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4C5C7E64-A7E1-4EDE-854B-68E432CB5A32}" xr6:coauthVersionLast="47" xr6:coauthVersionMax="47" xr10:uidLastSave="{00000000-0000-0000-0000-000000000000}"/>
  <bookViews>
    <workbookView xWindow="-108" yWindow="-108" windowWidth="23256" windowHeight="12576" xr2:uid="{CD790189-3796-4950-BB37-D2C5DBDCA06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Z133" i="1"/>
  <c r="Y133" i="1"/>
  <c r="X133" i="1"/>
  <c r="V133" i="1"/>
  <c r="P133" i="1"/>
  <c r="O133" i="1"/>
  <c r="N133" i="1"/>
  <c r="L133" i="1"/>
  <c r="F133" i="1"/>
  <c r="E133" i="1"/>
  <c r="D133" i="1"/>
  <c r="B133" i="1"/>
  <c r="Z132" i="1"/>
  <c r="Y132" i="1"/>
  <c r="V132" i="1"/>
  <c r="W133" i="1"/>
  <c r="Z131" i="1"/>
  <c r="Y131" i="1"/>
  <c r="V131" i="1"/>
  <c r="P131" i="1"/>
  <c r="O131" i="1"/>
  <c r="L131" i="1"/>
  <c r="X132" i="1"/>
  <c r="W132" i="1"/>
  <c r="Z130" i="1"/>
  <c r="Y130" i="1"/>
  <c r="X130" i="1"/>
  <c r="V130" i="1"/>
  <c r="X131" i="1"/>
  <c r="W131" i="1"/>
  <c r="Z129" i="1"/>
  <c r="Y129" i="1"/>
  <c r="X129" i="1"/>
  <c r="V129" i="1"/>
  <c r="W130" i="1"/>
  <c r="Z128" i="1"/>
  <c r="Y128" i="1"/>
  <c r="X128" i="1"/>
  <c r="V128" i="1"/>
  <c r="P128" i="1"/>
  <c r="O128" i="1"/>
  <c r="N128" i="1"/>
  <c r="L128" i="1"/>
  <c r="W129" i="1"/>
  <c r="Z127" i="1"/>
  <c r="Y127" i="1"/>
  <c r="V127" i="1"/>
  <c r="P127" i="1"/>
  <c r="O127" i="1"/>
  <c r="N127" i="1"/>
  <c r="L127" i="1"/>
  <c r="W128" i="1"/>
  <c r="Z126" i="1"/>
  <c r="Y126" i="1"/>
  <c r="X126" i="1"/>
  <c r="V126" i="1"/>
  <c r="X127" i="1"/>
  <c r="W127" i="1"/>
  <c r="Z125" i="1"/>
  <c r="Y125" i="1"/>
  <c r="X125" i="1"/>
  <c r="V125" i="1"/>
  <c r="W126" i="1"/>
  <c r="Z124" i="1"/>
  <c r="Y124" i="1"/>
  <c r="X124" i="1"/>
  <c r="V124" i="1"/>
  <c r="P124" i="1"/>
  <c r="O124" i="1"/>
  <c r="N124" i="1"/>
  <c r="L124" i="1"/>
  <c r="W125" i="1"/>
  <c r="Z123" i="1"/>
  <c r="Y123" i="1"/>
  <c r="V123" i="1"/>
  <c r="W124" i="1"/>
  <c r="Z122" i="1"/>
  <c r="Y122" i="1"/>
  <c r="V122" i="1"/>
  <c r="X123" i="1"/>
  <c r="W123" i="1"/>
  <c r="Z121" i="1"/>
  <c r="Y121" i="1"/>
  <c r="V121" i="1"/>
  <c r="X122" i="1"/>
  <c r="W122" i="1"/>
  <c r="Z120" i="1"/>
  <c r="Y120" i="1"/>
  <c r="V120" i="1"/>
  <c r="X121" i="1"/>
  <c r="W121" i="1"/>
  <c r="Z119" i="1"/>
  <c r="Y119" i="1"/>
  <c r="V119" i="1"/>
  <c r="X120" i="1"/>
  <c r="W120" i="1"/>
  <c r="Z118" i="1"/>
  <c r="Y118" i="1"/>
  <c r="V118" i="1"/>
  <c r="X119" i="1"/>
  <c r="W119" i="1"/>
  <c r="Z117" i="1"/>
  <c r="Y117" i="1"/>
  <c r="V117" i="1"/>
  <c r="X118" i="1"/>
  <c r="W118" i="1"/>
  <c r="Z116" i="1"/>
  <c r="Y116" i="1"/>
  <c r="V116" i="1"/>
  <c r="X117" i="1"/>
  <c r="W117" i="1"/>
  <c r="Z115" i="1"/>
  <c r="Y115" i="1"/>
  <c r="V115" i="1"/>
  <c r="X116" i="1"/>
  <c r="W116" i="1"/>
  <c r="Z114" i="1"/>
  <c r="Y114" i="1"/>
  <c r="V114" i="1"/>
  <c r="X115" i="1"/>
  <c r="W115" i="1"/>
  <c r="Z113" i="1"/>
  <c r="Y113" i="1"/>
  <c r="V113" i="1"/>
  <c r="X114" i="1"/>
  <c r="W114" i="1"/>
  <c r="Z112" i="1"/>
  <c r="Y112" i="1"/>
  <c r="V112" i="1"/>
  <c r="X113" i="1"/>
  <c r="W113" i="1"/>
  <c r="Z111" i="1"/>
  <c r="Y111" i="1"/>
  <c r="V111" i="1"/>
  <c r="X112" i="1"/>
  <c r="W112" i="1"/>
  <c r="Z110" i="1"/>
  <c r="Y110" i="1"/>
  <c r="V110" i="1"/>
  <c r="X111" i="1"/>
  <c r="W111" i="1"/>
  <c r="Z109" i="1"/>
  <c r="Y109" i="1"/>
  <c r="V109" i="1"/>
  <c r="X110" i="1"/>
  <c r="W110" i="1"/>
  <c r="Z108" i="1"/>
  <c r="Y108" i="1"/>
  <c r="V108" i="1"/>
  <c r="X109" i="1"/>
  <c r="W109" i="1"/>
  <c r="Z107" i="1"/>
  <c r="Y107" i="1"/>
  <c r="V107" i="1"/>
  <c r="X108" i="1"/>
  <c r="W108" i="1"/>
  <c r="Z106" i="1"/>
  <c r="Y106" i="1"/>
  <c r="V106" i="1"/>
  <c r="X107" i="1"/>
  <c r="W107" i="1"/>
  <c r="Z105" i="1"/>
  <c r="Y105" i="1"/>
  <c r="V105" i="1"/>
  <c r="X106" i="1"/>
  <c r="W106" i="1"/>
  <c r="Z104" i="1"/>
  <c r="Y104" i="1"/>
  <c r="V104" i="1"/>
  <c r="X105" i="1"/>
  <c r="W105" i="1"/>
  <c r="Z103" i="1"/>
  <c r="Y103" i="1"/>
  <c r="V103" i="1"/>
  <c r="X104" i="1"/>
  <c r="W104" i="1"/>
  <c r="Z102" i="1"/>
  <c r="Y102" i="1"/>
  <c r="V102" i="1"/>
  <c r="X103" i="1"/>
  <c r="W103" i="1"/>
  <c r="Z101" i="1"/>
  <c r="Y101" i="1"/>
  <c r="V101" i="1"/>
  <c r="X102" i="1"/>
  <c r="W102" i="1"/>
  <c r="Z100" i="1"/>
  <c r="Y100" i="1"/>
  <c r="V100" i="1"/>
  <c r="X101" i="1"/>
  <c r="W101" i="1"/>
  <c r="Z99" i="1"/>
  <c r="Y99" i="1"/>
  <c r="V99" i="1"/>
  <c r="X100" i="1"/>
  <c r="W100" i="1"/>
  <c r="Z98" i="1"/>
  <c r="Y98" i="1"/>
  <c r="V98" i="1"/>
  <c r="X99" i="1"/>
  <c r="W99" i="1"/>
  <c r="Z97" i="1"/>
  <c r="Y97" i="1"/>
  <c r="V97" i="1"/>
  <c r="X98" i="1"/>
  <c r="W98" i="1"/>
  <c r="Z96" i="1"/>
  <c r="Y96" i="1"/>
  <c r="V96" i="1"/>
  <c r="X97" i="1"/>
  <c r="W97" i="1"/>
  <c r="Z95" i="1"/>
  <c r="Y95" i="1"/>
  <c r="V95" i="1"/>
  <c r="X96" i="1"/>
  <c r="W96" i="1"/>
  <c r="Z94" i="1"/>
  <c r="Y94" i="1"/>
  <c r="V94" i="1"/>
  <c r="X95" i="1"/>
  <c r="W95" i="1"/>
  <c r="Z93" i="1"/>
  <c r="Y93" i="1"/>
  <c r="V93" i="1"/>
  <c r="X94" i="1"/>
  <c r="W94" i="1"/>
  <c r="Z92" i="1"/>
  <c r="Y92" i="1"/>
  <c r="V92" i="1"/>
  <c r="X93" i="1"/>
  <c r="W93" i="1"/>
  <c r="Z91" i="1"/>
  <c r="Y91" i="1"/>
  <c r="V91" i="1"/>
  <c r="X92" i="1"/>
  <c r="W92" i="1"/>
  <c r="Z90" i="1"/>
  <c r="Y90" i="1"/>
  <c r="V90" i="1"/>
  <c r="X91" i="1"/>
  <c r="W91" i="1"/>
  <c r="Z89" i="1"/>
  <c r="Y89" i="1"/>
  <c r="V89" i="1"/>
  <c r="X90" i="1"/>
  <c r="W90" i="1"/>
  <c r="Z88" i="1"/>
  <c r="Y88" i="1"/>
  <c r="V88" i="1"/>
  <c r="X89" i="1"/>
  <c r="W89" i="1"/>
  <c r="Z87" i="1"/>
  <c r="Y87" i="1"/>
  <c r="V87" i="1"/>
  <c r="X88" i="1"/>
  <c r="W88" i="1"/>
  <c r="Z86" i="1"/>
  <c r="Y86" i="1"/>
  <c r="V86" i="1"/>
  <c r="X87" i="1"/>
  <c r="W87" i="1"/>
  <c r="Z85" i="1"/>
  <c r="Y85" i="1"/>
  <c r="V85" i="1"/>
  <c r="X86" i="1"/>
  <c r="W86" i="1"/>
  <c r="Z84" i="1"/>
  <c r="Y84" i="1"/>
  <c r="V84" i="1"/>
  <c r="X85" i="1"/>
  <c r="W85" i="1"/>
  <c r="Z83" i="1"/>
  <c r="Y83" i="1"/>
  <c r="V83" i="1"/>
  <c r="X84" i="1"/>
  <c r="W84" i="1"/>
  <c r="Z82" i="1"/>
  <c r="Y82" i="1"/>
  <c r="V82" i="1"/>
  <c r="X83" i="1"/>
  <c r="W83" i="1"/>
  <c r="Z81" i="1"/>
  <c r="Y81" i="1"/>
  <c r="V81" i="1"/>
  <c r="X82" i="1"/>
  <c r="W82" i="1"/>
  <c r="Z80" i="1"/>
  <c r="Y80" i="1"/>
  <c r="V80" i="1"/>
  <c r="X81" i="1"/>
  <c r="W81" i="1"/>
  <c r="Z79" i="1"/>
  <c r="Y79" i="1"/>
  <c r="V79" i="1"/>
  <c r="X80" i="1"/>
  <c r="W80" i="1"/>
  <c r="Z78" i="1"/>
  <c r="Y78" i="1"/>
  <c r="V78" i="1"/>
  <c r="X79" i="1"/>
  <c r="W79" i="1"/>
  <c r="Z77" i="1"/>
  <c r="Y77" i="1"/>
  <c r="V77" i="1"/>
  <c r="X78" i="1"/>
  <c r="W78" i="1"/>
  <c r="Z76" i="1"/>
  <c r="Y76" i="1"/>
  <c r="V76" i="1"/>
  <c r="X77" i="1"/>
  <c r="W77" i="1"/>
  <c r="Z75" i="1"/>
  <c r="Y75" i="1"/>
  <c r="V75" i="1"/>
  <c r="X76" i="1"/>
  <c r="W76" i="1"/>
  <c r="Z74" i="1"/>
  <c r="Y74" i="1"/>
  <c r="V74" i="1"/>
  <c r="X75" i="1"/>
  <c r="W75" i="1"/>
  <c r="Z73" i="1"/>
  <c r="Y73" i="1"/>
  <c r="V73" i="1"/>
  <c r="X74" i="1"/>
  <c r="W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V68" i="1"/>
  <c r="X69" i="1"/>
  <c r="W69" i="1"/>
  <c r="Z67" i="1"/>
  <c r="Y67" i="1"/>
  <c r="V67" i="1"/>
  <c r="X68" i="1"/>
  <c r="W68" i="1"/>
  <c r="Z66" i="1"/>
  <c r="Y66" i="1"/>
  <c r="V66" i="1"/>
  <c r="X67" i="1"/>
  <c r="W67" i="1"/>
  <c r="Z65" i="1"/>
  <c r="Y65" i="1"/>
  <c r="V65" i="1"/>
  <c r="X66" i="1"/>
  <c r="W66" i="1"/>
  <c r="Z64" i="1"/>
  <c r="Y64" i="1"/>
  <c r="V64" i="1"/>
  <c r="X65" i="1"/>
  <c r="W65" i="1"/>
  <c r="Z63" i="1"/>
  <c r="Y63" i="1"/>
  <c r="V63" i="1"/>
  <c r="X64" i="1"/>
  <c r="W64" i="1"/>
  <c r="Z62" i="1"/>
  <c r="Y62" i="1"/>
  <c r="V62" i="1"/>
  <c r="X63" i="1"/>
  <c r="W63" i="1"/>
  <c r="Z61" i="1"/>
  <c r="Y61" i="1"/>
  <c r="V61" i="1"/>
  <c r="X62" i="1"/>
  <c r="W62" i="1"/>
  <c r="Z60" i="1"/>
  <c r="Y60" i="1"/>
  <c r="V60" i="1"/>
  <c r="X61" i="1"/>
  <c r="W61" i="1"/>
  <c r="Z59" i="1"/>
  <c r="Y59" i="1"/>
  <c r="V59" i="1"/>
  <c r="X60" i="1"/>
  <c r="W60" i="1"/>
  <c r="Z58" i="1"/>
  <c r="Y58" i="1"/>
  <c r="V58" i="1"/>
  <c r="X59" i="1"/>
  <c r="W59" i="1"/>
  <c r="Z57" i="1"/>
  <c r="Y57" i="1"/>
  <c r="V57" i="1"/>
  <c r="X58" i="1"/>
  <c r="W58" i="1"/>
  <c r="Z56" i="1"/>
  <c r="Y56" i="1"/>
  <c r="V56" i="1"/>
  <c r="X57" i="1"/>
  <c r="W57" i="1"/>
  <c r="Z55" i="1"/>
  <c r="Y55" i="1"/>
  <c r="V55" i="1"/>
  <c r="X56" i="1"/>
  <c r="W56" i="1"/>
  <c r="Z54" i="1"/>
  <c r="Y54" i="1"/>
  <c r="V54" i="1"/>
  <c r="X55" i="1"/>
  <c r="W55" i="1"/>
  <c r="Z53" i="1"/>
  <c r="Y53" i="1"/>
  <c r="V53" i="1"/>
  <c r="X54" i="1"/>
  <c r="W54" i="1"/>
  <c r="Z52" i="1"/>
  <c r="Y52" i="1"/>
  <c r="V52" i="1"/>
  <c r="X53" i="1"/>
  <c r="W53" i="1"/>
  <c r="Z51" i="1"/>
  <c r="Y51" i="1"/>
  <c r="V51" i="1"/>
  <c r="X52" i="1"/>
  <c r="W52" i="1"/>
  <c r="Z50" i="1"/>
  <c r="Y50" i="1"/>
  <c r="V50" i="1"/>
  <c r="X51" i="1"/>
  <c r="W51" i="1"/>
  <c r="Z49" i="1"/>
  <c r="Y49" i="1"/>
  <c r="V49" i="1"/>
  <c r="X50" i="1"/>
  <c r="W50" i="1"/>
  <c r="Z48" i="1"/>
  <c r="Y48" i="1"/>
  <c r="V48" i="1"/>
  <c r="X49" i="1"/>
  <c r="W49" i="1"/>
  <c r="Z47" i="1"/>
  <c r="Y47" i="1"/>
  <c r="V47" i="1"/>
  <c r="X48" i="1"/>
  <c r="W48" i="1"/>
  <c r="Z46" i="1"/>
  <c r="Y46" i="1"/>
  <c r="V46" i="1"/>
  <c r="X47" i="1"/>
  <c r="W47" i="1"/>
  <c r="Z45" i="1"/>
  <c r="Y45" i="1"/>
  <c r="V45" i="1"/>
  <c r="X46" i="1"/>
  <c r="W46" i="1"/>
  <c r="Z44" i="1"/>
  <c r="Y44" i="1"/>
  <c r="W44" i="1"/>
  <c r="V44" i="1"/>
  <c r="X45" i="1"/>
  <c r="W45" i="1"/>
  <c r="Z43" i="1"/>
  <c r="Y43" i="1"/>
  <c r="W43" i="1"/>
  <c r="V43" i="1"/>
  <c r="X44" i="1"/>
  <c r="Z42" i="1"/>
  <c r="Y42" i="1"/>
  <c r="V42" i="1"/>
  <c r="X43" i="1"/>
  <c r="Z41" i="1"/>
  <c r="Y41" i="1"/>
  <c r="V41" i="1"/>
  <c r="X42" i="1"/>
  <c r="W42" i="1"/>
  <c r="Z40" i="1"/>
  <c r="Y40" i="1"/>
  <c r="V40" i="1"/>
  <c r="X41" i="1"/>
  <c r="W41" i="1"/>
  <c r="Z39" i="1"/>
  <c r="Y39" i="1"/>
  <c r="V39" i="1"/>
  <c r="X40" i="1"/>
  <c r="W40" i="1"/>
  <c r="Z38" i="1"/>
  <c r="Y38" i="1"/>
  <c r="V38" i="1"/>
  <c r="X39" i="1"/>
  <c r="W39" i="1"/>
  <c r="Z37" i="1"/>
  <c r="Y37" i="1"/>
  <c r="V37" i="1"/>
  <c r="X38" i="1"/>
  <c r="W38" i="1"/>
  <c r="Z36" i="1"/>
  <c r="Y36" i="1"/>
  <c r="V36" i="1"/>
  <c r="X37" i="1"/>
  <c r="W37" i="1"/>
  <c r="Z35" i="1"/>
  <c r="Y35" i="1"/>
  <c r="V35" i="1"/>
  <c r="X36" i="1"/>
  <c r="W36" i="1"/>
  <c r="Z34" i="1"/>
  <c r="Y34" i="1"/>
  <c r="V34" i="1"/>
  <c r="X35" i="1"/>
  <c r="W35" i="1"/>
  <c r="Z33" i="1"/>
  <c r="Y33" i="1"/>
  <c r="V33" i="1"/>
  <c r="X34" i="1"/>
  <c r="W34" i="1"/>
  <c r="Z32" i="1"/>
  <c r="Y32" i="1"/>
  <c r="V32" i="1"/>
  <c r="X33" i="1"/>
  <c r="W33" i="1"/>
  <c r="Z31" i="1"/>
  <c r="Y31" i="1"/>
  <c r="V31" i="1"/>
  <c r="X32" i="1"/>
  <c r="W32" i="1"/>
  <c r="Z30" i="1"/>
  <c r="Y30" i="1"/>
  <c r="V30" i="1"/>
  <c r="X31" i="1"/>
  <c r="W31" i="1"/>
  <c r="Z29" i="1"/>
  <c r="Y29" i="1"/>
  <c r="V29" i="1"/>
  <c r="X30" i="1"/>
  <c r="W30" i="1"/>
  <c r="Z28" i="1"/>
  <c r="Y28" i="1"/>
  <c r="V28" i="1"/>
  <c r="X29" i="1"/>
  <c r="W29" i="1"/>
  <c r="Z27" i="1"/>
  <c r="Y27" i="1"/>
  <c r="V27" i="1"/>
  <c r="X28" i="1"/>
  <c r="W28" i="1"/>
  <c r="Z26" i="1"/>
  <c r="Y26" i="1"/>
  <c r="V26" i="1"/>
  <c r="X27" i="1"/>
  <c r="W27" i="1"/>
  <c r="Z25" i="1"/>
  <c r="Y25" i="1"/>
  <c r="V25" i="1"/>
  <c r="X26" i="1"/>
  <c r="W26" i="1"/>
  <c r="Z24" i="1"/>
  <c r="Y24" i="1"/>
  <c r="V24" i="1"/>
  <c r="X25" i="1"/>
  <c r="W25" i="1"/>
  <c r="Z23" i="1"/>
  <c r="Y23" i="1"/>
  <c r="V23" i="1"/>
  <c r="X24" i="1"/>
  <c r="W24" i="1"/>
  <c r="Z22" i="1"/>
  <c r="Y22" i="1"/>
  <c r="W22" i="1"/>
  <c r="V22" i="1"/>
  <c r="X23" i="1"/>
  <c r="W23" i="1"/>
  <c r="Z21" i="1"/>
  <c r="Y21" i="1"/>
  <c r="V21" i="1"/>
  <c r="X22" i="1"/>
  <c r="Z20" i="1"/>
  <c r="Y20" i="1"/>
  <c r="V20" i="1"/>
  <c r="X21" i="1"/>
  <c r="W21" i="1"/>
  <c r="Z19" i="1"/>
  <c r="Y19" i="1"/>
  <c r="W19" i="1"/>
  <c r="V19" i="1"/>
  <c r="X20" i="1"/>
  <c r="W20" i="1"/>
  <c r="Z18" i="1"/>
  <c r="Y18" i="1"/>
  <c r="V18" i="1"/>
  <c r="X19" i="1"/>
  <c r="Z17" i="1"/>
  <c r="Y17" i="1"/>
  <c r="X17" i="1"/>
  <c r="V17" i="1"/>
  <c r="X18" i="1"/>
  <c r="W18" i="1"/>
  <c r="Z16" i="1"/>
  <c r="Y16" i="1"/>
  <c r="X16" i="1"/>
  <c r="V16" i="1"/>
  <c r="W17" i="1"/>
  <c r="Z15" i="1"/>
  <c r="Y15" i="1"/>
  <c r="V15" i="1"/>
  <c r="W16" i="1"/>
  <c r="Z14" i="1"/>
  <c r="Y14" i="1"/>
  <c r="V14" i="1"/>
  <c r="X15" i="1"/>
  <c r="W15" i="1"/>
  <c r="Z13" i="1"/>
  <c r="Y13" i="1"/>
  <c r="X13" i="1"/>
  <c r="V13" i="1"/>
  <c r="X14" i="1"/>
  <c r="W14" i="1"/>
  <c r="Z12" i="1"/>
  <c r="Y12" i="1"/>
  <c r="V12" i="1"/>
  <c r="W13" i="1"/>
  <c r="Z11" i="1"/>
  <c r="Y11" i="1"/>
  <c r="W11" i="1"/>
  <c r="V11" i="1"/>
  <c r="X12" i="1"/>
  <c r="Z10" i="1"/>
  <c r="Y10" i="1"/>
  <c r="W10" i="1"/>
  <c r="V10" i="1"/>
  <c r="X11" i="1"/>
  <c r="Z9" i="1"/>
  <c r="Y9" i="1"/>
  <c r="X9" i="1"/>
  <c r="V9" i="1"/>
  <c r="X10" i="1"/>
  <c r="T8" i="1"/>
  <c r="AT16" i="1" l="1"/>
  <c r="AS16" i="1" s="1"/>
  <c r="AT14" i="1"/>
  <c r="AS14" i="1" s="1"/>
  <c r="AQ14" i="1"/>
  <c r="AP14" i="1" s="1"/>
  <c r="AT10" i="1"/>
  <c r="AS10" i="1" s="1"/>
  <c r="AK18" i="1"/>
  <c r="AJ18" i="1" s="1"/>
  <c r="W12" i="1"/>
  <c r="AC14" i="1" s="1"/>
  <c r="N21" i="1"/>
  <c r="P21" i="1"/>
  <c r="AK13" i="1"/>
  <c r="AJ13" i="1" s="1"/>
  <c r="AQ17" i="1"/>
  <c r="AP17" i="1" s="1"/>
  <c r="AT9" i="1"/>
  <c r="AS9" i="1" s="1"/>
  <c r="AK11" i="1"/>
  <c r="AJ11" i="1" s="1"/>
  <c r="AN13" i="1"/>
  <c r="AM13" i="1" s="1"/>
  <c r="AQ15" i="1"/>
  <c r="AP15" i="1" s="1"/>
  <c r="AT17" i="1"/>
  <c r="AS17" i="1" s="1"/>
  <c r="AT11" i="1"/>
  <c r="AS11" i="1" s="1"/>
  <c r="AQ10" i="1"/>
  <c r="AP10" i="1" s="1"/>
  <c r="AT12" i="1"/>
  <c r="AS12" i="1" s="1"/>
  <c r="AK14" i="1"/>
  <c r="AJ14" i="1" s="1"/>
  <c r="AN16" i="1"/>
  <c r="AM16" i="1" s="1"/>
  <c r="AQ18" i="1"/>
  <c r="AP18" i="1" s="1"/>
  <c r="AQ12" i="1"/>
  <c r="AP12" i="1" s="1"/>
  <c r="AN18" i="1"/>
  <c r="AM18" i="1" s="1"/>
  <c r="P8" i="1"/>
  <c r="AK9" i="1"/>
  <c r="AJ9" i="1" s="1"/>
  <c r="AN11" i="1"/>
  <c r="AM11" i="1" s="1"/>
  <c r="AQ13" i="1"/>
  <c r="AP13" i="1" s="1"/>
  <c r="AT15" i="1"/>
  <c r="AS15" i="1" s="1"/>
  <c r="AK17" i="1"/>
  <c r="AJ17" i="1" s="1"/>
  <c r="AN10" i="1"/>
  <c r="AM10" i="1" s="1"/>
  <c r="AK12" i="1"/>
  <c r="AJ12" i="1" s="1"/>
  <c r="AN14" i="1"/>
  <c r="AM14" i="1" s="1"/>
  <c r="AQ16" i="1"/>
  <c r="AP16" i="1" s="1"/>
  <c r="AT18" i="1"/>
  <c r="AS18" i="1" s="1"/>
  <c r="AN15" i="1"/>
  <c r="AM15" i="1" s="1"/>
  <c r="AK16" i="1"/>
  <c r="AJ16" i="1" s="1"/>
  <c r="AN9" i="1"/>
  <c r="AM9" i="1" s="1"/>
  <c r="AQ11" i="1"/>
  <c r="AP11" i="1" s="1"/>
  <c r="AT13" i="1"/>
  <c r="AS13" i="1" s="1"/>
  <c r="AK15" i="1"/>
  <c r="AJ15" i="1" s="1"/>
  <c r="AN17" i="1"/>
  <c r="AM17" i="1" s="1"/>
  <c r="AQ9" i="1"/>
  <c r="AP9" i="1" s="1"/>
  <c r="O21" i="1"/>
  <c r="AK10" i="1"/>
  <c r="AJ10" i="1" s="1"/>
  <c r="AN12" i="1"/>
  <c r="AM12" i="1" s="1"/>
  <c r="AE16" i="1" l="1"/>
  <c r="AD16" i="1" s="1"/>
  <c r="AC15" i="1"/>
  <c r="Q21" i="1"/>
  <c r="AE15" i="1"/>
  <c r="AD15" i="1" s="1"/>
  <c r="AC18" i="1"/>
  <c r="AC13" i="1"/>
  <c r="AC9" i="1"/>
  <c r="AB9" i="1" s="1" a="1"/>
  <c r="AB9" i="1" s="1"/>
  <c r="AE12" i="1"/>
  <c r="AD12" i="1" s="1"/>
  <c r="AC10" i="1"/>
  <c r="AB10" i="1" s="1" a="1"/>
  <c r="AB10" i="1" s="1"/>
  <c r="AE18" i="1"/>
  <c r="AD18" i="1" s="1"/>
  <c r="AE10" i="1"/>
  <c r="AD10" i="1" s="1"/>
  <c r="AE17" i="1"/>
  <c r="AD17" i="1" s="1"/>
  <c r="AE11" i="1"/>
  <c r="AD11" i="1" s="1"/>
  <c r="AE14" i="1"/>
  <c r="AD14" i="1" s="1"/>
  <c r="AE13" i="1"/>
  <c r="AD13" i="1" s="1"/>
  <c r="AC17" i="1"/>
  <c r="AB17" i="1" s="1" a="1"/>
  <c r="AB17" i="1" s="1"/>
  <c r="AC11" i="1"/>
  <c r="AB11" i="1" s="1" a="1"/>
  <c r="AB11" i="1" s="1"/>
  <c r="AH5" i="1"/>
  <c r="AE9" i="1"/>
  <c r="AD9" i="1" s="1"/>
  <c r="AC12" i="1"/>
  <c r="AC16" i="1"/>
  <c r="AB16" i="1" s="1" a="1"/>
  <c r="AB16" i="1" s="1"/>
  <c r="AB13" i="1" l="1" a="1"/>
  <c r="AB13" i="1" s="1"/>
  <c r="AB18" i="1" a="1"/>
  <c r="AB18" i="1" s="1"/>
  <c r="AH16" i="1"/>
  <c r="AH13" i="1"/>
  <c r="AH14" i="1"/>
  <c r="AH18" i="1"/>
  <c r="AH10" i="1"/>
  <c r="AG10" i="1" s="1" a="1"/>
  <c r="AG10" i="1" s="1"/>
  <c r="AH15" i="1"/>
  <c r="AH11" i="1"/>
  <c r="AH12" i="1"/>
  <c r="AG12" i="1" s="1" a="1"/>
  <c r="AG12" i="1" s="1"/>
  <c r="AH17" i="1"/>
  <c r="AH9" i="1"/>
  <c r="AG9" i="1" s="1" a="1"/>
  <c r="AG9" i="1" s="1"/>
  <c r="AB12" i="1" a="1"/>
  <c r="AB12" i="1" s="1"/>
  <c r="AB15" i="1" a="1"/>
  <c r="AB15" i="1" s="1"/>
  <c r="AB14" i="1" a="1"/>
  <c r="AB14" i="1" s="1"/>
  <c r="AG15" i="1" l="1" a="1"/>
  <c r="AG15" i="1" s="1"/>
  <c r="AG18" i="1" a="1"/>
  <c r="AG18" i="1" s="1"/>
  <c r="AG14" i="1" a="1"/>
  <c r="AG14" i="1" s="1"/>
  <c r="AG13" i="1" a="1"/>
  <c r="AG13" i="1" s="1"/>
  <c r="AG17" i="1" a="1"/>
  <c r="AG17" i="1" s="1"/>
  <c r="AG16" i="1" a="1"/>
  <c r="AG16" i="1" s="1"/>
  <c r="AG11" i="1" a="1"/>
  <c r="AG11" i="1" s="1"/>
  <c r="N9" i="1" s="1" a="1"/>
  <c r="N14" i="1" l="1"/>
  <c r="N15" i="1"/>
  <c r="N13" i="1"/>
  <c r="N12" i="1"/>
  <c r="N11" i="1"/>
  <c r="N18" i="1"/>
  <c r="N10" i="1"/>
  <c r="N17" i="1"/>
  <c r="N9" i="1"/>
  <c r="N16" i="1"/>
  <c r="O17" i="1" l="1"/>
  <c r="T17" i="1"/>
  <c r="P17" i="1" s="1"/>
  <c r="O10" i="1"/>
  <c r="T10" i="1"/>
  <c r="P10" i="1" s="1"/>
  <c r="O18" i="1"/>
  <c r="T18" i="1"/>
  <c r="P18" i="1" s="1"/>
  <c r="O11" i="1"/>
  <c r="T11" i="1"/>
  <c r="P11" i="1" s="1"/>
  <c r="O12" i="1"/>
  <c r="T12" i="1"/>
  <c r="P12" i="1" s="1"/>
  <c r="O13" i="1"/>
  <c r="T13" i="1"/>
  <c r="P13" i="1" s="1"/>
  <c r="O16" i="1"/>
  <c r="T16" i="1"/>
  <c r="P16" i="1" s="1"/>
  <c r="O15" i="1"/>
  <c r="T15" i="1"/>
  <c r="P15" i="1" s="1"/>
  <c r="O9" i="1"/>
  <c r="T9" i="1"/>
  <c r="P9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<sst xmlns="http://schemas.openxmlformats.org/spreadsheetml/2006/main" count="154" uniqueCount="153">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</sst>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9E18266E-A990-4192-AE65-1AEB8A6581A6}"/>
    <cellStyle name="Normal" xfId="0" builtinId="0"/>
    <cellStyle name="Percent 2" xfId="2" xr:uid="{AD416F13-95A6-4035-BC78-A1468A567A0D}"/>
    <cellStyle name="Percent 4" xfId="3" xr:uid="{0B4DB1EA-CDBB-433D-98EC-407E0C0879A9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FF95AE0-B293-48CF-A966-57768CAE9B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29C677D-A95C-47A3-BF79-EBC55A1CA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A70D3FB-AB2A-48DF-8A99-2054F8D024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1BA7C27-467A-465C-94B8-5CA3AF810E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BE463A0-53DC-4A94-81FC-A38ADB8E0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F9941E8-76C7-4FCB-9FC7-648CA2E2F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E20D0D0-391A-4784-8B2A-FEA9427A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3.25</v>
          </cell>
          <cell r="F44">
            <v>2.95</v>
          </cell>
          <cell r="I44">
            <v>231218</v>
          </cell>
          <cell r="J44">
            <v>691771.56</v>
          </cell>
        </row>
        <row r="45">
          <cell r="B45" t="str">
            <v>ABCTRANS</v>
          </cell>
          <cell r="C45">
            <v>1.22</v>
          </cell>
          <cell r="F45">
            <v>1.27</v>
          </cell>
          <cell r="I45">
            <v>783003</v>
          </cell>
          <cell r="J45">
            <v>947386.88</v>
          </cell>
        </row>
        <row r="46">
          <cell r="B46" t="str">
            <v>ACADEMY</v>
          </cell>
          <cell r="C46">
            <v>2.83</v>
          </cell>
          <cell r="F46">
            <v>2.83</v>
          </cell>
          <cell r="I46">
            <v>17062</v>
          </cell>
          <cell r="J46">
            <v>48370.46</v>
          </cell>
        </row>
        <row r="47">
          <cell r="B47" t="str">
            <v>ACCESSCORP</v>
          </cell>
          <cell r="C47">
            <v>22.1</v>
          </cell>
          <cell r="F47">
            <v>22.5</v>
          </cell>
          <cell r="I47">
            <v>26141057</v>
          </cell>
          <cell r="J47">
            <v>579457755.35000002</v>
          </cell>
        </row>
        <row r="48">
          <cell r="B48" t="str">
            <v>AFRIPRUD</v>
          </cell>
          <cell r="C48">
            <v>9.15</v>
          </cell>
          <cell r="F48">
            <v>9.15</v>
          </cell>
          <cell r="I48">
            <v>385625</v>
          </cell>
          <cell r="J48">
            <v>3551997.7</v>
          </cell>
        </row>
        <row r="49">
          <cell r="B49" t="str">
            <v>AIICO</v>
          </cell>
          <cell r="C49">
            <v>1.21</v>
          </cell>
          <cell r="F49">
            <v>1.2</v>
          </cell>
          <cell r="I49">
            <v>5996497</v>
          </cell>
          <cell r="J49">
            <v>7049073.3099999996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920</v>
          </cell>
          <cell r="J50">
            <v>2083445.5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</v>
          </cell>
          <cell r="J51">
            <v>14.3</v>
          </cell>
        </row>
        <row r="52">
          <cell r="B52" t="str">
            <v>ARADEL</v>
          </cell>
          <cell r="C52">
            <v>445.6</v>
          </cell>
          <cell r="F52">
            <v>401.1</v>
          </cell>
          <cell r="I52">
            <v>3586956</v>
          </cell>
          <cell r="J52">
            <v>1449336762.599999</v>
          </cell>
        </row>
        <row r="53">
          <cell r="B53" t="str">
            <v>AUSTINLAZ</v>
          </cell>
          <cell r="C53">
            <v>1.98</v>
          </cell>
          <cell r="F53">
            <v>1.98</v>
          </cell>
          <cell r="I53">
            <v>7855</v>
          </cell>
          <cell r="J53">
            <v>15710</v>
          </cell>
        </row>
        <row r="54">
          <cell r="B54" t="str">
            <v>BERGER</v>
          </cell>
          <cell r="C54">
            <v>19</v>
          </cell>
          <cell r="F54">
            <v>19</v>
          </cell>
          <cell r="I54">
            <v>111164</v>
          </cell>
          <cell r="J54">
            <v>2165397.5</v>
          </cell>
        </row>
        <row r="55">
          <cell r="B55" t="str">
            <v>BETAGLAS</v>
          </cell>
          <cell r="C55">
            <v>47.35</v>
          </cell>
          <cell r="F55">
            <v>47.35</v>
          </cell>
          <cell r="I55">
            <v>186752</v>
          </cell>
          <cell r="J55">
            <v>8330359.2999999998</v>
          </cell>
        </row>
        <row r="56">
          <cell r="B56" t="str">
            <v>BUACEMENT</v>
          </cell>
          <cell r="C56">
            <v>97.8</v>
          </cell>
          <cell r="F56">
            <v>97.8</v>
          </cell>
          <cell r="I56">
            <v>173779</v>
          </cell>
          <cell r="J56">
            <v>15751796.5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4028</v>
          </cell>
          <cell r="J57">
            <v>1431954</v>
          </cell>
        </row>
        <row r="58">
          <cell r="B58" t="str">
            <v>CADBURY</v>
          </cell>
          <cell r="C58">
            <v>16.399999999999999</v>
          </cell>
          <cell r="F58">
            <v>16.399999999999999</v>
          </cell>
          <cell r="I58">
            <v>195783</v>
          </cell>
          <cell r="J58">
            <v>2998264.5</v>
          </cell>
        </row>
        <row r="59">
          <cell r="B59" t="str">
            <v>CAP</v>
          </cell>
          <cell r="C59">
            <v>37.5</v>
          </cell>
          <cell r="F59">
            <v>37.5</v>
          </cell>
          <cell r="I59">
            <v>206655</v>
          </cell>
          <cell r="J59">
            <v>7662786.0499999998</v>
          </cell>
        </row>
        <row r="60">
          <cell r="B60" t="str">
            <v>CAVERTON</v>
          </cell>
          <cell r="C60">
            <v>2</v>
          </cell>
          <cell r="F60">
            <v>1.8</v>
          </cell>
          <cell r="I60">
            <v>3687349</v>
          </cell>
          <cell r="J60">
            <v>6880752.1299999999</v>
          </cell>
        </row>
        <row r="61">
          <cell r="B61" t="str">
            <v>CHAMPION</v>
          </cell>
          <cell r="C61">
            <v>3.46</v>
          </cell>
          <cell r="F61">
            <v>3.46</v>
          </cell>
          <cell r="I61">
            <v>278466</v>
          </cell>
          <cell r="J61">
            <v>975904.15</v>
          </cell>
        </row>
        <row r="62">
          <cell r="B62" t="str">
            <v>CHAMS</v>
          </cell>
          <cell r="C62">
            <v>2.08</v>
          </cell>
          <cell r="F62">
            <v>2</v>
          </cell>
          <cell r="I62">
            <v>12462883</v>
          </cell>
          <cell r="J62">
            <v>25555283.210000001</v>
          </cell>
        </row>
        <row r="63">
          <cell r="B63" t="str">
            <v>CILEASING</v>
          </cell>
          <cell r="C63">
            <v>3.71</v>
          </cell>
          <cell r="F63">
            <v>3.82</v>
          </cell>
          <cell r="I63">
            <v>2885900</v>
          </cell>
          <cell r="J63">
            <v>10631355.449999999</v>
          </cell>
        </row>
        <row r="64">
          <cell r="B64" t="str">
            <v>CONHALLPLC</v>
          </cell>
          <cell r="C64">
            <v>1.48</v>
          </cell>
          <cell r="F64">
            <v>1.49</v>
          </cell>
          <cell r="I64">
            <v>567248492</v>
          </cell>
          <cell r="J64">
            <v>822513640.86000001</v>
          </cell>
        </row>
        <row r="65">
          <cell r="B65" t="str">
            <v>CONOIL</v>
          </cell>
          <cell r="C65">
            <v>189.3</v>
          </cell>
          <cell r="F65">
            <v>189.3</v>
          </cell>
          <cell r="I65">
            <v>77965</v>
          </cell>
          <cell r="J65">
            <v>13457151.1</v>
          </cell>
        </row>
        <row r="66">
          <cell r="B66" t="str">
            <v>CORNERST</v>
          </cell>
          <cell r="C66">
            <v>2.61</v>
          </cell>
          <cell r="F66">
            <v>2.61</v>
          </cell>
          <cell r="I66">
            <v>221497</v>
          </cell>
          <cell r="J66">
            <v>573188.44999999995</v>
          </cell>
        </row>
        <row r="67">
          <cell r="B67" t="str">
            <v>CUSTODIAN</v>
          </cell>
          <cell r="C67">
            <v>12</v>
          </cell>
          <cell r="F67">
            <v>12</v>
          </cell>
          <cell r="I67">
            <v>4414598</v>
          </cell>
          <cell r="J67">
            <v>53066210</v>
          </cell>
        </row>
        <row r="68">
          <cell r="B68" t="str">
            <v>CUTIX</v>
          </cell>
          <cell r="C68">
            <v>2.5499999999999998</v>
          </cell>
          <cell r="F68">
            <v>2.5499999999999998</v>
          </cell>
          <cell r="I68">
            <v>1137668</v>
          </cell>
          <cell r="J68">
            <v>2925128.24</v>
          </cell>
        </row>
        <row r="69">
          <cell r="B69" t="str">
            <v>CWG</v>
          </cell>
          <cell r="C69">
            <v>6.05</v>
          </cell>
          <cell r="F69">
            <v>6.05</v>
          </cell>
          <cell r="I69">
            <v>2408329</v>
          </cell>
          <cell r="J69">
            <v>14520784.449999999</v>
          </cell>
        </row>
        <row r="70">
          <cell r="B70" t="str">
            <v>DAARCOMM</v>
          </cell>
          <cell r="C70">
            <v>0.68</v>
          </cell>
          <cell r="F70">
            <v>0.62</v>
          </cell>
          <cell r="I70">
            <v>462527</v>
          </cell>
          <cell r="J70">
            <v>291824.33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33751</v>
          </cell>
          <cell r="J71">
            <v>14546681</v>
          </cell>
        </row>
        <row r="72">
          <cell r="B72" t="str">
            <v>DANGSUGAR</v>
          </cell>
          <cell r="C72">
            <v>30.8</v>
          </cell>
          <cell r="F72">
            <v>30.8</v>
          </cell>
          <cell r="I72">
            <v>1587927</v>
          </cell>
          <cell r="J72">
            <v>47940988</v>
          </cell>
        </row>
        <row r="73">
          <cell r="B73" t="str">
            <v>DEAPCAP</v>
          </cell>
          <cell r="C73">
            <v>1.25</v>
          </cell>
          <cell r="F73">
            <v>1.1299999999999999</v>
          </cell>
          <cell r="I73">
            <v>901685</v>
          </cell>
          <cell r="J73">
            <v>1023211.31</v>
          </cell>
        </row>
        <row r="74">
          <cell r="B74" t="str">
            <v>ELLAHLAKES</v>
          </cell>
          <cell r="C74">
            <v>3.54</v>
          </cell>
          <cell r="F74">
            <v>3.6</v>
          </cell>
          <cell r="I74">
            <v>2318763</v>
          </cell>
          <cell r="J74">
            <v>8497185.5999999996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1000</v>
          </cell>
          <cell r="J75">
            <v>17400</v>
          </cell>
        </row>
        <row r="76">
          <cell r="B76" t="str">
            <v>ETERNA</v>
          </cell>
          <cell r="C76">
            <v>27.5</v>
          </cell>
          <cell r="F76">
            <v>27.5</v>
          </cell>
          <cell r="I76">
            <v>307823</v>
          </cell>
          <cell r="J76">
            <v>7641679.4000000004</v>
          </cell>
        </row>
        <row r="77">
          <cell r="B77" t="str">
            <v>ETI</v>
          </cell>
          <cell r="C77">
            <v>24.2</v>
          </cell>
          <cell r="F77">
            <v>24.2</v>
          </cell>
          <cell r="I77">
            <v>657537</v>
          </cell>
          <cell r="J77">
            <v>16233339.5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2144</v>
          </cell>
          <cell r="J78">
            <v>14993.6</v>
          </cell>
        </row>
        <row r="79">
          <cell r="B79" t="str">
            <v>EUNISELL</v>
          </cell>
          <cell r="C79">
            <v>5.62</v>
          </cell>
          <cell r="F79">
            <v>6.18</v>
          </cell>
          <cell r="I79">
            <v>3040045</v>
          </cell>
          <cell r="J79">
            <v>18785209.100000001</v>
          </cell>
        </row>
        <row r="80">
          <cell r="B80" t="str">
            <v>FBNH</v>
          </cell>
          <cell r="C80">
            <v>27</v>
          </cell>
          <cell r="F80">
            <v>26.8</v>
          </cell>
          <cell r="I80">
            <v>3224531</v>
          </cell>
          <cell r="J80">
            <v>85876747.099999994</v>
          </cell>
        </row>
        <row r="81">
          <cell r="B81" t="str">
            <v>FCMB</v>
          </cell>
          <cell r="C81">
            <v>9.15</v>
          </cell>
          <cell r="F81">
            <v>9</v>
          </cell>
          <cell r="I81">
            <v>2265031</v>
          </cell>
          <cell r="J81">
            <v>20513260.449999999</v>
          </cell>
        </row>
        <row r="82">
          <cell r="B82" t="str">
            <v>FIDELITYBK</v>
          </cell>
          <cell r="C82">
            <v>14.4</v>
          </cell>
          <cell r="F82">
            <v>14.4</v>
          </cell>
          <cell r="I82">
            <v>6091256</v>
          </cell>
          <cell r="J82">
            <v>87626465.599999994</v>
          </cell>
        </row>
        <row r="83">
          <cell r="B83" t="str">
            <v>FIDSON</v>
          </cell>
          <cell r="C83">
            <v>15.4</v>
          </cell>
          <cell r="F83">
            <v>15.4</v>
          </cell>
          <cell r="I83">
            <v>120640</v>
          </cell>
          <cell r="J83">
            <v>1753285.95</v>
          </cell>
        </row>
        <row r="84">
          <cell r="B84" t="str">
            <v>FLOURMILL</v>
          </cell>
          <cell r="C84">
            <v>62</v>
          </cell>
          <cell r="F84">
            <v>64</v>
          </cell>
          <cell r="I84">
            <v>598158</v>
          </cell>
          <cell r="J84">
            <v>38238144.899999999</v>
          </cell>
        </row>
        <row r="85">
          <cell r="B85" t="str">
            <v>FTNCOCOA</v>
          </cell>
          <cell r="C85">
            <v>1.92</v>
          </cell>
          <cell r="F85">
            <v>1.73</v>
          </cell>
          <cell r="I85">
            <v>2077002</v>
          </cell>
          <cell r="J85">
            <v>3712317.84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1189</v>
          </cell>
          <cell r="J86">
            <v>1230615</v>
          </cell>
        </row>
        <row r="87">
          <cell r="B87" t="str">
            <v>GOLDBREW</v>
          </cell>
          <cell r="C87">
            <v>3.74</v>
          </cell>
          <cell r="F87">
            <v>3.74</v>
          </cell>
          <cell r="I87">
            <v>5</v>
          </cell>
          <cell r="J87">
            <v>20.5</v>
          </cell>
        </row>
        <row r="88">
          <cell r="B88" t="str">
            <v>GTCO</v>
          </cell>
          <cell r="C88">
            <v>55.3</v>
          </cell>
          <cell r="F88">
            <v>55.1</v>
          </cell>
          <cell r="I88">
            <v>21477515</v>
          </cell>
          <cell r="J88">
            <v>1176830200.1500001</v>
          </cell>
        </row>
        <row r="89">
          <cell r="B89" t="str">
            <v>GUINEAINS</v>
          </cell>
          <cell r="C89">
            <v>0.45</v>
          </cell>
          <cell r="F89">
            <v>0.47</v>
          </cell>
          <cell r="I89">
            <v>1526232</v>
          </cell>
          <cell r="J89">
            <v>730603.86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160953</v>
          </cell>
          <cell r="J90">
            <v>9917674.8000000007</v>
          </cell>
        </row>
        <row r="91">
          <cell r="B91" t="str">
            <v>HONYFLOUR</v>
          </cell>
          <cell r="C91">
            <v>4.4400000000000004</v>
          </cell>
          <cell r="F91">
            <v>4.3</v>
          </cell>
          <cell r="I91">
            <v>1594844</v>
          </cell>
          <cell r="J91">
            <v>6868066.3799999999</v>
          </cell>
        </row>
        <row r="92">
          <cell r="B92" t="str">
            <v>IKEJAHOTEL</v>
          </cell>
          <cell r="C92">
            <v>8.1999999999999993</v>
          </cell>
          <cell r="F92">
            <v>8.1999999999999993</v>
          </cell>
          <cell r="I92">
            <v>469681</v>
          </cell>
          <cell r="J92">
            <v>3895834.2</v>
          </cell>
        </row>
        <row r="93">
          <cell r="B93" t="str">
            <v>IMG</v>
          </cell>
          <cell r="C93">
            <v>35</v>
          </cell>
          <cell r="F93">
            <v>35</v>
          </cell>
          <cell r="I93">
            <v>1019</v>
          </cell>
          <cell r="J93">
            <v>32098.5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11533</v>
          </cell>
          <cell r="J94">
            <v>72757.05</v>
          </cell>
        </row>
        <row r="95">
          <cell r="B95" t="str">
            <v>INTBREW</v>
          </cell>
          <cell r="C95">
            <v>4</v>
          </cell>
          <cell r="F95">
            <v>4</v>
          </cell>
          <cell r="I95">
            <v>819283</v>
          </cell>
          <cell r="J95">
            <v>3300227.31</v>
          </cell>
        </row>
        <row r="96">
          <cell r="B96" t="str">
            <v>INTENEGINS</v>
          </cell>
          <cell r="C96">
            <v>1.32</v>
          </cell>
          <cell r="F96">
            <v>1.2</v>
          </cell>
          <cell r="I96">
            <v>544160</v>
          </cell>
          <cell r="J96">
            <v>684384.44</v>
          </cell>
        </row>
        <row r="97">
          <cell r="B97" t="str">
            <v>JAIZBANK</v>
          </cell>
          <cell r="C97">
            <v>2.25</v>
          </cell>
          <cell r="F97">
            <v>2.35</v>
          </cell>
          <cell r="I97">
            <v>21295648</v>
          </cell>
          <cell r="J97">
            <v>50723727.450000003</v>
          </cell>
        </row>
        <row r="98">
          <cell r="B98" t="str">
            <v>JAPAULGOLD</v>
          </cell>
          <cell r="C98">
            <v>2.25</v>
          </cell>
          <cell r="F98">
            <v>2.16</v>
          </cell>
          <cell r="I98">
            <v>8197467</v>
          </cell>
          <cell r="J98">
            <v>18095971.239999998</v>
          </cell>
        </row>
        <row r="99">
          <cell r="B99" t="str">
            <v>JBERGER</v>
          </cell>
          <cell r="C99">
            <v>170</v>
          </cell>
          <cell r="F99">
            <v>170</v>
          </cell>
          <cell r="I99">
            <v>216457</v>
          </cell>
          <cell r="J99">
            <v>33595394.649999999</v>
          </cell>
        </row>
        <row r="100">
          <cell r="B100" t="str">
            <v>JOHNHOLT</v>
          </cell>
          <cell r="C100">
            <v>3.3</v>
          </cell>
          <cell r="F100">
            <v>3.63</v>
          </cell>
          <cell r="I100">
            <v>1356407</v>
          </cell>
          <cell r="J100">
            <v>4551528.6900000004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1289</v>
          </cell>
          <cell r="J101">
            <v>11949.03</v>
          </cell>
        </row>
        <row r="102">
          <cell r="B102" t="str">
            <v>LASACO</v>
          </cell>
          <cell r="C102">
            <v>2.5499999999999998</v>
          </cell>
          <cell r="F102">
            <v>2.35</v>
          </cell>
          <cell r="I102">
            <v>343320</v>
          </cell>
          <cell r="J102">
            <v>803648.35</v>
          </cell>
        </row>
        <row r="103">
          <cell r="B103" t="str">
            <v>LEARNAFRCA</v>
          </cell>
          <cell r="C103">
            <v>3.32</v>
          </cell>
          <cell r="F103">
            <v>3.32</v>
          </cell>
          <cell r="I103">
            <v>150342</v>
          </cell>
          <cell r="J103">
            <v>458296.69</v>
          </cell>
        </row>
        <row r="104">
          <cell r="B104" t="str">
            <v>LINKASSURE</v>
          </cell>
          <cell r="C104">
            <v>0.9</v>
          </cell>
          <cell r="F104">
            <v>0.9</v>
          </cell>
          <cell r="I104">
            <v>141380</v>
          </cell>
          <cell r="J104">
            <v>126738.9</v>
          </cell>
        </row>
        <row r="105">
          <cell r="B105" t="str">
            <v>LIVESTOCK</v>
          </cell>
          <cell r="C105">
            <v>3.83</v>
          </cell>
          <cell r="F105">
            <v>3.8</v>
          </cell>
          <cell r="I105">
            <v>2722257</v>
          </cell>
          <cell r="J105">
            <v>10377648.52</v>
          </cell>
        </row>
        <row r="106">
          <cell r="B106" t="str">
            <v>MANSARD</v>
          </cell>
          <cell r="C106">
            <v>5.9</v>
          </cell>
          <cell r="F106">
            <v>5.9</v>
          </cell>
          <cell r="I106">
            <v>2768018</v>
          </cell>
          <cell r="J106">
            <v>16292300.949999999</v>
          </cell>
        </row>
        <row r="107">
          <cell r="B107" t="str">
            <v>MAYBAKER</v>
          </cell>
          <cell r="C107">
            <v>7.3</v>
          </cell>
          <cell r="F107">
            <v>7.6</v>
          </cell>
          <cell r="I107">
            <v>1421689</v>
          </cell>
          <cell r="J107">
            <v>10080831.800000001</v>
          </cell>
        </row>
        <row r="108">
          <cell r="B108" t="str">
            <v>MCNICHOLS</v>
          </cell>
          <cell r="C108">
            <v>1.39</v>
          </cell>
          <cell r="F108">
            <v>1.39</v>
          </cell>
          <cell r="I108">
            <v>501200</v>
          </cell>
          <cell r="J108">
            <v>735112</v>
          </cell>
        </row>
        <row r="109">
          <cell r="B109" t="str">
            <v>MECURE</v>
          </cell>
          <cell r="C109">
            <v>12.95</v>
          </cell>
          <cell r="F109">
            <v>12.95</v>
          </cell>
          <cell r="I109">
            <v>7433</v>
          </cell>
          <cell r="J109">
            <v>86966.1</v>
          </cell>
        </row>
        <row r="110">
          <cell r="B110" t="str">
            <v>MEYER</v>
          </cell>
          <cell r="C110">
            <v>8.52</v>
          </cell>
          <cell r="F110">
            <v>8.52</v>
          </cell>
          <cell r="I110">
            <v>2164</v>
          </cell>
          <cell r="J110">
            <v>16597.88</v>
          </cell>
        </row>
        <row r="111">
          <cell r="B111" t="str">
            <v>MRS</v>
          </cell>
          <cell r="C111">
            <v>132</v>
          </cell>
          <cell r="F111">
            <v>132</v>
          </cell>
          <cell r="I111">
            <v>14264</v>
          </cell>
          <cell r="J111">
            <v>1705209.2</v>
          </cell>
        </row>
        <row r="112">
          <cell r="B112" t="str">
            <v>MTNN</v>
          </cell>
          <cell r="C112">
            <v>175</v>
          </cell>
          <cell r="F112">
            <v>170.1</v>
          </cell>
          <cell r="I112">
            <v>965009</v>
          </cell>
          <cell r="J112">
            <v>166886092.5</v>
          </cell>
        </row>
        <row r="113">
          <cell r="B113" t="str">
            <v>MULTIVERSE</v>
          </cell>
          <cell r="C113">
            <v>7.95</v>
          </cell>
          <cell r="F113">
            <v>7.95</v>
          </cell>
          <cell r="I113">
            <v>44277</v>
          </cell>
          <cell r="J113">
            <v>325398.90000000002</v>
          </cell>
        </row>
        <row r="114">
          <cell r="B114" t="str">
            <v>NAHCO</v>
          </cell>
          <cell r="C114">
            <v>37.15</v>
          </cell>
          <cell r="F114">
            <v>37.9</v>
          </cell>
          <cell r="I114">
            <v>721999</v>
          </cell>
          <cell r="J114">
            <v>27140167.850000001</v>
          </cell>
        </row>
        <row r="115">
          <cell r="B115" t="str">
            <v>NASCON</v>
          </cell>
          <cell r="C115">
            <v>32.549999999999997</v>
          </cell>
          <cell r="F115">
            <v>32.549999999999997</v>
          </cell>
          <cell r="I115">
            <v>137480</v>
          </cell>
          <cell r="J115">
            <v>4175048.65</v>
          </cell>
        </row>
        <row r="116">
          <cell r="B116" t="str">
            <v>NB</v>
          </cell>
          <cell r="C116">
            <v>28</v>
          </cell>
          <cell r="F116">
            <v>28</v>
          </cell>
          <cell r="I116">
            <v>248727</v>
          </cell>
          <cell r="J116">
            <v>6850819.4000000004</v>
          </cell>
        </row>
        <row r="117">
          <cell r="B117" t="str">
            <v>NEIMETH</v>
          </cell>
          <cell r="C117">
            <v>1.94</v>
          </cell>
          <cell r="F117">
            <v>1.79</v>
          </cell>
          <cell r="I117">
            <v>1533238</v>
          </cell>
          <cell r="J117">
            <v>2774426.41</v>
          </cell>
        </row>
        <row r="118">
          <cell r="B118" t="str">
            <v>NEM</v>
          </cell>
          <cell r="C118">
            <v>8.6</v>
          </cell>
          <cell r="F118">
            <v>8.6</v>
          </cell>
          <cell r="I118">
            <v>510939</v>
          </cell>
          <cell r="J118">
            <v>4330024.9000000004</v>
          </cell>
        </row>
        <row r="119">
          <cell r="B119" t="str">
            <v>NESTLE</v>
          </cell>
          <cell r="C119">
            <v>885</v>
          </cell>
          <cell r="F119">
            <v>885</v>
          </cell>
          <cell r="I119">
            <v>30599</v>
          </cell>
          <cell r="J119">
            <v>24862950.5</v>
          </cell>
        </row>
        <row r="120">
          <cell r="B120" t="str">
            <v>NGXGROUP</v>
          </cell>
          <cell r="C120">
            <v>23</v>
          </cell>
          <cell r="F120">
            <v>23.5</v>
          </cell>
          <cell r="I120">
            <v>4136445</v>
          </cell>
          <cell r="J120">
            <v>95291881.75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14811</v>
          </cell>
          <cell r="J121">
            <v>1733487.6</v>
          </cell>
        </row>
        <row r="122">
          <cell r="B122" t="str">
            <v>NNFM</v>
          </cell>
          <cell r="C122">
            <v>38</v>
          </cell>
          <cell r="F122">
            <v>38</v>
          </cell>
          <cell r="I122">
            <v>205082</v>
          </cell>
          <cell r="J122">
            <v>7793929.75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2668</v>
          </cell>
          <cell r="J123">
            <v>179979.1</v>
          </cell>
        </row>
        <row r="124">
          <cell r="B124" t="str">
            <v>NPFMCRFBK</v>
          </cell>
          <cell r="C124">
            <v>1.54</v>
          </cell>
          <cell r="F124">
            <v>1.54</v>
          </cell>
          <cell r="I124">
            <v>2528657</v>
          </cell>
          <cell r="J124">
            <v>3895683.66</v>
          </cell>
        </row>
        <row r="125">
          <cell r="B125" t="str">
            <v>NSLTECH</v>
          </cell>
          <cell r="C125">
            <v>0.6</v>
          </cell>
          <cell r="F125">
            <v>0.6</v>
          </cell>
          <cell r="I125">
            <v>31791</v>
          </cell>
          <cell r="J125">
            <v>17975.88</v>
          </cell>
        </row>
        <row r="126">
          <cell r="B126" t="str">
            <v>OANDO</v>
          </cell>
          <cell r="C126">
            <v>89.65</v>
          </cell>
          <cell r="F126">
            <v>80.7</v>
          </cell>
          <cell r="I126">
            <v>920581</v>
          </cell>
          <cell r="J126">
            <v>74302808.099999994</v>
          </cell>
        </row>
        <row r="127">
          <cell r="B127" t="str">
            <v>OKOMUOIL</v>
          </cell>
          <cell r="C127">
            <v>338.1</v>
          </cell>
          <cell r="F127">
            <v>338.1</v>
          </cell>
          <cell r="I127">
            <v>35456</v>
          </cell>
          <cell r="J127">
            <v>11797714.5</v>
          </cell>
        </row>
        <row r="128">
          <cell r="B128" t="str">
            <v>OMATEK</v>
          </cell>
          <cell r="C128">
            <v>0.64</v>
          </cell>
          <cell r="F128">
            <v>0.64</v>
          </cell>
          <cell r="I128">
            <v>978332</v>
          </cell>
          <cell r="J128">
            <v>609549.73</v>
          </cell>
        </row>
        <row r="129">
          <cell r="B129" t="str">
            <v>PRESCO</v>
          </cell>
          <cell r="C129">
            <v>485.4</v>
          </cell>
          <cell r="F129">
            <v>485.4</v>
          </cell>
          <cell r="I129">
            <v>60862</v>
          </cell>
          <cell r="J129">
            <v>26871144.800000001</v>
          </cell>
        </row>
        <row r="130">
          <cell r="B130" t="str">
            <v>PRESTIGE</v>
          </cell>
          <cell r="C130">
            <v>0.59</v>
          </cell>
          <cell r="F130">
            <v>0.59</v>
          </cell>
          <cell r="I130">
            <v>2839864</v>
          </cell>
          <cell r="J130">
            <v>1671429.48</v>
          </cell>
        </row>
        <row r="131">
          <cell r="B131" t="str">
            <v>PZ</v>
          </cell>
          <cell r="C131">
            <v>22</v>
          </cell>
          <cell r="F131">
            <v>23</v>
          </cell>
          <cell r="I131">
            <v>1145262</v>
          </cell>
          <cell r="J131">
            <v>26062267.100000001</v>
          </cell>
        </row>
        <row r="132">
          <cell r="B132" t="str">
            <v>REDSTAREX</v>
          </cell>
          <cell r="C132">
            <v>4.47</v>
          </cell>
          <cell r="F132">
            <v>4.47</v>
          </cell>
          <cell r="I132">
            <v>183957</v>
          </cell>
          <cell r="J132">
            <v>868070.8</v>
          </cell>
        </row>
        <row r="133">
          <cell r="B133" t="str">
            <v>REGALINS</v>
          </cell>
          <cell r="C133">
            <v>0.49</v>
          </cell>
          <cell r="F133">
            <v>0.46</v>
          </cell>
          <cell r="I133">
            <v>867685</v>
          </cell>
          <cell r="J133">
            <v>407757.23</v>
          </cell>
        </row>
        <row r="134">
          <cell r="B134" t="str">
            <v>ROYALEX</v>
          </cell>
          <cell r="C134">
            <v>0.63</v>
          </cell>
          <cell r="F134">
            <v>0.56999999999999995</v>
          </cell>
          <cell r="I134">
            <v>6493611</v>
          </cell>
          <cell r="J134">
            <v>3855496.51</v>
          </cell>
        </row>
        <row r="135">
          <cell r="B135" t="str">
            <v>RTBRISCOE</v>
          </cell>
          <cell r="C135">
            <v>3.05</v>
          </cell>
          <cell r="F135">
            <v>3.02</v>
          </cell>
          <cell r="I135">
            <v>867582</v>
          </cell>
          <cell r="J135">
            <v>2669812.3199999998</v>
          </cell>
        </row>
        <row r="136">
          <cell r="B136" t="str">
            <v>SCOA</v>
          </cell>
          <cell r="C136">
            <v>1.71</v>
          </cell>
          <cell r="F136">
            <v>1.71</v>
          </cell>
          <cell r="I136">
            <v>2008</v>
          </cell>
          <cell r="J136">
            <v>3092.32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25501</v>
          </cell>
          <cell r="J137">
            <v>145533556.09999999</v>
          </cell>
        </row>
        <row r="138">
          <cell r="B138" t="str">
            <v>SFSREIT</v>
          </cell>
          <cell r="C138">
            <v>179.45</v>
          </cell>
          <cell r="F138">
            <v>179.45</v>
          </cell>
          <cell r="I138">
            <v>2746</v>
          </cell>
          <cell r="J138">
            <v>530011.4</v>
          </cell>
        </row>
        <row r="139">
          <cell r="B139" t="str">
            <v>SKYAVN</v>
          </cell>
          <cell r="C139">
            <v>27.5</v>
          </cell>
          <cell r="F139">
            <v>27.5</v>
          </cell>
          <cell r="I139">
            <v>104824</v>
          </cell>
          <cell r="J139">
            <v>2933187.65</v>
          </cell>
        </row>
        <row r="140">
          <cell r="B140" t="str">
            <v>SOVRENINS</v>
          </cell>
          <cell r="C140">
            <v>0.56999999999999995</v>
          </cell>
          <cell r="F140">
            <v>0.56999999999999995</v>
          </cell>
          <cell r="I140">
            <v>59432756</v>
          </cell>
          <cell r="J140">
            <v>33878160.899999999</v>
          </cell>
        </row>
        <row r="141">
          <cell r="B141" t="str">
            <v>STANBIC</v>
          </cell>
          <cell r="C141">
            <v>58.85</v>
          </cell>
          <cell r="F141">
            <v>58.85</v>
          </cell>
          <cell r="I141">
            <v>159519</v>
          </cell>
          <cell r="J141">
            <v>8852247.8000000007</v>
          </cell>
        </row>
        <row r="142">
          <cell r="B142" t="str">
            <v>STERLINGNG</v>
          </cell>
          <cell r="C142">
            <v>4.7</v>
          </cell>
          <cell r="F142">
            <v>4.9800000000000004</v>
          </cell>
          <cell r="I142">
            <v>122305957</v>
          </cell>
          <cell r="J142">
            <v>603022211.77999997</v>
          </cell>
        </row>
        <row r="143">
          <cell r="B143" t="str">
            <v>SUNUASSUR</v>
          </cell>
          <cell r="C143">
            <v>2.09</v>
          </cell>
          <cell r="F143">
            <v>2.09</v>
          </cell>
          <cell r="I143">
            <v>596622</v>
          </cell>
          <cell r="J143">
            <v>1339537</v>
          </cell>
        </row>
        <row r="144">
          <cell r="B144" t="str">
            <v>TANTALIZER</v>
          </cell>
          <cell r="C144">
            <v>0.64</v>
          </cell>
          <cell r="F144">
            <v>0.64</v>
          </cell>
          <cell r="I144">
            <v>119253</v>
          </cell>
          <cell r="J144">
            <v>69166.740000000005</v>
          </cell>
        </row>
        <row r="145">
          <cell r="B145" t="str">
            <v>THOMASWY</v>
          </cell>
          <cell r="C145">
            <v>1.94</v>
          </cell>
          <cell r="F145">
            <v>1.94</v>
          </cell>
          <cell r="I145">
            <v>36046</v>
          </cell>
          <cell r="J145">
            <v>69393.66</v>
          </cell>
        </row>
        <row r="146">
          <cell r="B146" t="str">
            <v>TIP</v>
          </cell>
          <cell r="C146">
            <v>2.2999999999999998</v>
          </cell>
          <cell r="F146">
            <v>2.1</v>
          </cell>
          <cell r="I146">
            <v>330425</v>
          </cell>
          <cell r="J146">
            <v>701083.44</v>
          </cell>
        </row>
        <row r="147">
          <cell r="B147" t="str">
            <v>TOTAL</v>
          </cell>
          <cell r="C147">
            <v>673.9</v>
          </cell>
          <cell r="F147">
            <v>673.9</v>
          </cell>
          <cell r="I147">
            <v>20948</v>
          </cell>
          <cell r="J147">
            <v>13026951.9</v>
          </cell>
        </row>
        <row r="148">
          <cell r="B148" t="str">
            <v>TRANSCOHOT</v>
          </cell>
          <cell r="C148">
            <v>106</v>
          </cell>
          <cell r="F148">
            <v>106</v>
          </cell>
          <cell r="I148">
            <v>11095</v>
          </cell>
          <cell r="J148">
            <v>1090321.2</v>
          </cell>
        </row>
        <row r="149">
          <cell r="B149" t="str">
            <v>TRANSCORP</v>
          </cell>
          <cell r="C149">
            <v>45.75</v>
          </cell>
          <cell r="F149">
            <v>45.75</v>
          </cell>
          <cell r="I149">
            <v>1121898</v>
          </cell>
          <cell r="J149">
            <v>49446517.549999997</v>
          </cell>
        </row>
        <row r="150">
          <cell r="B150" t="str">
            <v>TRANSEXPR</v>
          </cell>
          <cell r="C150">
            <v>1.23</v>
          </cell>
          <cell r="F150">
            <v>1.23</v>
          </cell>
          <cell r="I150">
            <v>640</v>
          </cell>
          <cell r="J150">
            <v>787.2</v>
          </cell>
        </row>
        <row r="151">
          <cell r="B151" t="str">
            <v>TRANSPOWER</v>
          </cell>
          <cell r="C151">
            <v>359.9</v>
          </cell>
          <cell r="F151">
            <v>359.9</v>
          </cell>
          <cell r="I151">
            <v>30691</v>
          </cell>
          <cell r="J151">
            <v>9943884</v>
          </cell>
        </row>
        <row r="152">
          <cell r="B152" t="str">
            <v>TRIPPLEG</v>
          </cell>
          <cell r="C152">
            <v>1.82</v>
          </cell>
          <cell r="F152">
            <v>1.82</v>
          </cell>
          <cell r="I152">
            <v>4472</v>
          </cell>
          <cell r="J152">
            <v>7502.19</v>
          </cell>
        </row>
        <row r="153">
          <cell r="B153" t="str">
            <v>UACN</v>
          </cell>
          <cell r="C153">
            <v>20.55</v>
          </cell>
          <cell r="F153">
            <v>20.399999999999999</v>
          </cell>
          <cell r="I153">
            <v>927866</v>
          </cell>
          <cell r="J153">
            <v>18900821.050000001</v>
          </cell>
        </row>
        <row r="154">
          <cell r="B154" t="str">
            <v>UBA</v>
          </cell>
          <cell r="C154">
            <v>29</v>
          </cell>
          <cell r="F154">
            <v>31.9</v>
          </cell>
          <cell r="I154">
            <v>240756811</v>
          </cell>
          <cell r="J154">
            <v>7287624788.5</v>
          </cell>
        </row>
        <row r="155">
          <cell r="B155" t="str">
            <v>UCAP</v>
          </cell>
          <cell r="C155">
            <v>17.95</v>
          </cell>
          <cell r="F155">
            <v>17.8</v>
          </cell>
          <cell r="I155">
            <v>4856525</v>
          </cell>
          <cell r="J155">
            <v>86697180.75</v>
          </cell>
        </row>
        <row r="156">
          <cell r="B156" t="str">
            <v>UNILEVER</v>
          </cell>
          <cell r="C156">
            <v>24</v>
          </cell>
          <cell r="F156">
            <v>24</v>
          </cell>
          <cell r="I156">
            <v>159003</v>
          </cell>
          <cell r="J156">
            <v>3725173.75</v>
          </cell>
        </row>
        <row r="157">
          <cell r="B157" t="str">
            <v>UNIVINSURE</v>
          </cell>
          <cell r="C157">
            <v>0.35</v>
          </cell>
          <cell r="F157">
            <v>0.34</v>
          </cell>
          <cell r="I157">
            <v>4444443</v>
          </cell>
          <cell r="J157">
            <v>1465363.28</v>
          </cell>
        </row>
        <row r="158">
          <cell r="B158" t="str">
            <v>UPDC</v>
          </cell>
          <cell r="C158">
            <v>1.55</v>
          </cell>
          <cell r="F158">
            <v>1.51</v>
          </cell>
          <cell r="I158">
            <v>1074484</v>
          </cell>
          <cell r="J158">
            <v>1649630.01</v>
          </cell>
        </row>
        <row r="159">
          <cell r="B159" t="str">
            <v>UPDCREIT</v>
          </cell>
          <cell r="C159">
            <v>5.45</v>
          </cell>
          <cell r="F159">
            <v>5.4</v>
          </cell>
          <cell r="I159">
            <v>663753</v>
          </cell>
          <cell r="J159">
            <v>3559562.4</v>
          </cell>
        </row>
        <row r="160">
          <cell r="B160" t="str">
            <v>UPL</v>
          </cell>
          <cell r="C160">
            <v>3.3</v>
          </cell>
          <cell r="F160">
            <v>3.3</v>
          </cell>
          <cell r="I160">
            <v>210717</v>
          </cell>
          <cell r="J160">
            <v>680443.69</v>
          </cell>
        </row>
        <row r="161">
          <cell r="B161" t="str">
            <v>VERITASKAP</v>
          </cell>
          <cell r="C161">
            <v>1.42</v>
          </cell>
          <cell r="F161">
            <v>1.28</v>
          </cell>
          <cell r="I161">
            <v>16249862</v>
          </cell>
          <cell r="J161">
            <v>21688385.73</v>
          </cell>
        </row>
        <row r="162">
          <cell r="B162" t="str">
            <v>VFDGROUP</v>
          </cell>
          <cell r="C162">
            <v>45</v>
          </cell>
          <cell r="F162">
            <v>45</v>
          </cell>
          <cell r="I162">
            <v>20803</v>
          </cell>
          <cell r="J162">
            <v>872114.1</v>
          </cell>
        </row>
        <row r="163">
          <cell r="B163" t="str">
            <v>VITAFOAM</v>
          </cell>
          <cell r="C163">
            <v>22</v>
          </cell>
          <cell r="F163">
            <v>22</v>
          </cell>
          <cell r="I163">
            <v>180277</v>
          </cell>
          <cell r="J163">
            <v>3713604.05</v>
          </cell>
        </row>
        <row r="164">
          <cell r="B164" t="str">
            <v>WAPCO</v>
          </cell>
          <cell r="C164">
            <v>38.4</v>
          </cell>
          <cell r="F164">
            <v>38.4</v>
          </cell>
          <cell r="I164">
            <v>962403</v>
          </cell>
          <cell r="J164">
            <v>36656033.700000003</v>
          </cell>
        </row>
        <row r="165">
          <cell r="B165" t="str">
            <v>WAPIC</v>
          </cell>
          <cell r="C165">
            <v>0.92</v>
          </cell>
          <cell r="F165">
            <v>0.95</v>
          </cell>
          <cell r="I165">
            <v>3081542</v>
          </cell>
          <cell r="J165">
            <v>3056365.47</v>
          </cell>
        </row>
        <row r="166">
          <cell r="B166" t="str">
            <v>WEMABANK</v>
          </cell>
          <cell r="C166">
            <v>8</v>
          </cell>
          <cell r="F166">
            <v>8</v>
          </cell>
          <cell r="I166">
            <v>2195448</v>
          </cell>
          <cell r="J166">
            <v>17310173.399999999</v>
          </cell>
        </row>
        <row r="167">
          <cell r="B167" t="str">
            <v>ZENITHBANK</v>
          </cell>
          <cell r="C167">
            <v>41.25</v>
          </cell>
          <cell r="F167">
            <v>40.65</v>
          </cell>
          <cell r="I167">
            <v>15820308</v>
          </cell>
          <cell r="J167">
            <v>643816812.39999998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2E20-792B-4394-AF25-0E4BD38EAF85}">
  <dimension ref="B1:AV395"/>
  <sheetViews>
    <sheetView tabSelected="1" topLeftCell="A11" zoomScale="90" zoomScaleNormal="90" workbookViewId="0">
      <selection activeCell="O26" sqref="O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45600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3.25</v>
      </c>
      <c r="D9" s="42">
        <v>2.95</v>
      </c>
      <c r="E9" s="42">
        <v>2.95</v>
      </c>
      <c r="F9" s="43">
        <v>2.95</v>
      </c>
      <c r="G9" s="44">
        <v>-0.29999999999999982</v>
      </c>
      <c r="H9" s="44">
        <v>-9.2307692307692264</v>
      </c>
      <c r="I9" s="45">
        <v>231218</v>
      </c>
      <c r="J9" s="46">
        <v>691771.56</v>
      </c>
      <c r="K9" s="47">
        <v>0.3288288288288288</v>
      </c>
      <c r="L9" s="48"/>
      <c r="N9" s="49" t="str">
        <f t="array" ref="N9:N18">IF(N7=1,AG9:AG18,IF(N7=2,AM9:AM18,IF(N7=3,AD9:AD18,IF(N7=4,AJ9:AJ18,IF(N7=5,AP9:AP18,IF(N7=6,AS9:AS18))))))</f>
        <v>JOHNHOLT</v>
      </c>
      <c r="O9" s="50">
        <f t="shared" ref="O9:O18" si="0">VLOOKUP(N9,$B$9:$F$1048576,5,FALSE)</f>
        <v>3.63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10.000000000000004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CAVERTON</v>
      </c>
      <c r="AC9" s="56">
        <f>IF(ROWS($AC$9:AC9)&lt;=$AC$5,SMALL($W$9:$W$356,ROWS($AC$9:AC9)),"")</f>
        <v>-9.9999999999999978E-2</v>
      </c>
      <c r="AD9" s="57" t="str">
        <f t="shared" ref="AD9:AD18" si="2">INDEX($V$9:$Z$356,MATCH(AE9,$W$9:$W$356,0)+0,1)</f>
        <v>CAVERTON</v>
      </c>
      <c r="AE9" s="58">
        <f>_xlfn.MINIFS($W$9:$W$356,$W$9:$W$356,"&lt;&gt;0")</f>
        <v>-9.9999999999999978E-2</v>
      </c>
      <c r="AF9" s="58"/>
      <c r="AG9" s="55" t="str" cm="1">
        <f t="array" ref="AG9">IF($AH9="","",INDEX($V$9:$V$356,SMALL(IF($W$9:$W$356=$AH9,ROW($V$9:$V$356)-ROW($V$9)+1),COUNTIFS($AH$9:AH9,AH9))))</f>
        <v>JOHNHOLT</v>
      </c>
      <c r="AH9" s="56">
        <f>IF(ROWS($AH$9:AH9)&lt;=$AH$5,LARGE($W$9:$W$356,ROWS($AH$9:AH9)),"")</f>
        <v>0.10000000000000003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CONHALLPLC</v>
      </c>
      <c r="AQ9" s="59">
        <f t="shared" ref="AQ9:AQ18" si="7">LARGE($Y$9:$Y$356,AA9)</f>
        <v>567248492</v>
      </c>
      <c r="AR9" s="59"/>
      <c r="AS9" s="57" t="str">
        <f t="shared" ref="AS9:AS18" si="8">INDEX($V$9:$Z$356,MATCH(AT9,$Z$9:$Z$356,0)+0,1)</f>
        <v>UBA</v>
      </c>
      <c r="AT9" s="60">
        <f t="shared" ref="AT9:AT18" si="9">LARGE($Z$9:$Z$356,AA9)</f>
        <v>7287624788.5</v>
      </c>
    </row>
    <row r="10" spans="2:46" x14ac:dyDescent="0.3">
      <c r="B10" s="40" t="s">
        <v>26</v>
      </c>
      <c r="C10" s="41">
        <v>1.22</v>
      </c>
      <c r="D10" s="42">
        <v>1.27</v>
      </c>
      <c r="E10" s="42">
        <v>1.27</v>
      </c>
      <c r="F10" s="43">
        <v>1.27</v>
      </c>
      <c r="G10" s="44">
        <v>5.0000000000000044E-2</v>
      </c>
      <c r="H10" s="44">
        <v>4.098360655737709</v>
      </c>
      <c r="I10" s="45">
        <v>783003</v>
      </c>
      <c r="J10" s="46">
        <v>947386.88</v>
      </c>
      <c r="K10" s="47">
        <v>0.56790123456790109</v>
      </c>
      <c r="L10" s="48"/>
      <c r="N10" s="49" t="str">
        <v>UBA</v>
      </c>
      <c r="O10" s="50">
        <f t="shared" si="0"/>
        <v>31.9</v>
      </c>
      <c r="P10" s="51" t="str">
        <f t="shared" ref="P10:P18" si="10">IF($T$8="change",ROUNDUP((T10*1),1)&amp;"%",IF($T$8="YTD",ROUNDUP((T10*100),0)&amp;"%",T10))</f>
        <v>10%</v>
      </c>
      <c r="T10" s="52">
        <f t="shared" si="1"/>
        <v>9.9999999999999947</v>
      </c>
      <c r="V10" s="7" t="str">
        <f t="shared" ref="V10:V73" si="11">IF(ISTEXT(B9),B9,"")</f>
        <v>ABBEYBDS</v>
      </c>
      <c r="W10" s="53">
        <f t="shared" ref="W10:W73" si="12">IF(ISTEXT(B9),H9,"")/100</f>
        <v>-9.2307692307692257E-2</v>
      </c>
      <c r="X10" s="53">
        <f t="shared" ref="X10:X73" si="13">IF(ISTEXT(B9),K9,"")</f>
        <v>0.3288288288288288</v>
      </c>
      <c r="Y10" s="54">
        <f t="shared" ref="Y10:Y73" si="14">IF(ISTEXT(B9),I9,"")</f>
        <v>231218</v>
      </c>
      <c r="Z10" s="54">
        <f t="shared" ref="Z10:Z73" si="15">IF(ISTEXT(B9),J9,"")</f>
        <v>691771.56</v>
      </c>
      <c r="AA10" s="8">
        <v>2</v>
      </c>
      <c r="AB10" s="55" t="str" cm="1">
        <f t="array" ref="AB10">IF($AC10="","",INDEX($V$9:$V$356,SMALL(IF($W$9:$W$356=$AC10,ROW($V$9:$V$356)-ROW($V$9)+1),COUNTIFS($AC$9:AC10,AC10))))</f>
        <v>ARADEL</v>
      </c>
      <c r="AC10" s="56">
        <f>IF(ROWS($AC$9:AC10)&lt;=$AC$5,SMALL($W$9:$W$356,ROWS($AC$9:AC10)),"")</f>
        <v>-9.9865350089766589E-2</v>
      </c>
      <c r="AD10" s="57" t="str">
        <f t="shared" si="2"/>
        <v>ARADEL</v>
      </c>
      <c r="AE10" s="58">
        <f t="shared" ref="AE10:AE18" si="16">SMALL($W$9:$W$356,AA10)</f>
        <v>-9.9865350089766589E-2</v>
      </c>
      <c r="AF10" s="58"/>
      <c r="AG10" s="55" t="str" cm="1">
        <f t="array" ref="AG10">IF($AH10="","",INDEX($V$9:$V$356,SMALL(IF($W$9:$W$356=$AH10,ROW($V$9:$V$356)-ROW($V$9)+1),COUNTIFS($AH$9:AH10,AH10))))</f>
        <v>UBA</v>
      </c>
      <c r="AH10" s="56">
        <f>IF(ROWS($AH$9:AH10)&lt;=$AH$5,LARGE($W$9:$W$356,ROWS($AH$9:AH10)),"")</f>
        <v>9.999999999999995E-2</v>
      </c>
      <c r="AJ10" s="57" t="str">
        <f t="shared" si="3"/>
        <v>MULTIVERSE</v>
      </c>
      <c r="AK10" s="58">
        <f t="shared" ref="AK10:AK18" si="17">SMALL($X$9:$X$356,AA10)</f>
        <v>-0.57189014539579963</v>
      </c>
      <c r="AM10" s="57" t="str">
        <f t="shared" si="4"/>
        <v>OANDO</v>
      </c>
      <c r="AN10" s="58">
        <f t="shared" si="5"/>
        <v>6.6857142857142859</v>
      </c>
      <c r="AP10" s="57" t="str">
        <f t="shared" si="6"/>
        <v>UBA</v>
      </c>
      <c r="AQ10" s="59">
        <f t="shared" si="7"/>
        <v>240756811</v>
      </c>
      <c r="AR10" s="59"/>
      <c r="AS10" s="57" t="str">
        <f t="shared" si="8"/>
        <v>ARADEL</v>
      </c>
      <c r="AT10" s="60">
        <f t="shared" si="9"/>
        <v>1449336762.599999</v>
      </c>
    </row>
    <row r="11" spans="2:46" x14ac:dyDescent="0.3">
      <c r="B11" s="40" t="s">
        <v>27</v>
      </c>
      <c r="C11" s="41">
        <v>2.83</v>
      </c>
      <c r="D11" s="41">
        <v>2.83</v>
      </c>
      <c r="E11" s="41">
        <v>2.83</v>
      </c>
      <c r="F11" s="43">
        <v>2.83</v>
      </c>
      <c r="G11" s="44">
        <v>0</v>
      </c>
      <c r="H11" s="44">
        <v>0</v>
      </c>
      <c r="I11" s="45">
        <v>17062</v>
      </c>
      <c r="J11" s="46">
        <v>48370.46</v>
      </c>
      <c r="K11" s="47">
        <v>0.45876288659793829</v>
      </c>
      <c r="L11" s="48"/>
      <c r="N11" s="49" t="str">
        <v>EUNISELL</v>
      </c>
      <c r="O11" s="50">
        <f t="shared" si="0"/>
        <v>6.18</v>
      </c>
      <c r="P11" s="51" t="str">
        <f t="shared" si="10"/>
        <v>10%</v>
      </c>
      <c r="T11" s="52">
        <f t="shared" si="1"/>
        <v>9.9644128113878931</v>
      </c>
      <c r="V11" s="7" t="str">
        <f t="shared" si="11"/>
        <v>ABCTRANS</v>
      </c>
      <c r="W11" s="53">
        <f t="shared" si="12"/>
        <v>4.0983606557377088E-2</v>
      </c>
      <c r="X11" s="53">
        <f t="shared" si="13"/>
        <v>0.56790123456790109</v>
      </c>
      <c r="Y11" s="54">
        <f t="shared" si="14"/>
        <v>783003</v>
      </c>
      <c r="Z11" s="54">
        <f t="shared" si="15"/>
        <v>947386.88</v>
      </c>
      <c r="AA11" s="8">
        <v>3</v>
      </c>
      <c r="AB11" s="55" t="str" cm="1">
        <f t="array" ref="AB11">IF($AC11="","",INDEX($V$9:$V$356,SMALL(IF($W$9:$W$356=$AC11,ROW($V$9:$V$356)-ROW($V$9)+1),COUNTIFS($AC$9:AC11,AC11))))</f>
        <v>OANDO</v>
      </c>
      <c r="AC11" s="56">
        <f>IF(ROWS($AC$9:AC11)&lt;=$AC$5,SMALL($W$9:$W$356,ROWS($AC$9:AC11)),"")</f>
        <v>-9.9832682654768579E-2</v>
      </c>
      <c r="AD11" s="57" t="str">
        <f t="shared" si="2"/>
        <v>OANDO</v>
      </c>
      <c r="AE11" s="58">
        <f t="shared" si="16"/>
        <v>-9.9832682654768579E-2</v>
      </c>
      <c r="AF11" s="58"/>
      <c r="AG11" s="55" t="str" cm="1">
        <f t="array" ref="AG11">IF($AH11="","",INDEX($V$9:$V$356,SMALL(IF($W$9:$W$356=$AH11,ROW($V$9:$V$356)-ROW($V$9)+1),COUNTIFS($AH$9:AH11,AH11))))</f>
        <v>EUNISELL</v>
      </c>
      <c r="AH11" s="56">
        <f>IF(ROWS($AH$9:AH11)&lt;=$AH$5,LARGE($W$9:$W$356,ROWS($AH$9:AH11)),"")</f>
        <v>9.9644128113878933E-2</v>
      </c>
      <c r="AJ11" s="57" t="str">
        <f t="shared" si="3"/>
        <v>DANGSUGAR</v>
      </c>
      <c r="AK11" s="58">
        <f t="shared" si="17"/>
        <v>-0.45964912280701753</v>
      </c>
      <c r="AM11" s="57" t="str">
        <f t="shared" si="4"/>
        <v>TRANSCORP</v>
      </c>
      <c r="AN11" s="58">
        <f t="shared" si="5"/>
        <v>4.2829099307159355</v>
      </c>
      <c r="AP11" s="57" t="str">
        <f t="shared" si="6"/>
        <v>STERLINGNG</v>
      </c>
      <c r="AQ11" s="59">
        <f t="shared" si="7"/>
        <v>122305957</v>
      </c>
      <c r="AR11" s="59"/>
      <c r="AS11" s="57" t="str">
        <f t="shared" si="8"/>
        <v>GTCO</v>
      </c>
      <c r="AT11" s="60">
        <f t="shared" si="9"/>
        <v>1176830200.1500001</v>
      </c>
    </row>
    <row r="12" spans="2:46" x14ac:dyDescent="0.3">
      <c r="B12" s="40" t="s">
        <v>28</v>
      </c>
      <c r="C12" s="41">
        <v>22.1</v>
      </c>
      <c r="D12" s="42">
        <v>22.5</v>
      </c>
      <c r="E12" s="42">
        <v>22</v>
      </c>
      <c r="F12" s="43">
        <v>22.5</v>
      </c>
      <c r="G12" s="44">
        <v>0.39999999999999858</v>
      </c>
      <c r="H12" s="44">
        <v>1.8099547511312153</v>
      </c>
      <c r="I12" s="45">
        <v>26141057</v>
      </c>
      <c r="J12" s="46">
        <v>579457755.35000002</v>
      </c>
      <c r="K12" s="47">
        <v>-2.8077753779697567E-2</v>
      </c>
      <c r="L12" s="48"/>
      <c r="N12" s="49" t="str">
        <v>STERLINGNG</v>
      </c>
      <c r="O12" s="50">
        <f t="shared" si="0"/>
        <v>4.9800000000000004</v>
      </c>
      <c r="P12" s="51" t="str">
        <f t="shared" si="10"/>
        <v>6%</v>
      </c>
      <c r="T12" s="52">
        <f t="shared" si="1"/>
        <v>5.9574468085106433</v>
      </c>
      <c r="V12" s="7" t="str">
        <f t="shared" si="11"/>
        <v>ACADEMY</v>
      </c>
      <c r="W12" s="53">
        <f t="shared" si="12"/>
        <v>0</v>
      </c>
      <c r="X12" s="53">
        <f t="shared" si="13"/>
        <v>0.45876288659793829</v>
      </c>
      <c r="Y12" s="54">
        <f t="shared" si="14"/>
        <v>17062</v>
      </c>
      <c r="Z12" s="54">
        <f t="shared" si="15"/>
        <v>48370.46</v>
      </c>
      <c r="AA12" s="8">
        <v>4</v>
      </c>
      <c r="AB12" s="55" t="str" cm="1">
        <f t="array" ref="AB12">IF($AC12="","",INDEX($V$9:$V$356,SMALL(IF($W$9:$W$356=$AC12,ROW($V$9:$V$356)-ROW($V$9)+1),COUNTIFS($AC$9:AC12,AC12))))</f>
        <v>FTNCOCOA</v>
      </c>
      <c r="AC12" s="56">
        <f>IF(ROWS($AC$9:AC12)&lt;=$AC$5,SMALL($W$9:$W$356,ROWS($AC$9:AC12)),"")</f>
        <v>-9.8958333333333315E-2</v>
      </c>
      <c r="AD12" s="57" t="str">
        <f t="shared" si="2"/>
        <v>FTNCOCOA</v>
      </c>
      <c r="AE12" s="58">
        <f t="shared" si="16"/>
        <v>-9.8958333333333315E-2</v>
      </c>
      <c r="AF12" s="58"/>
      <c r="AG12" s="55" t="str" cm="1">
        <f t="array" ref="AG12">IF($AH12="","",INDEX($V$9:$V$356,SMALL(IF($W$9:$W$356=$AH12,ROW($V$9:$V$356)-ROW($V$9)+1),COUNTIFS($AH$9:AH12,AH12))))</f>
        <v>STERLINGNG</v>
      </c>
      <c r="AH12" s="56">
        <f>IF(ROWS($AH$9:AH12)&lt;=$AH$5,LARGE($W$9:$W$356,ROWS($AH$9:AH12)),"")</f>
        <v>5.9574468085106434E-2</v>
      </c>
      <c r="AJ12" s="57" t="str">
        <f t="shared" si="3"/>
        <v>ARADEL</v>
      </c>
      <c r="AK12" s="58">
        <f t="shared" si="17"/>
        <v>-0.42919352772915509</v>
      </c>
      <c r="AM12" s="57" t="str">
        <f t="shared" si="4"/>
        <v>RTBRISCOE</v>
      </c>
      <c r="AN12" s="58">
        <f t="shared" si="5"/>
        <v>3.9508196721311473</v>
      </c>
      <c r="AP12" s="57" t="str">
        <f t="shared" si="6"/>
        <v>SOVRENINS</v>
      </c>
      <c r="AQ12" s="59">
        <f t="shared" si="7"/>
        <v>59432756</v>
      </c>
      <c r="AR12" s="59"/>
      <c r="AS12" s="57" t="str">
        <f t="shared" si="8"/>
        <v>CONHALLPLC</v>
      </c>
      <c r="AT12" s="60">
        <f t="shared" si="9"/>
        <v>822513640.86000001</v>
      </c>
    </row>
    <row r="13" spans="2:46" x14ac:dyDescent="0.3">
      <c r="B13" s="40" t="s">
        <v>29</v>
      </c>
      <c r="C13" s="41">
        <v>9.15</v>
      </c>
      <c r="D13" s="41">
        <v>9.15</v>
      </c>
      <c r="E13" s="41">
        <v>9.15</v>
      </c>
      <c r="F13" s="43">
        <v>9.15</v>
      </c>
      <c r="G13" s="44">
        <v>0</v>
      </c>
      <c r="H13" s="44">
        <v>0</v>
      </c>
      <c r="I13" s="45">
        <v>385625</v>
      </c>
      <c r="J13" s="46">
        <v>3551997.7</v>
      </c>
      <c r="K13" s="47">
        <v>0.2364864864864864</v>
      </c>
      <c r="L13" s="48"/>
      <c r="N13" s="49" t="str">
        <v>PZ</v>
      </c>
      <c r="O13" s="50">
        <f t="shared" si="0"/>
        <v>23</v>
      </c>
      <c r="P13" s="51" t="str">
        <f t="shared" si="10"/>
        <v>4.6%</v>
      </c>
      <c r="T13" s="52">
        <f t="shared" si="1"/>
        <v>4.5454545454545459</v>
      </c>
      <c r="V13" s="7" t="str">
        <f t="shared" si="11"/>
        <v>ACCESSCORP</v>
      </c>
      <c r="W13" s="53">
        <f t="shared" si="12"/>
        <v>1.8099547511312153E-2</v>
      </c>
      <c r="X13" s="53">
        <f t="shared" si="13"/>
        <v>-2.8077753779697567E-2</v>
      </c>
      <c r="Y13" s="54">
        <f t="shared" si="14"/>
        <v>26141057</v>
      </c>
      <c r="Z13" s="54">
        <f t="shared" si="15"/>
        <v>579457755.35000002</v>
      </c>
      <c r="AA13" s="8">
        <v>5</v>
      </c>
      <c r="AB13" s="55" t="str" cm="1">
        <f t="array" ref="AB13">IF($AC13="","",INDEX($V$9:$V$356,SMALL(IF($W$9:$W$356=$AC13,ROW($V$9:$V$356)-ROW($V$9)+1),COUNTIFS($AC$9:AC13,AC13))))</f>
        <v>VERITASKAP</v>
      </c>
      <c r="AC13" s="56">
        <f>IF(ROWS($AC$9:AC13)&lt;=$AC$5,SMALL($W$9:$W$356,ROWS($AC$9:AC13)),"")</f>
        <v>-9.8591549295774586E-2</v>
      </c>
      <c r="AD13" s="57" t="str">
        <f t="shared" si="2"/>
        <v>VERITASKAP</v>
      </c>
      <c r="AE13" s="58">
        <f t="shared" si="16"/>
        <v>-9.8591549295774586E-2</v>
      </c>
      <c r="AF13" s="58"/>
      <c r="AG13" s="55" t="str" cm="1">
        <f t="array" ref="AG13">IF($AH13="","",INDEX($V$9:$V$356,SMALL(IF($W$9:$W$356=$AH13,ROW($V$9:$V$356)-ROW($V$9)+1),COUNTIFS($AH$9:AH13,AH13))))</f>
        <v>PZ</v>
      </c>
      <c r="AH13" s="56">
        <f>IF(ROWS($AH$9:AH13)&lt;=$AH$5,LARGE($W$9:$W$356,ROWS($AH$9:AH13)),"")</f>
        <v>4.5454545454545456E-2</v>
      </c>
      <c r="AJ13" s="57" t="str">
        <f t="shared" si="3"/>
        <v>NASCON</v>
      </c>
      <c r="AK13" s="58">
        <f t="shared" si="17"/>
        <v>-0.39441860465116285</v>
      </c>
      <c r="AM13" s="57" t="str">
        <f t="shared" si="4"/>
        <v>JBERGER</v>
      </c>
      <c r="AN13" s="58">
        <f t="shared" si="5"/>
        <v>2.9534883720930232</v>
      </c>
      <c r="AP13" s="57" t="str">
        <f t="shared" si="6"/>
        <v>ACCESSCORP</v>
      </c>
      <c r="AQ13" s="59">
        <f t="shared" si="7"/>
        <v>26141057</v>
      </c>
      <c r="AR13" s="59"/>
      <c r="AS13" s="57" t="str">
        <f t="shared" si="8"/>
        <v>ZENITHBANK</v>
      </c>
      <c r="AT13" s="60">
        <f t="shared" si="9"/>
        <v>643816812.39999998</v>
      </c>
    </row>
    <row r="14" spans="2:46" x14ac:dyDescent="0.3">
      <c r="B14" s="40" t="s">
        <v>30</v>
      </c>
      <c r="C14" s="41">
        <v>1.21</v>
      </c>
      <c r="D14" s="42">
        <v>1.2</v>
      </c>
      <c r="E14" s="42">
        <v>1.1499999999999999</v>
      </c>
      <c r="F14" s="43">
        <v>1.2</v>
      </c>
      <c r="G14" s="44">
        <v>-1.0000000000000009E-2</v>
      </c>
      <c r="H14" s="44">
        <v>-0.82644628099173623</v>
      </c>
      <c r="I14" s="45">
        <v>5996497</v>
      </c>
      <c r="J14" s="46">
        <v>7049073.3099999996</v>
      </c>
      <c r="K14" s="47">
        <v>0.49999999999999978</v>
      </c>
      <c r="L14" s="48"/>
      <c r="N14" s="49" t="str">
        <v>JAIZBANK</v>
      </c>
      <c r="O14" s="50">
        <f t="shared" si="0"/>
        <v>2.35</v>
      </c>
      <c r="P14" s="51" t="str">
        <f t="shared" si="10"/>
        <v>4.5%</v>
      </c>
      <c r="T14" s="52">
        <f t="shared" si="1"/>
        <v>4.4444444444444482</v>
      </c>
      <c r="V14" s="7" t="str">
        <f t="shared" si="11"/>
        <v>AFRIPRUD</v>
      </c>
      <c r="W14" s="53">
        <f t="shared" si="12"/>
        <v>0</v>
      </c>
      <c r="X14" s="53">
        <f t="shared" si="13"/>
        <v>0.2364864864864864</v>
      </c>
      <c r="Y14" s="54">
        <f t="shared" si="14"/>
        <v>385625</v>
      </c>
      <c r="Z14" s="54">
        <f t="shared" si="15"/>
        <v>3551997.7</v>
      </c>
      <c r="AA14" s="8">
        <v>6</v>
      </c>
      <c r="AB14" s="55" t="str" cm="1">
        <f t="array" ref="AB14">IF($AC14="","",INDEX($V$9:$V$356,SMALL(IF($W$9:$W$356=$AC14,ROW($V$9:$V$356)-ROW($V$9)+1),COUNTIFS($AC$9:AC14,AC14))))</f>
        <v>DEAPCAP</v>
      </c>
      <c r="AC14" s="56">
        <f>IF(ROWS($AC$9:AC14)&lt;=$AC$5,SMALL($W$9:$W$356,ROWS($AC$9:AC14)),"")</f>
        <v>-9.6000000000000085E-2</v>
      </c>
      <c r="AD14" s="57" t="str">
        <f t="shared" si="2"/>
        <v>DEAPCAP</v>
      </c>
      <c r="AE14" s="58">
        <f t="shared" si="16"/>
        <v>-9.6000000000000085E-2</v>
      </c>
      <c r="AF14" s="58"/>
      <c r="AG14" s="55" t="str" cm="1">
        <f t="array" ref="AG14">IF($AH14="","",INDEX($V$9:$V$356,SMALL(IF($W$9:$W$356=$AH14,ROW($V$9:$V$356)-ROW($V$9)+1),COUNTIFS($AH$9:AH14,AH14))))</f>
        <v>JAIZBANK</v>
      </c>
      <c r="AH14" s="56">
        <f>IF(ROWS($AH$9:AH14)&lt;=$AH$5,LARGE($W$9:$W$356,ROWS($AH$9:AH14)),"")</f>
        <v>4.4444444444444481E-2</v>
      </c>
      <c r="AJ14" s="57" t="str">
        <f t="shared" si="3"/>
        <v>MTNN</v>
      </c>
      <c r="AK14" s="58">
        <f t="shared" si="17"/>
        <v>-0.35568181818181821</v>
      </c>
      <c r="AM14" s="57" t="str">
        <f t="shared" si="4"/>
        <v>VERITASKAP</v>
      </c>
      <c r="AN14" s="58">
        <f t="shared" si="5"/>
        <v>2.4594594594594597</v>
      </c>
      <c r="AP14" s="57" t="str">
        <f t="shared" si="6"/>
        <v>GTCO</v>
      </c>
      <c r="AQ14" s="59">
        <f t="shared" si="7"/>
        <v>21477515</v>
      </c>
      <c r="AR14" s="59"/>
      <c r="AS14" s="57" t="str">
        <f t="shared" si="8"/>
        <v>STERLINGNG</v>
      </c>
      <c r="AT14" s="60">
        <f t="shared" si="9"/>
        <v>603022211.77999997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920</v>
      </c>
      <c r="J15" s="46">
        <v>2083445.5</v>
      </c>
      <c r="K15" s="47">
        <v>0.16587175410704824</v>
      </c>
      <c r="L15" s="48"/>
      <c r="N15" s="49" t="str">
        <v>GUINEAINS</v>
      </c>
      <c r="O15" s="50">
        <f t="shared" si="0"/>
        <v>0.47</v>
      </c>
      <c r="P15" s="51" t="str">
        <f t="shared" si="10"/>
        <v>4.5%</v>
      </c>
      <c r="T15" s="52">
        <f t="shared" si="1"/>
        <v>4.4444444444444366</v>
      </c>
      <c r="V15" s="7" t="str">
        <f t="shared" si="11"/>
        <v>AIICO</v>
      </c>
      <c r="W15" s="53">
        <f t="shared" si="12"/>
        <v>-8.2644628099173625E-3</v>
      </c>
      <c r="X15" s="53">
        <f t="shared" si="13"/>
        <v>0.49999999999999978</v>
      </c>
      <c r="Y15" s="54">
        <f t="shared" si="14"/>
        <v>5996497</v>
      </c>
      <c r="Z15" s="54">
        <f t="shared" si="15"/>
        <v>7049073.3099999996</v>
      </c>
      <c r="AA15" s="8">
        <v>7</v>
      </c>
      <c r="AB15" s="55" t="str" cm="1">
        <f t="array" ref="AB15">IF($AC15="","",INDEX($V$9:$V$356,SMALL(IF($W$9:$W$356=$AC15,ROW($V$9:$V$356)-ROW($V$9)+1),COUNTIFS($AC$9:AC15,AC15))))</f>
        <v>ROYALEX</v>
      </c>
      <c r="AC15" s="56">
        <f>IF(ROWS($AC$9:AC15)&lt;=$AC$5,SMALL($W$9:$W$356,ROWS($AC$9:AC15)),"")</f>
        <v>-9.5238095238095302E-2</v>
      </c>
      <c r="AD15" s="57" t="str">
        <f t="shared" si="2"/>
        <v>ROYALEX</v>
      </c>
      <c r="AE15" s="58">
        <f t="shared" si="16"/>
        <v>-9.5238095238095302E-2</v>
      </c>
      <c r="AF15" s="58"/>
      <c r="AG15" s="55" t="str" cm="1">
        <f t="array" ref="AG15">IF($AH15="","",INDEX($V$9:$V$356,SMALL(IF($W$9:$W$356=$AH15,ROW($V$9:$V$356)-ROW($V$9)+1),COUNTIFS($AH$9:AH15,AH15))))</f>
        <v>GUINEAINS</v>
      </c>
      <c r="AH15" s="56">
        <f>IF(ROWS($AH$9:AH15)&lt;=$AH$5,LARGE($W$9:$W$356,ROWS($AH$9:AH15)),"")</f>
        <v>4.444444444444437E-2</v>
      </c>
      <c r="AJ15" s="57" t="str">
        <f t="shared" si="3"/>
        <v>CILEASING</v>
      </c>
      <c r="AK15" s="58">
        <f t="shared" si="17"/>
        <v>-0.31785714285714284</v>
      </c>
      <c r="AM15" s="57" t="str">
        <f t="shared" si="4"/>
        <v>GEREGU</v>
      </c>
      <c r="AN15" s="58">
        <f t="shared" si="5"/>
        <v>1.8822055137844611</v>
      </c>
      <c r="AP15" s="57" t="str">
        <f t="shared" si="6"/>
        <v>JAIZBANK</v>
      </c>
      <c r="AQ15" s="59">
        <f t="shared" si="7"/>
        <v>21295648</v>
      </c>
      <c r="AR15" s="59"/>
      <c r="AS15" s="57" t="str">
        <f t="shared" si="8"/>
        <v>ACCESSCORP</v>
      </c>
      <c r="AT15" s="60">
        <f t="shared" si="9"/>
        <v>579457755.35000002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2</v>
      </c>
      <c r="J16" s="46">
        <v>14.3</v>
      </c>
      <c r="K16" s="47">
        <v>0</v>
      </c>
      <c r="L16" s="48"/>
      <c r="N16" s="49" t="str">
        <v>MAYBAKER</v>
      </c>
      <c r="O16" s="50">
        <f t="shared" si="0"/>
        <v>7.6</v>
      </c>
      <c r="P16" s="51" t="str">
        <f t="shared" si="10"/>
        <v>4.2%</v>
      </c>
      <c r="T16" s="52">
        <f t="shared" si="1"/>
        <v>4.1095890410958882</v>
      </c>
      <c r="V16" s="7" t="str">
        <f t="shared" si="11"/>
        <v>AIRTELAFRI</v>
      </c>
      <c r="W16" s="53">
        <f t="shared" si="12"/>
        <v>0</v>
      </c>
      <c r="X16" s="53">
        <f t="shared" si="13"/>
        <v>0.16587175410704824</v>
      </c>
      <c r="Y16" s="54">
        <f t="shared" si="14"/>
        <v>920</v>
      </c>
      <c r="Z16" s="54">
        <f t="shared" si="15"/>
        <v>2083445.5</v>
      </c>
      <c r="AA16" s="8">
        <v>8</v>
      </c>
      <c r="AB16" s="55" t="str" cm="1">
        <f t="array" ref="AB16">IF($AC16="","",INDEX($V$9:$V$356,SMALL(IF($W$9:$W$356=$AC16,ROW($V$9:$V$356)-ROW($V$9)+1),COUNTIFS($AC$9:AC16,AC16))))</f>
        <v>ABBEYBDS</v>
      </c>
      <c r="AC16" s="56">
        <f>IF(ROWS($AC$9:AC16)&lt;=$AC$5,SMALL($W$9:$W$356,ROWS($AC$9:AC16)),"")</f>
        <v>-9.2307692307692257E-2</v>
      </c>
      <c r="AD16" s="57" t="str">
        <f t="shared" si="2"/>
        <v>ABBEYBDS</v>
      </c>
      <c r="AE16" s="58">
        <f t="shared" si="16"/>
        <v>-9.2307692307692257E-2</v>
      </c>
      <c r="AF16" s="58"/>
      <c r="AG16" s="55" t="str" cm="1">
        <f t="array" ref="AG16">IF($AH16="","",INDEX($V$9:$V$356,SMALL(IF($W$9:$W$356=$AH16,ROW($V$9:$V$356)-ROW($V$9)+1),COUNTIFS($AH$9:AH16,AH16))))</f>
        <v>MAYBAKER</v>
      </c>
      <c r="AH16" s="56">
        <f>IF(ROWS($AH$9:AH16)&lt;=$AH$5,LARGE($W$9:$W$356,ROWS($AH$9:AH16)),"")</f>
        <v>4.1095890410958881E-2</v>
      </c>
      <c r="AJ16" s="57" t="str">
        <f t="shared" si="3"/>
        <v>DAARCOMM</v>
      </c>
      <c r="AK16" s="58">
        <f t="shared" si="17"/>
        <v>-0.31111111111111112</v>
      </c>
      <c r="AM16" s="57" t="str">
        <f t="shared" si="4"/>
        <v>IMG</v>
      </c>
      <c r="AN16" s="58">
        <f t="shared" si="5"/>
        <v>1.6022304832713754</v>
      </c>
      <c r="AP16" s="57" t="str">
        <f t="shared" si="6"/>
        <v>VERITASKAP</v>
      </c>
      <c r="AQ16" s="59">
        <f t="shared" si="7"/>
        <v>16249862</v>
      </c>
      <c r="AR16" s="59"/>
      <c r="AS16" s="57" t="str">
        <f t="shared" si="8"/>
        <v>MTNN</v>
      </c>
      <c r="AT16" s="60">
        <f t="shared" si="9"/>
        <v>166886092.5</v>
      </c>
    </row>
    <row r="17" spans="2:46" x14ac:dyDescent="0.3">
      <c r="B17" s="40" t="s">
        <v>33</v>
      </c>
      <c r="C17" s="41">
        <v>445.6</v>
      </c>
      <c r="D17" s="41">
        <v>415</v>
      </c>
      <c r="E17" s="41">
        <v>401.1</v>
      </c>
      <c r="F17" s="43">
        <v>401.1</v>
      </c>
      <c r="G17" s="44">
        <v>-44.5</v>
      </c>
      <c r="H17" s="44">
        <v>-9.9865350089766594</v>
      </c>
      <c r="I17" s="45">
        <v>3586956</v>
      </c>
      <c r="J17" s="46">
        <v>1449336762.599999</v>
      </c>
      <c r="K17" s="47">
        <v>-0.42919352772915509</v>
      </c>
      <c r="L17" s="48"/>
      <c r="N17" s="49" t="str">
        <v>ABCTRANS</v>
      </c>
      <c r="O17" s="50">
        <f t="shared" si="0"/>
        <v>1.27</v>
      </c>
      <c r="P17" s="51" t="str">
        <f t="shared" si="10"/>
        <v>4.1%</v>
      </c>
      <c r="T17" s="52">
        <f t="shared" si="1"/>
        <v>4.098360655737709</v>
      </c>
      <c r="V17" s="7" t="str">
        <f t="shared" si="11"/>
        <v>ALEX</v>
      </c>
      <c r="W17" s="53">
        <f t="shared" si="12"/>
        <v>0</v>
      </c>
      <c r="X17" s="53">
        <f t="shared" si="13"/>
        <v>0</v>
      </c>
      <c r="Y17" s="54">
        <f t="shared" si="14"/>
        <v>2</v>
      </c>
      <c r="Z17" s="54">
        <f t="shared" si="15"/>
        <v>14.3</v>
      </c>
      <c r="AA17" s="8">
        <v>9</v>
      </c>
      <c r="AB17" s="55" t="str" cm="1">
        <f t="array" ref="AB17">IF($AC17="","",INDEX($V$9:$V$356,SMALL(IF($W$9:$W$356=$AC17,ROW($V$9:$V$356)-ROW($V$9)+1),COUNTIFS($AC$9:AC17,AC17))))</f>
        <v>INTENEGINS</v>
      </c>
      <c r="AC17" s="56">
        <f>IF(ROWS($AC$9:AC17)&lt;=$AC$5,SMALL($W$9:$W$356,ROWS($AC$9:AC17)),"")</f>
        <v>-9.0909090909090995E-2</v>
      </c>
      <c r="AD17" s="57" t="str">
        <f t="shared" si="2"/>
        <v>INTENEGINS</v>
      </c>
      <c r="AE17" s="58">
        <f t="shared" si="16"/>
        <v>-9.0909090909090995E-2</v>
      </c>
      <c r="AF17" s="58"/>
      <c r="AG17" s="55" t="str" cm="1">
        <f t="array" ref="AG17">IF($AH17="","",INDEX($V$9:$V$356,SMALL(IF($W$9:$W$356=$AH17,ROW($V$9:$V$356)-ROW($V$9)+1),COUNTIFS($AH$9:AH17,AH17))))</f>
        <v>ABCTRANS</v>
      </c>
      <c r="AH17" s="56">
        <f>IF(ROWS($AH$9:AH17)&lt;=$AH$5,LARGE($W$9:$W$356,ROWS($AH$9:AH17)),"")</f>
        <v>4.0983606557377088E-2</v>
      </c>
      <c r="AJ17" s="57" t="str">
        <f t="shared" si="3"/>
        <v>THOMASWY</v>
      </c>
      <c r="AK17" s="58">
        <f t="shared" si="17"/>
        <v>-0.28148148148148155</v>
      </c>
      <c r="AM17" s="57" t="str">
        <f t="shared" si="4"/>
        <v>PRESCO</v>
      </c>
      <c r="AN17" s="58">
        <f t="shared" si="5"/>
        <v>1.515025906735751</v>
      </c>
      <c r="AP17" s="57" t="str">
        <f t="shared" si="6"/>
        <v>ZENITHBANK</v>
      </c>
      <c r="AQ17" s="59">
        <f t="shared" si="7"/>
        <v>15820308</v>
      </c>
      <c r="AR17" s="59"/>
      <c r="AS17" s="57" t="str">
        <f t="shared" si="8"/>
        <v>SEPLAT</v>
      </c>
      <c r="AT17" s="60">
        <f t="shared" si="9"/>
        <v>145533556.09999999</v>
      </c>
    </row>
    <row r="18" spans="2:46" x14ac:dyDescent="0.3">
      <c r="B18" s="40" t="s">
        <v>34</v>
      </c>
      <c r="C18" s="41">
        <v>1.98</v>
      </c>
      <c r="D18" s="41">
        <v>1.98</v>
      </c>
      <c r="E18" s="41">
        <v>1.98</v>
      </c>
      <c r="F18" s="43">
        <v>1.98</v>
      </c>
      <c r="G18" s="44">
        <v>0</v>
      </c>
      <c r="H18" s="44">
        <v>0</v>
      </c>
      <c r="I18" s="45">
        <v>7855</v>
      </c>
      <c r="J18" s="46">
        <v>15710</v>
      </c>
      <c r="K18" s="47">
        <v>-2.4630541871921152E-2</v>
      </c>
      <c r="L18" s="48"/>
      <c r="N18" s="49" t="str">
        <v>WAPIC</v>
      </c>
      <c r="O18" s="50">
        <f t="shared" si="0"/>
        <v>0.95</v>
      </c>
      <c r="P18" s="51" t="str">
        <f t="shared" si="10"/>
        <v>3.3%</v>
      </c>
      <c r="T18" s="52">
        <f t="shared" si="1"/>
        <v>3.2608695652173822</v>
      </c>
      <c r="V18" s="7" t="str">
        <f t="shared" si="11"/>
        <v>ARADEL</v>
      </c>
      <c r="W18" s="53">
        <f t="shared" si="12"/>
        <v>-9.9865350089766589E-2</v>
      </c>
      <c r="X18" s="53">
        <f t="shared" si="13"/>
        <v>-0.42919352772915509</v>
      </c>
      <c r="Y18" s="54">
        <f t="shared" si="14"/>
        <v>3586956</v>
      </c>
      <c r="Z18" s="54">
        <f t="shared" si="15"/>
        <v>1449336762.599999</v>
      </c>
      <c r="AA18" s="8">
        <v>10</v>
      </c>
      <c r="AB18" s="55" t="str" cm="1">
        <f t="array" ref="AB18">IF($AC18="","",INDEX($V$9:$V$356,SMALL(IF($W$9:$W$356=$AC18,ROW($V$9:$V$356)-ROW($V$9)+1),COUNTIFS($AC$9:AC18,AC18))))</f>
        <v>DAARCOMM</v>
      </c>
      <c r="AC18" s="56">
        <f>IF(ROWS($AC$9:AC18)&lt;=$AC$5,SMALL($W$9:$W$356,ROWS($AC$9:AC18)),"")</f>
        <v>-8.8235294117647134E-2</v>
      </c>
      <c r="AD18" s="57" t="str">
        <f t="shared" si="2"/>
        <v>DAARCOMM</v>
      </c>
      <c r="AE18" s="58">
        <f t="shared" si="16"/>
        <v>-8.8235294117647134E-2</v>
      </c>
      <c r="AF18" s="58"/>
      <c r="AG18" s="55" t="str" cm="1">
        <f t="array" ref="AG18">IF($AH18="","",INDEX($V$9:$V$356,SMALL(IF($W$9:$W$356=$AH18,ROW($V$9:$V$356)-ROW($V$9)+1),COUNTIFS($AH$9:AH18,AH18))))</f>
        <v>WAPIC</v>
      </c>
      <c r="AH18" s="56">
        <f>IF(ROWS($AH$9:AH18)&lt;=$AH$5,LARGE($W$9:$W$356,ROWS($AH$9:AH18)),"")</f>
        <v>3.2608695652173822E-2</v>
      </c>
      <c r="AJ18" s="57" t="str">
        <f t="shared" si="3"/>
        <v>CWG</v>
      </c>
      <c r="AK18" s="58">
        <f t="shared" si="17"/>
        <v>-0.27108433734939763</v>
      </c>
      <c r="AM18" s="57" t="str">
        <f t="shared" si="4"/>
        <v>SEPLAT</v>
      </c>
      <c r="AN18" s="58">
        <f t="shared" si="5"/>
        <v>1.4675324675324677</v>
      </c>
      <c r="AP18" s="57" t="str">
        <f t="shared" si="6"/>
        <v>CHAMS</v>
      </c>
      <c r="AQ18" s="59">
        <f t="shared" si="7"/>
        <v>12462883</v>
      </c>
      <c r="AR18" s="59"/>
      <c r="AS18" s="57" t="str">
        <f t="shared" si="8"/>
        <v>NGXGROUP</v>
      </c>
      <c r="AT18" s="60">
        <f t="shared" si="9"/>
        <v>95291881.75</v>
      </c>
    </row>
    <row r="19" spans="2:46" x14ac:dyDescent="0.3">
      <c r="B19" s="40" t="s">
        <v>35</v>
      </c>
      <c r="C19" s="41">
        <v>19</v>
      </c>
      <c r="D19" s="41">
        <v>19</v>
      </c>
      <c r="E19" s="41">
        <v>19</v>
      </c>
      <c r="F19" s="43">
        <v>19</v>
      </c>
      <c r="G19" s="44">
        <v>0</v>
      </c>
      <c r="H19" s="44">
        <v>0</v>
      </c>
      <c r="I19" s="45">
        <v>111164</v>
      </c>
      <c r="J19" s="46">
        <v>2165397.5</v>
      </c>
      <c r="K19" s="47">
        <v>0.46153846153846145</v>
      </c>
      <c r="L19" s="48"/>
      <c r="P19" s="61"/>
      <c r="V19" s="7" t="str">
        <f t="shared" si="11"/>
        <v>AUSTINLAZ</v>
      </c>
      <c r="W19" s="53">
        <f t="shared" si="12"/>
        <v>0</v>
      </c>
      <c r="X19" s="53">
        <f t="shared" si="13"/>
        <v>-2.4630541871921152E-2</v>
      </c>
      <c r="Y19" s="54">
        <f t="shared" si="14"/>
        <v>7855</v>
      </c>
      <c r="Z19" s="54">
        <f t="shared" si="15"/>
        <v>15710</v>
      </c>
    </row>
    <row r="20" spans="2:46" x14ac:dyDescent="0.3">
      <c r="B20" s="40" t="s">
        <v>36</v>
      </c>
      <c r="C20" s="41">
        <v>47.35</v>
      </c>
      <c r="D20" s="42">
        <v>47.35</v>
      </c>
      <c r="E20" s="42">
        <v>47.35</v>
      </c>
      <c r="F20" s="43">
        <v>47.35</v>
      </c>
      <c r="G20" s="44">
        <v>0</v>
      </c>
      <c r="H20" s="44">
        <v>0</v>
      </c>
      <c r="I20" s="45">
        <v>186752</v>
      </c>
      <c r="J20" s="46">
        <v>8330359.2999999998</v>
      </c>
      <c r="K20" s="47">
        <v>-0.20286195286195285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BERGER</v>
      </c>
      <c r="W20" s="53">
        <f t="shared" si="12"/>
        <v>0</v>
      </c>
      <c r="X20" s="53">
        <f t="shared" si="13"/>
        <v>0.46153846153846145</v>
      </c>
      <c r="Y20" s="54">
        <f t="shared" si="14"/>
        <v>111164</v>
      </c>
      <c r="Z20" s="54">
        <f t="shared" si="15"/>
        <v>2165397.5</v>
      </c>
    </row>
    <row r="21" spans="2:46" x14ac:dyDescent="0.3">
      <c r="B21" s="40" t="s">
        <v>41</v>
      </c>
      <c r="C21" s="41">
        <v>97.8</v>
      </c>
      <c r="D21" s="42">
        <v>97.8</v>
      </c>
      <c r="E21" s="42">
        <v>97.8</v>
      </c>
      <c r="F21" s="43">
        <v>97.8</v>
      </c>
      <c r="G21" s="44">
        <v>0</v>
      </c>
      <c r="H21" s="44">
        <v>0</v>
      </c>
      <c r="I21" s="45">
        <v>173779</v>
      </c>
      <c r="J21" s="46">
        <v>15751796.5</v>
      </c>
      <c r="K21" s="47">
        <v>8.2474226804123418E-3</v>
      </c>
      <c r="L21" s="48"/>
      <c r="N21" s="63">
        <f>COUNTIF($H$9:$H$312,"&gt;0.00")</f>
        <v>17</v>
      </c>
      <c r="O21" s="63">
        <f>COUNTIF($H$9:$H$314,"&lt;0.00")</f>
        <v>30</v>
      </c>
      <c r="P21" s="63">
        <f>COUNTIF($H$9:$H$163,"=0.00")</f>
        <v>77</v>
      </c>
      <c r="Q21" s="64">
        <f>N21/O21</f>
        <v>0.56666666666666665</v>
      </c>
      <c r="V21" s="7" t="str">
        <f t="shared" si="11"/>
        <v>BETAGLAS</v>
      </c>
      <c r="W21" s="53">
        <f t="shared" si="12"/>
        <v>0</v>
      </c>
      <c r="X21" s="53">
        <f t="shared" si="13"/>
        <v>-0.20286195286195285</v>
      </c>
      <c r="Y21" s="54">
        <f t="shared" si="14"/>
        <v>186752</v>
      </c>
      <c r="Z21" s="54">
        <f t="shared" si="15"/>
        <v>8330359.2999999998</v>
      </c>
      <c r="AG21" s="58"/>
      <c r="AH21" s="58"/>
      <c r="AI21" s="65"/>
    </row>
    <row r="22" spans="2:46" x14ac:dyDescent="0.3">
      <c r="B22" s="40" t="s">
        <v>42</v>
      </c>
      <c r="C22" s="41">
        <v>394.9</v>
      </c>
      <c r="D22" s="42">
        <v>394.9</v>
      </c>
      <c r="E22" s="42">
        <v>394.9</v>
      </c>
      <c r="F22" s="43">
        <v>394.9</v>
      </c>
      <c r="G22" s="44">
        <v>0</v>
      </c>
      <c r="H22" s="44">
        <v>0</v>
      </c>
      <c r="I22" s="45">
        <v>4028</v>
      </c>
      <c r="J22" s="46">
        <v>1431954</v>
      </c>
      <c r="K22" s="47">
        <v>1.0418821096173732</v>
      </c>
      <c r="L22" s="48"/>
      <c r="V22" s="7" t="str">
        <f t="shared" si="11"/>
        <v>BUACEMENT</v>
      </c>
      <c r="W22" s="53">
        <f t="shared" si="12"/>
        <v>0</v>
      </c>
      <c r="X22" s="53">
        <f t="shared" si="13"/>
        <v>8.2474226804123418E-3</v>
      </c>
      <c r="Y22" s="54">
        <f t="shared" si="14"/>
        <v>173779</v>
      </c>
      <c r="Z22" s="54">
        <f t="shared" si="15"/>
        <v>15751796.5</v>
      </c>
      <c r="AG22" s="58"/>
      <c r="AH22" s="58"/>
      <c r="AI22" s="65"/>
    </row>
    <row r="23" spans="2:46" x14ac:dyDescent="0.3">
      <c r="B23" s="40" t="s">
        <v>43</v>
      </c>
      <c r="C23" s="41">
        <v>16.399999999999999</v>
      </c>
      <c r="D23" s="42">
        <v>16.399999999999999</v>
      </c>
      <c r="E23" s="42">
        <v>16.399999999999999</v>
      </c>
      <c r="F23" s="43">
        <v>16.399999999999999</v>
      </c>
      <c r="G23" s="44">
        <v>0</v>
      </c>
      <c r="H23" s="44">
        <v>0</v>
      </c>
      <c r="I23" s="45">
        <v>195783</v>
      </c>
      <c r="J23" s="46">
        <v>2998264.5</v>
      </c>
      <c r="K23" s="47">
        <v>-0.13684210526315799</v>
      </c>
      <c r="L23" s="48"/>
      <c r="N23" s="66"/>
      <c r="O23" s="66"/>
      <c r="P23" s="66"/>
      <c r="V23" s="7" t="str">
        <f t="shared" si="11"/>
        <v>BUAFOODS</v>
      </c>
      <c r="W23" s="53">
        <f t="shared" si="12"/>
        <v>0</v>
      </c>
      <c r="X23" s="53">
        <f t="shared" si="13"/>
        <v>1.0418821096173732</v>
      </c>
      <c r="Y23" s="54">
        <f t="shared" si="14"/>
        <v>4028</v>
      </c>
      <c r="Z23" s="54">
        <f t="shared" si="15"/>
        <v>1431954</v>
      </c>
      <c r="AG23" s="58"/>
      <c r="AH23" s="58"/>
      <c r="AI23" s="65"/>
    </row>
    <row r="24" spans="2:46" x14ac:dyDescent="0.3">
      <c r="B24" s="40" t="s">
        <v>44</v>
      </c>
      <c r="C24" s="41">
        <v>37.5</v>
      </c>
      <c r="D24" s="41">
        <v>37.5</v>
      </c>
      <c r="E24" s="41">
        <v>37.5</v>
      </c>
      <c r="F24" s="43">
        <v>37.5</v>
      </c>
      <c r="G24" s="44">
        <v>0</v>
      </c>
      <c r="H24" s="44">
        <v>0</v>
      </c>
      <c r="I24" s="45">
        <v>206655</v>
      </c>
      <c r="J24" s="46">
        <v>7662786.0499999998</v>
      </c>
      <c r="K24" s="47">
        <v>0.79856115107913661</v>
      </c>
      <c r="L24" s="48"/>
      <c r="N24" s="66"/>
      <c r="O24" s="66"/>
      <c r="P24" s="66"/>
      <c r="V24" s="7" t="str">
        <f t="shared" si="11"/>
        <v>CADBURY</v>
      </c>
      <c r="W24" s="53">
        <f t="shared" si="12"/>
        <v>0</v>
      </c>
      <c r="X24" s="53">
        <f t="shared" si="13"/>
        <v>-0.13684210526315799</v>
      </c>
      <c r="Y24" s="54">
        <f t="shared" si="14"/>
        <v>195783</v>
      </c>
      <c r="Z24" s="54">
        <f t="shared" si="15"/>
        <v>2998264.5</v>
      </c>
      <c r="AG24" s="58"/>
      <c r="AH24" s="58"/>
      <c r="AI24" s="65"/>
    </row>
    <row r="25" spans="2:46" x14ac:dyDescent="0.3">
      <c r="B25" s="40" t="s">
        <v>45</v>
      </c>
      <c r="C25" s="41">
        <v>2</v>
      </c>
      <c r="D25" s="42">
        <v>2</v>
      </c>
      <c r="E25" s="42">
        <v>1.8</v>
      </c>
      <c r="F25" s="43">
        <v>1.8</v>
      </c>
      <c r="G25" s="44">
        <v>-0.19999999999999996</v>
      </c>
      <c r="H25" s="44">
        <v>-9.9999999999999982</v>
      </c>
      <c r="I25" s="45">
        <v>3687349</v>
      </c>
      <c r="J25" s="46">
        <v>6880752.1299999999</v>
      </c>
      <c r="K25" s="47">
        <v>5.5865921787709993E-3</v>
      </c>
      <c r="L25" s="48"/>
      <c r="V25" s="7" t="str">
        <f t="shared" si="11"/>
        <v>CAP</v>
      </c>
      <c r="W25" s="53">
        <f t="shared" si="12"/>
        <v>0</v>
      </c>
      <c r="X25" s="53">
        <f t="shared" si="13"/>
        <v>0.79856115107913661</v>
      </c>
      <c r="Y25" s="54">
        <f t="shared" si="14"/>
        <v>206655</v>
      </c>
      <c r="Z25" s="54">
        <f t="shared" si="15"/>
        <v>7662786.0499999998</v>
      </c>
      <c r="AG25" s="58"/>
      <c r="AH25" s="58"/>
      <c r="AI25" s="65"/>
    </row>
    <row r="26" spans="2:46" x14ac:dyDescent="0.3">
      <c r="B26" s="40" t="s">
        <v>46</v>
      </c>
      <c r="C26" s="41">
        <v>3.46</v>
      </c>
      <c r="D26" s="42">
        <v>3.46</v>
      </c>
      <c r="E26" s="42">
        <v>3.46</v>
      </c>
      <c r="F26" s="43">
        <v>3.46</v>
      </c>
      <c r="G26" s="44">
        <v>0</v>
      </c>
      <c r="H26" s="44">
        <v>0</v>
      </c>
      <c r="I26" s="45">
        <v>278466</v>
      </c>
      <c r="J26" s="46">
        <v>975904.15</v>
      </c>
      <c r="K26" s="47">
        <v>-0.16626506024096388</v>
      </c>
      <c r="L26" s="48"/>
      <c r="N26" s="67"/>
      <c r="V26" s="7" t="str">
        <f t="shared" si="11"/>
        <v>CAVERTON</v>
      </c>
      <c r="W26" s="53">
        <f t="shared" si="12"/>
        <v>-9.9999999999999978E-2</v>
      </c>
      <c r="X26" s="53">
        <f t="shared" si="13"/>
        <v>5.5865921787709993E-3</v>
      </c>
      <c r="Y26" s="54">
        <f t="shared" si="14"/>
        <v>3687349</v>
      </c>
      <c r="Z26" s="54">
        <f t="shared" si="15"/>
        <v>6880752.1299999999</v>
      </c>
      <c r="AG26" s="58"/>
      <c r="AH26" s="58"/>
      <c r="AI26" s="65"/>
    </row>
    <row r="27" spans="2:46" x14ac:dyDescent="0.3">
      <c r="B27" s="40" t="s">
        <v>47</v>
      </c>
      <c r="C27" s="41">
        <v>2.08</v>
      </c>
      <c r="D27" s="42">
        <v>2.15</v>
      </c>
      <c r="E27" s="42">
        <v>2</v>
      </c>
      <c r="F27" s="43">
        <v>2</v>
      </c>
      <c r="G27" s="44">
        <v>-8.0000000000000071E-2</v>
      </c>
      <c r="H27" s="44">
        <v>-3.8461538461538494</v>
      </c>
      <c r="I27" s="45">
        <v>12462883</v>
      </c>
      <c r="J27" s="46">
        <v>25555283.210000001</v>
      </c>
      <c r="K27" s="47">
        <v>1.5228426395939021E-2</v>
      </c>
      <c r="L27" s="48"/>
      <c r="V27" s="7" t="str">
        <f t="shared" si="11"/>
        <v>CHAMPION</v>
      </c>
      <c r="W27" s="53">
        <f t="shared" si="12"/>
        <v>0</v>
      </c>
      <c r="X27" s="53">
        <f t="shared" si="13"/>
        <v>-0.16626506024096388</v>
      </c>
      <c r="Y27" s="54">
        <f t="shared" si="14"/>
        <v>278466</v>
      </c>
      <c r="Z27" s="54">
        <f t="shared" si="15"/>
        <v>975904.15</v>
      </c>
      <c r="AG27" s="58"/>
      <c r="AH27" s="58"/>
      <c r="AI27" s="65"/>
    </row>
    <row r="28" spans="2:46" x14ac:dyDescent="0.3">
      <c r="B28" s="40" t="s">
        <v>48</v>
      </c>
      <c r="C28" s="41">
        <v>3.71</v>
      </c>
      <c r="D28" s="41">
        <v>3.82</v>
      </c>
      <c r="E28" s="41">
        <v>3.66</v>
      </c>
      <c r="F28" s="43">
        <v>3.82</v>
      </c>
      <c r="G28" s="44">
        <v>0.10999999999999988</v>
      </c>
      <c r="H28" s="44">
        <v>2.9649595687331503</v>
      </c>
      <c r="I28" s="45">
        <v>2885900</v>
      </c>
      <c r="J28" s="46">
        <v>10631355.449999999</v>
      </c>
      <c r="K28" s="47">
        <v>-0.31785714285714284</v>
      </c>
      <c r="L28" s="48"/>
      <c r="V28" s="7" t="str">
        <f t="shared" si="11"/>
        <v>CHAMS</v>
      </c>
      <c r="W28" s="53">
        <f t="shared" si="12"/>
        <v>-3.8461538461538491E-2</v>
      </c>
      <c r="X28" s="53">
        <f t="shared" si="13"/>
        <v>1.5228426395939021E-2</v>
      </c>
      <c r="Y28" s="54">
        <f t="shared" si="14"/>
        <v>12462883</v>
      </c>
      <c r="Z28" s="54">
        <f t="shared" si="15"/>
        <v>25555283.210000001</v>
      </c>
      <c r="AG28" s="58"/>
      <c r="AH28" s="58"/>
      <c r="AI28" s="65"/>
    </row>
    <row r="29" spans="2:46" x14ac:dyDescent="0.3">
      <c r="B29" s="40" t="s">
        <v>49</v>
      </c>
      <c r="C29" s="41">
        <v>1.48</v>
      </c>
      <c r="D29" s="41">
        <v>1.49</v>
      </c>
      <c r="E29" s="41">
        <v>1.43</v>
      </c>
      <c r="F29" s="43">
        <v>1.49</v>
      </c>
      <c r="G29" s="44">
        <v>1.0000000000000009E-2</v>
      </c>
      <c r="H29" s="44">
        <v>0.67567567567567632</v>
      </c>
      <c r="I29" s="45">
        <v>567248492</v>
      </c>
      <c r="J29" s="46">
        <v>822513640.86000001</v>
      </c>
      <c r="K29" s="47">
        <v>1.3605442176870763E-2</v>
      </c>
      <c r="L29" s="48"/>
      <c r="V29" s="7" t="str">
        <f t="shared" si="11"/>
        <v>CILEASING</v>
      </c>
      <c r="W29" s="53">
        <f t="shared" si="12"/>
        <v>2.9649595687331502E-2</v>
      </c>
      <c r="X29" s="53">
        <f t="shared" si="13"/>
        <v>-0.31785714285714284</v>
      </c>
      <c r="Y29" s="54">
        <f t="shared" si="14"/>
        <v>2885900</v>
      </c>
      <c r="Z29" s="54">
        <f t="shared" si="15"/>
        <v>10631355.449999999</v>
      </c>
      <c r="AG29" s="58"/>
      <c r="AH29" s="58"/>
      <c r="AI29" s="65"/>
    </row>
    <row r="30" spans="2:46" x14ac:dyDescent="0.3">
      <c r="B30" s="40" t="s">
        <v>50</v>
      </c>
      <c r="C30" s="41">
        <v>189.3</v>
      </c>
      <c r="D30" s="41">
        <v>189.3</v>
      </c>
      <c r="E30" s="41">
        <v>189.3</v>
      </c>
      <c r="F30" s="43">
        <v>189.3</v>
      </c>
      <c r="G30" s="44">
        <v>0</v>
      </c>
      <c r="H30" s="44">
        <v>0</v>
      </c>
      <c r="I30" s="45">
        <v>77965</v>
      </c>
      <c r="J30" s="46">
        <v>13457151.1</v>
      </c>
      <c r="K30" s="47">
        <v>1.2562574493444578</v>
      </c>
      <c r="L30" s="48"/>
      <c r="V30" s="7" t="str">
        <f t="shared" si="11"/>
        <v>CONHALLPLC</v>
      </c>
      <c r="W30" s="53">
        <f t="shared" si="12"/>
        <v>6.7567567567567632E-3</v>
      </c>
      <c r="X30" s="53">
        <f t="shared" si="13"/>
        <v>1.3605442176870763E-2</v>
      </c>
      <c r="Y30" s="54">
        <f t="shared" si="14"/>
        <v>567248492</v>
      </c>
      <c r="Z30" s="54">
        <f t="shared" si="15"/>
        <v>822513640.86000001</v>
      </c>
      <c r="AG30" s="58"/>
      <c r="AH30" s="58"/>
      <c r="AI30" s="65"/>
    </row>
    <row r="31" spans="2:46" x14ac:dyDescent="0.3">
      <c r="B31" s="40" t="s">
        <v>51</v>
      </c>
      <c r="C31" s="41">
        <v>2.61</v>
      </c>
      <c r="D31" s="42">
        <v>2.61</v>
      </c>
      <c r="E31" s="42">
        <v>2.61</v>
      </c>
      <c r="F31" s="43">
        <v>2.61</v>
      </c>
      <c r="G31" s="44">
        <v>0</v>
      </c>
      <c r="H31" s="44">
        <v>0</v>
      </c>
      <c r="I31" s="45">
        <v>221497</v>
      </c>
      <c r="J31" s="46">
        <v>573188.44999999995</v>
      </c>
      <c r="K31" s="47">
        <v>0.86428571428571432</v>
      </c>
      <c r="L31" s="48"/>
      <c r="V31" s="7" t="str">
        <f t="shared" si="11"/>
        <v>CONOIL</v>
      </c>
      <c r="W31" s="53">
        <f t="shared" si="12"/>
        <v>0</v>
      </c>
      <c r="X31" s="53">
        <f t="shared" si="13"/>
        <v>1.2562574493444578</v>
      </c>
      <c r="Y31" s="54">
        <f t="shared" si="14"/>
        <v>77965</v>
      </c>
      <c r="Z31" s="54">
        <f t="shared" si="15"/>
        <v>13457151.1</v>
      </c>
    </row>
    <row r="32" spans="2:46" x14ac:dyDescent="0.3">
      <c r="B32" s="40" t="s">
        <v>52</v>
      </c>
      <c r="C32" s="41">
        <v>12</v>
      </c>
      <c r="D32" s="42">
        <v>12.1</v>
      </c>
      <c r="E32" s="42">
        <v>12</v>
      </c>
      <c r="F32" s="43">
        <v>12</v>
      </c>
      <c r="G32" s="44">
        <v>0</v>
      </c>
      <c r="H32" s="44">
        <v>0</v>
      </c>
      <c r="I32" s="45">
        <v>4414598</v>
      </c>
      <c r="J32" s="46">
        <v>53066210</v>
      </c>
      <c r="K32" s="47">
        <v>0.33333333333333326</v>
      </c>
      <c r="L32" s="48"/>
      <c r="V32" s="7" t="str">
        <f t="shared" si="11"/>
        <v>CORNERST</v>
      </c>
      <c r="W32" s="53">
        <f t="shared" si="12"/>
        <v>0</v>
      </c>
      <c r="X32" s="53">
        <f t="shared" si="13"/>
        <v>0.86428571428571432</v>
      </c>
      <c r="Y32" s="54">
        <f t="shared" si="14"/>
        <v>221497</v>
      </c>
      <c r="Z32" s="54">
        <f t="shared" si="15"/>
        <v>573188.44999999995</v>
      </c>
    </row>
    <row r="33" spans="2:26" x14ac:dyDescent="0.3">
      <c r="B33" s="40" t="s">
        <v>53</v>
      </c>
      <c r="C33" s="41">
        <v>2.5499999999999998</v>
      </c>
      <c r="D33" s="41">
        <v>2.65</v>
      </c>
      <c r="E33" s="41">
        <v>2.5499999999999998</v>
      </c>
      <c r="F33" s="43">
        <v>2.5499999999999998</v>
      </c>
      <c r="G33" s="44">
        <v>0</v>
      </c>
      <c r="H33" s="44">
        <v>0</v>
      </c>
      <c r="I33" s="45">
        <v>1137668</v>
      </c>
      <c r="J33" s="46">
        <v>2925128.24</v>
      </c>
      <c r="K33" s="47">
        <v>8.5106382978723305E-2</v>
      </c>
      <c r="V33" s="7" t="str">
        <f t="shared" si="11"/>
        <v>CUSTODIAN</v>
      </c>
      <c r="W33" s="53">
        <f t="shared" si="12"/>
        <v>0</v>
      </c>
      <c r="X33" s="53">
        <f t="shared" si="13"/>
        <v>0.33333333333333326</v>
      </c>
      <c r="Y33" s="54">
        <f t="shared" si="14"/>
        <v>4414598</v>
      </c>
      <c r="Z33" s="54">
        <f t="shared" si="15"/>
        <v>53066210</v>
      </c>
    </row>
    <row r="34" spans="2:26" x14ac:dyDescent="0.3">
      <c r="B34" s="40" t="s">
        <v>54</v>
      </c>
      <c r="C34" s="41">
        <v>6.05</v>
      </c>
      <c r="D34" s="42">
        <v>6.05</v>
      </c>
      <c r="E34" s="42">
        <v>6.05</v>
      </c>
      <c r="F34" s="43">
        <v>6.05</v>
      </c>
      <c r="G34" s="44">
        <v>0</v>
      </c>
      <c r="H34" s="44">
        <v>0</v>
      </c>
      <c r="I34" s="45">
        <v>2408329</v>
      </c>
      <c r="J34" s="46">
        <v>14520784.449999999</v>
      </c>
      <c r="K34" s="47">
        <v>-0.27108433734939763</v>
      </c>
      <c r="L34" s="48"/>
      <c r="V34" s="7" t="str">
        <f t="shared" si="11"/>
        <v>CUTIX</v>
      </c>
      <c r="W34" s="53">
        <f t="shared" si="12"/>
        <v>0</v>
      </c>
      <c r="X34" s="53">
        <f t="shared" si="13"/>
        <v>8.5106382978723305E-2</v>
      </c>
      <c r="Y34" s="54">
        <f t="shared" si="14"/>
        <v>1137668</v>
      </c>
      <c r="Z34" s="54">
        <f t="shared" si="15"/>
        <v>2925128.24</v>
      </c>
    </row>
    <row r="35" spans="2:26" x14ac:dyDescent="0.3">
      <c r="B35" s="40" t="s">
        <v>55</v>
      </c>
      <c r="C35" s="41">
        <v>0.68</v>
      </c>
      <c r="D35" s="42">
        <v>0.62</v>
      </c>
      <c r="E35" s="42">
        <v>0.62</v>
      </c>
      <c r="F35" s="43">
        <v>0.62</v>
      </c>
      <c r="G35" s="44">
        <v>-6.0000000000000053E-2</v>
      </c>
      <c r="H35" s="44">
        <v>-8.8235294117647136</v>
      </c>
      <c r="I35" s="45">
        <v>462527</v>
      </c>
      <c r="J35" s="46">
        <v>291824.33</v>
      </c>
      <c r="K35" s="47">
        <v>-0.31111111111111112</v>
      </c>
      <c r="L35" s="48"/>
      <c r="V35" s="7" t="str">
        <f t="shared" si="11"/>
        <v>CWG</v>
      </c>
      <c r="W35" s="53">
        <f t="shared" si="12"/>
        <v>0</v>
      </c>
      <c r="X35" s="53">
        <f t="shared" si="13"/>
        <v>-0.27108433734939763</v>
      </c>
      <c r="Y35" s="54">
        <f t="shared" si="14"/>
        <v>2408329</v>
      </c>
      <c r="Z35" s="54">
        <f t="shared" si="15"/>
        <v>14520784.449999999</v>
      </c>
    </row>
    <row r="36" spans="2:26" x14ac:dyDescent="0.3">
      <c r="B36" s="40" t="s">
        <v>56</v>
      </c>
      <c r="C36" s="41">
        <v>478.8</v>
      </c>
      <c r="D36" s="41">
        <v>478.8</v>
      </c>
      <c r="E36" s="41">
        <v>478.8</v>
      </c>
      <c r="F36" s="43">
        <v>478.8</v>
      </c>
      <c r="G36" s="44">
        <v>0</v>
      </c>
      <c r="H36" s="44">
        <v>0</v>
      </c>
      <c r="I36" s="45">
        <v>33751</v>
      </c>
      <c r="J36" s="46">
        <v>14546681</v>
      </c>
      <c r="K36" s="47">
        <v>0.49671772428884031</v>
      </c>
      <c r="L36" s="48"/>
      <c r="V36" s="7" t="str">
        <f t="shared" si="11"/>
        <v>DAARCOMM</v>
      </c>
      <c r="W36" s="53">
        <f t="shared" si="12"/>
        <v>-8.8235294117647134E-2</v>
      </c>
      <c r="X36" s="53">
        <f t="shared" si="13"/>
        <v>-0.31111111111111112</v>
      </c>
      <c r="Y36" s="54">
        <f t="shared" si="14"/>
        <v>462527</v>
      </c>
      <c r="Z36" s="54">
        <f t="shared" si="15"/>
        <v>291824.33</v>
      </c>
    </row>
    <row r="37" spans="2:26" x14ac:dyDescent="0.3">
      <c r="B37" s="40" t="s">
        <v>57</v>
      </c>
      <c r="C37" s="41">
        <v>30.8</v>
      </c>
      <c r="D37" s="41">
        <v>30.8</v>
      </c>
      <c r="E37" s="41">
        <v>30.8</v>
      </c>
      <c r="F37" s="43">
        <v>30.8</v>
      </c>
      <c r="G37" s="44">
        <v>0</v>
      </c>
      <c r="H37" s="44">
        <v>0</v>
      </c>
      <c r="I37" s="45">
        <v>1587927</v>
      </c>
      <c r="J37" s="46">
        <v>47940988</v>
      </c>
      <c r="K37" s="47">
        <v>-0.45964912280701753</v>
      </c>
      <c r="L37" s="48"/>
      <c r="V37" s="7" t="str">
        <f t="shared" si="11"/>
        <v>DANGCEM</v>
      </c>
      <c r="W37" s="53">
        <f t="shared" si="12"/>
        <v>0</v>
      </c>
      <c r="X37" s="53">
        <f t="shared" si="13"/>
        <v>0.49671772428884031</v>
      </c>
      <c r="Y37" s="54">
        <f t="shared" si="14"/>
        <v>33751</v>
      </c>
      <c r="Z37" s="54">
        <f t="shared" si="15"/>
        <v>14546681</v>
      </c>
    </row>
    <row r="38" spans="2:26" x14ac:dyDescent="0.3">
      <c r="B38" s="40" t="s">
        <v>58</v>
      </c>
      <c r="C38" s="41">
        <v>1.25</v>
      </c>
      <c r="D38" s="42">
        <v>1.1399999999999999</v>
      </c>
      <c r="E38" s="42">
        <v>1.1299999999999999</v>
      </c>
      <c r="F38" s="43">
        <v>1.1299999999999999</v>
      </c>
      <c r="G38" s="44">
        <v>-0.12000000000000011</v>
      </c>
      <c r="H38" s="44">
        <v>-9.6000000000000085</v>
      </c>
      <c r="I38" s="45">
        <v>901685</v>
      </c>
      <c r="J38" s="46">
        <v>1023211.31</v>
      </c>
      <c r="K38" s="47">
        <v>0.94827586206896552</v>
      </c>
      <c r="L38" s="48"/>
      <c r="V38" s="7" t="str">
        <f t="shared" si="11"/>
        <v>DANGSUGAR</v>
      </c>
      <c r="W38" s="53">
        <f t="shared" si="12"/>
        <v>0</v>
      </c>
      <c r="X38" s="53">
        <f t="shared" si="13"/>
        <v>-0.45964912280701753</v>
      </c>
      <c r="Y38" s="54">
        <f t="shared" si="14"/>
        <v>1587927</v>
      </c>
      <c r="Z38" s="54">
        <f t="shared" si="15"/>
        <v>47940988</v>
      </c>
    </row>
    <row r="39" spans="2:26" x14ac:dyDescent="0.3">
      <c r="B39" s="40" t="s">
        <v>59</v>
      </c>
      <c r="C39" s="41">
        <v>3.54</v>
      </c>
      <c r="D39" s="41">
        <v>3.89</v>
      </c>
      <c r="E39" s="41">
        <v>3.56</v>
      </c>
      <c r="F39" s="43">
        <v>3.6</v>
      </c>
      <c r="G39" s="44">
        <v>6.0000000000000053E-2</v>
      </c>
      <c r="H39" s="44">
        <v>1.6949152542372896</v>
      </c>
      <c r="I39" s="45">
        <v>2318763</v>
      </c>
      <c r="J39" s="46">
        <v>8497185.5999999996</v>
      </c>
      <c r="K39" s="47">
        <v>0.24137931034482762</v>
      </c>
      <c r="L39" s="48"/>
      <c r="V39" s="7" t="str">
        <f t="shared" si="11"/>
        <v>DEAPCAP</v>
      </c>
      <c r="W39" s="53">
        <f t="shared" si="12"/>
        <v>-9.6000000000000085E-2</v>
      </c>
      <c r="X39" s="53">
        <f t="shared" si="13"/>
        <v>0.94827586206896552</v>
      </c>
      <c r="Y39" s="54">
        <f t="shared" si="14"/>
        <v>901685</v>
      </c>
      <c r="Z39" s="54">
        <f t="shared" si="15"/>
        <v>1023211.31</v>
      </c>
    </row>
    <row r="40" spans="2:26" x14ac:dyDescent="0.3">
      <c r="B40" s="40" t="s">
        <v>60</v>
      </c>
      <c r="C40" s="41">
        <v>19.3</v>
      </c>
      <c r="D40" s="42">
        <v>19.3</v>
      </c>
      <c r="E40" s="42">
        <v>19.3</v>
      </c>
      <c r="F40" s="43">
        <v>19.3</v>
      </c>
      <c r="G40" s="44">
        <v>0</v>
      </c>
      <c r="H40" s="44">
        <v>0</v>
      </c>
      <c r="I40" s="45">
        <v>1000</v>
      </c>
      <c r="J40" s="46">
        <v>17400</v>
      </c>
      <c r="K40" s="47">
        <v>0</v>
      </c>
      <c r="L40" s="48"/>
      <c r="V40" s="7" t="str">
        <f t="shared" si="11"/>
        <v>ELLAHLAKES</v>
      </c>
      <c r="W40" s="53">
        <f t="shared" si="12"/>
        <v>1.6949152542372895E-2</v>
      </c>
      <c r="X40" s="53">
        <f t="shared" si="13"/>
        <v>0.24137931034482762</v>
      </c>
      <c r="Y40" s="54">
        <f t="shared" si="14"/>
        <v>2318763</v>
      </c>
      <c r="Z40" s="54">
        <f t="shared" si="15"/>
        <v>8497185.5999999996</v>
      </c>
    </row>
    <row r="41" spans="2:26" x14ac:dyDescent="0.3">
      <c r="B41" s="40" t="s">
        <v>61</v>
      </c>
      <c r="C41" s="41">
        <v>27.5</v>
      </c>
      <c r="D41" s="42">
        <v>27.5</v>
      </c>
      <c r="E41" s="42">
        <v>27.5</v>
      </c>
      <c r="F41" s="43">
        <v>27.5</v>
      </c>
      <c r="G41" s="44">
        <v>0</v>
      </c>
      <c r="H41" s="44">
        <v>0</v>
      </c>
      <c r="I41" s="45">
        <v>307823</v>
      </c>
      <c r="J41" s="46">
        <v>7641679.4000000004</v>
      </c>
      <c r="K41" s="47">
        <v>0.98555956678700363</v>
      </c>
      <c r="L41" s="48"/>
      <c r="V41" s="7" t="str">
        <f t="shared" si="11"/>
        <v>ENAMELWA</v>
      </c>
      <c r="W41" s="53">
        <f t="shared" si="12"/>
        <v>0</v>
      </c>
      <c r="X41" s="53">
        <f t="shared" si="13"/>
        <v>0</v>
      </c>
      <c r="Y41" s="54">
        <f t="shared" si="14"/>
        <v>1000</v>
      </c>
      <c r="Z41" s="54">
        <f t="shared" si="15"/>
        <v>17400</v>
      </c>
    </row>
    <row r="42" spans="2:26" x14ac:dyDescent="0.3">
      <c r="B42" s="40" t="s">
        <v>62</v>
      </c>
      <c r="C42" s="41">
        <v>24.2</v>
      </c>
      <c r="D42" s="42">
        <v>24.2</v>
      </c>
      <c r="E42" s="42">
        <v>24.2</v>
      </c>
      <c r="F42" s="43">
        <v>24.2</v>
      </c>
      <c r="G42" s="44">
        <v>0</v>
      </c>
      <c r="H42" s="44">
        <v>0</v>
      </c>
      <c r="I42" s="45">
        <v>657537</v>
      </c>
      <c r="J42" s="46">
        <v>16233339.5</v>
      </c>
      <c r="K42" s="47">
        <v>0.15789473684210531</v>
      </c>
      <c r="L42" s="48"/>
      <c r="V42" s="7" t="str">
        <f t="shared" si="11"/>
        <v>ETERNA</v>
      </c>
      <c r="W42" s="53">
        <f t="shared" si="12"/>
        <v>0</v>
      </c>
      <c r="X42" s="53">
        <f t="shared" si="13"/>
        <v>0.98555956678700363</v>
      </c>
      <c r="Y42" s="54">
        <f t="shared" si="14"/>
        <v>307823</v>
      </c>
      <c r="Z42" s="54">
        <f t="shared" si="15"/>
        <v>7641679.4000000004</v>
      </c>
    </row>
    <row r="43" spans="2:26" x14ac:dyDescent="0.3">
      <c r="B43" s="40" t="s">
        <v>63</v>
      </c>
      <c r="C43" s="41">
        <v>7.5</v>
      </c>
      <c r="D43" s="42">
        <v>7.5</v>
      </c>
      <c r="E43" s="42">
        <v>7.5</v>
      </c>
      <c r="F43" s="43">
        <v>7.5</v>
      </c>
      <c r="G43" s="44">
        <v>0</v>
      </c>
      <c r="H43" s="44">
        <v>0</v>
      </c>
      <c r="I43" s="45">
        <v>2144</v>
      </c>
      <c r="J43" s="46">
        <v>14993.6</v>
      </c>
      <c r="K43" s="47">
        <v>0.2396694214876034</v>
      </c>
      <c r="L43" s="48"/>
      <c r="V43" s="7" t="str">
        <f t="shared" si="11"/>
        <v>ETI</v>
      </c>
      <c r="W43" s="53">
        <f t="shared" si="12"/>
        <v>0</v>
      </c>
      <c r="X43" s="53">
        <f t="shared" si="13"/>
        <v>0.15789473684210531</v>
      </c>
      <c r="Y43" s="54">
        <f t="shared" si="14"/>
        <v>657537</v>
      </c>
      <c r="Z43" s="54">
        <f t="shared" si="15"/>
        <v>16233339.5</v>
      </c>
    </row>
    <row r="44" spans="2:26" x14ac:dyDescent="0.3">
      <c r="B44" s="40" t="s">
        <v>64</v>
      </c>
      <c r="C44" s="41">
        <v>5.62</v>
      </c>
      <c r="D44" s="42">
        <v>6.18</v>
      </c>
      <c r="E44" s="42">
        <v>6.18</v>
      </c>
      <c r="F44" s="43">
        <v>6.18</v>
      </c>
      <c r="G44" s="44">
        <v>0.55999999999999961</v>
      </c>
      <c r="H44" s="44">
        <v>9.9644128113878931</v>
      </c>
      <c r="I44" s="45">
        <v>3040045</v>
      </c>
      <c r="J44" s="46">
        <v>18785209.100000001</v>
      </c>
      <c r="K44" s="47">
        <v>0.93124999999999991</v>
      </c>
      <c r="L44" s="48"/>
      <c r="V44" s="7" t="str">
        <f t="shared" si="11"/>
        <v>ETRANZACT</v>
      </c>
      <c r="W44" s="53">
        <f t="shared" si="12"/>
        <v>0</v>
      </c>
      <c r="X44" s="53">
        <f t="shared" si="13"/>
        <v>0.2396694214876034</v>
      </c>
      <c r="Y44" s="54">
        <f t="shared" si="14"/>
        <v>2144</v>
      </c>
      <c r="Z44" s="54">
        <f t="shared" si="15"/>
        <v>14993.6</v>
      </c>
    </row>
    <row r="45" spans="2:26" x14ac:dyDescent="0.3">
      <c r="B45" s="40" t="s">
        <v>65</v>
      </c>
      <c r="C45" s="41">
        <v>27</v>
      </c>
      <c r="D45" s="42">
        <v>26.8</v>
      </c>
      <c r="E45" s="42">
        <v>26.65</v>
      </c>
      <c r="F45" s="43">
        <v>26.8</v>
      </c>
      <c r="G45" s="44">
        <v>-0.19999999999999929</v>
      </c>
      <c r="H45" s="44">
        <v>-0.74074074074073804</v>
      </c>
      <c r="I45" s="45">
        <v>3224531</v>
      </c>
      <c r="J45" s="46">
        <v>85876747.099999994</v>
      </c>
      <c r="K45" s="47">
        <v>0.13800424628450103</v>
      </c>
      <c r="L45" s="48"/>
      <c r="V45" s="7" t="str">
        <f t="shared" si="11"/>
        <v>EUNISELL</v>
      </c>
      <c r="W45" s="53">
        <f t="shared" si="12"/>
        <v>9.9644128113878933E-2</v>
      </c>
      <c r="X45" s="53">
        <f t="shared" si="13"/>
        <v>0.93124999999999991</v>
      </c>
      <c r="Y45" s="54">
        <f t="shared" si="14"/>
        <v>3040045</v>
      </c>
      <c r="Z45" s="54">
        <f t="shared" si="15"/>
        <v>18785209.100000001</v>
      </c>
    </row>
    <row r="46" spans="2:26" x14ac:dyDescent="0.3">
      <c r="B46" s="40" t="s">
        <v>66</v>
      </c>
      <c r="C46" s="41">
        <v>9.15</v>
      </c>
      <c r="D46" s="42">
        <v>9.1</v>
      </c>
      <c r="E46" s="42">
        <v>9</v>
      </c>
      <c r="F46" s="43">
        <v>9</v>
      </c>
      <c r="G46" s="44">
        <v>-0.15000000000000036</v>
      </c>
      <c r="H46" s="44">
        <v>-1.6393442622950858</v>
      </c>
      <c r="I46" s="45">
        <v>2265031</v>
      </c>
      <c r="J46" s="46">
        <v>20513260.449999999</v>
      </c>
      <c r="K46" s="47">
        <v>0.21621621621621623</v>
      </c>
      <c r="L46" s="48"/>
      <c r="V46" s="7" t="str">
        <f t="shared" si="11"/>
        <v>FBNH</v>
      </c>
      <c r="W46" s="53">
        <f t="shared" si="12"/>
        <v>-7.4074074074073799E-3</v>
      </c>
      <c r="X46" s="53">
        <f t="shared" si="13"/>
        <v>0.13800424628450103</v>
      </c>
      <c r="Y46" s="54">
        <f t="shared" si="14"/>
        <v>3224531</v>
      </c>
      <c r="Z46" s="54">
        <f t="shared" si="15"/>
        <v>85876747.099999994</v>
      </c>
    </row>
    <row r="47" spans="2:26" x14ac:dyDescent="0.3">
      <c r="B47" s="40" t="s">
        <v>67</v>
      </c>
      <c r="C47" s="41">
        <v>14.4</v>
      </c>
      <c r="D47" s="42">
        <v>14.5</v>
      </c>
      <c r="E47" s="42">
        <v>14.15</v>
      </c>
      <c r="F47" s="43">
        <v>14.4</v>
      </c>
      <c r="G47" s="44">
        <v>0</v>
      </c>
      <c r="H47" s="44">
        <v>0</v>
      </c>
      <c r="I47" s="45">
        <v>6091256</v>
      </c>
      <c r="J47" s="46">
        <v>87626465.599999994</v>
      </c>
      <c r="K47" s="47">
        <v>0.32718894009216593</v>
      </c>
      <c r="L47" s="48"/>
      <c r="V47" s="7" t="str">
        <f t="shared" si="11"/>
        <v>FCMB</v>
      </c>
      <c r="W47" s="53">
        <f t="shared" si="12"/>
        <v>-1.6393442622950859E-2</v>
      </c>
      <c r="X47" s="53">
        <f t="shared" si="13"/>
        <v>0.21621621621621623</v>
      </c>
      <c r="Y47" s="54">
        <f t="shared" si="14"/>
        <v>2265031</v>
      </c>
      <c r="Z47" s="54">
        <f t="shared" si="15"/>
        <v>20513260.449999999</v>
      </c>
    </row>
    <row r="48" spans="2:26" x14ac:dyDescent="0.3">
      <c r="B48" s="40" t="s">
        <v>68</v>
      </c>
      <c r="C48" s="41">
        <v>15.4</v>
      </c>
      <c r="D48" s="42">
        <v>15.4</v>
      </c>
      <c r="E48" s="42">
        <v>15.4</v>
      </c>
      <c r="F48" s="43">
        <v>15.4</v>
      </c>
      <c r="G48" s="44">
        <v>0</v>
      </c>
      <c r="H48" s="44">
        <v>0</v>
      </c>
      <c r="I48" s="45">
        <v>120640</v>
      </c>
      <c r="J48" s="46">
        <v>1753285.95</v>
      </c>
      <c r="K48" s="47">
        <v>-0.12</v>
      </c>
      <c r="L48" s="48"/>
      <c r="V48" s="7" t="str">
        <f t="shared" si="11"/>
        <v>FIDELITYBK</v>
      </c>
      <c r="W48" s="53">
        <f t="shared" si="12"/>
        <v>0</v>
      </c>
      <c r="X48" s="53">
        <f t="shared" si="13"/>
        <v>0.32718894009216593</v>
      </c>
      <c r="Y48" s="54">
        <f t="shared" si="14"/>
        <v>6091256</v>
      </c>
      <c r="Z48" s="54">
        <f t="shared" si="15"/>
        <v>87626465.599999994</v>
      </c>
    </row>
    <row r="49" spans="2:26" x14ac:dyDescent="0.3">
      <c r="B49" s="40" t="s">
        <v>69</v>
      </c>
      <c r="C49" s="41">
        <v>62</v>
      </c>
      <c r="D49" s="42">
        <v>64</v>
      </c>
      <c r="E49" s="42">
        <v>64</v>
      </c>
      <c r="F49" s="43">
        <v>64</v>
      </c>
      <c r="G49" s="44">
        <v>2</v>
      </c>
      <c r="H49" s="44">
        <v>3.225806451612903</v>
      </c>
      <c r="I49" s="45">
        <v>598158</v>
      </c>
      <c r="J49" s="46">
        <v>38238144.899999999</v>
      </c>
      <c r="K49" s="47">
        <v>0.93645990922844202</v>
      </c>
      <c r="L49" s="48"/>
      <c r="V49" s="7" t="str">
        <f t="shared" si="11"/>
        <v>FIDSON</v>
      </c>
      <c r="W49" s="53">
        <f t="shared" si="12"/>
        <v>0</v>
      </c>
      <c r="X49" s="53">
        <f t="shared" si="13"/>
        <v>-0.12</v>
      </c>
      <c r="Y49" s="54">
        <f t="shared" si="14"/>
        <v>120640</v>
      </c>
      <c r="Z49" s="54">
        <f t="shared" si="15"/>
        <v>1753285.95</v>
      </c>
    </row>
    <row r="50" spans="2:26" x14ac:dyDescent="0.3">
      <c r="B50" s="40" t="s">
        <v>70</v>
      </c>
      <c r="C50" s="41">
        <v>1.92</v>
      </c>
      <c r="D50" s="41">
        <v>1.9</v>
      </c>
      <c r="E50" s="41">
        <v>1.73</v>
      </c>
      <c r="F50" s="43">
        <v>1.73</v>
      </c>
      <c r="G50" s="44">
        <v>-0.18999999999999995</v>
      </c>
      <c r="H50" s="44">
        <v>-9.8958333333333321</v>
      </c>
      <c r="I50" s="45">
        <v>2077002</v>
      </c>
      <c r="J50" s="46">
        <v>3712317.84</v>
      </c>
      <c r="K50" s="47">
        <v>0.16891891891891886</v>
      </c>
      <c r="L50" s="48"/>
      <c r="V50" s="7" t="str">
        <f t="shared" si="11"/>
        <v>FLOURMILL</v>
      </c>
      <c r="W50" s="53">
        <f t="shared" si="12"/>
        <v>3.2258064516129031E-2</v>
      </c>
      <c r="X50" s="53">
        <f t="shared" si="13"/>
        <v>0.93645990922844202</v>
      </c>
      <c r="Y50" s="54">
        <f t="shared" si="14"/>
        <v>598158</v>
      </c>
      <c r="Z50" s="54">
        <f t="shared" si="15"/>
        <v>38238144.899999999</v>
      </c>
    </row>
    <row r="51" spans="2:26" x14ac:dyDescent="0.3">
      <c r="B51" s="40" t="s">
        <v>71</v>
      </c>
      <c r="C51" s="41">
        <v>1150</v>
      </c>
      <c r="D51" s="42">
        <v>1150</v>
      </c>
      <c r="E51" s="42">
        <v>1150</v>
      </c>
      <c r="F51" s="43">
        <v>1150</v>
      </c>
      <c r="G51" s="44">
        <v>0</v>
      </c>
      <c r="H51" s="44">
        <v>0</v>
      </c>
      <c r="I51" s="45">
        <v>1189</v>
      </c>
      <c r="J51" s="46">
        <v>1230615</v>
      </c>
      <c r="K51" s="47">
        <v>1.8822055137844611</v>
      </c>
      <c r="L51" s="48"/>
      <c r="V51" s="7" t="str">
        <f t="shared" si="11"/>
        <v>FTNCOCOA</v>
      </c>
      <c r="W51" s="53">
        <f t="shared" si="12"/>
        <v>-9.8958333333333315E-2</v>
      </c>
      <c r="X51" s="53">
        <f t="shared" si="13"/>
        <v>0.16891891891891886</v>
      </c>
      <c r="Y51" s="54">
        <f t="shared" si="14"/>
        <v>2077002</v>
      </c>
      <c r="Z51" s="54">
        <f t="shared" si="15"/>
        <v>3712317.84</v>
      </c>
    </row>
    <row r="52" spans="2:26" x14ac:dyDescent="0.3">
      <c r="B52" s="40" t="s">
        <v>72</v>
      </c>
      <c r="C52" s="41">
        <v>3.74</v>
      </c>
      <c r="D52" s="42">
        <v>3.74</v>
      </c>
      <c r="E52" s="42">
        <v>3.74</v>
      </c>
      <c r="F52" s="43">
        <v>3.74</v>
      </c>
      <c r="G52" s="44">
        <v>0</v>
      </c>
      <c r="H52" s="44">
        <v>0</v>
      </c>
      <c r="I52" s="45">
        <v>5</v>
      </c>
      <c r="J52" s="46">
        <v>20.5</v>
      </c>
      <c r="K52" s="47">
        <v>0.1873015873015873</v>
      </c>
      <c r="L52" s="48"/>
      <c r="V52" s="7" t="str">
        <f t="shared" si="11"/>
        <v>GEREGU</v>
      </c>
      <c r="W52" s="53">
        <f t="shared" si="12"/>
        <v>0</v>
      </c>
      <c r="X52" s="53">
        <f t="shared" si="13"/>
        <v>1.8822055137844611</v>
      </c>
      <c r="Y52" s="54">
        <f t="shared" si="14"/>
        <v>1189</v>
      </c>
      <c r="Z52" s="54">
        <f t="shared" si="15"/>
        <v>1230615</v>
      </c>
    </row>
    <row r="53" spans="2:26" x14ac:dyDescent="0.3">
      <c r="B53" s="40" t="s">
        <v>73</v>
      </c>
      <c r="C53" s="41">
        <v>55.3</v>
      </c>
      <c r="D53" s="41">
        <v>56</v>
      </c>
      <c r="E53" s="41">
        <v>54</v>
      </c>
      <c r="F53" s="43">
        <v>55.1</v>
      </c>
      <c r="G53" s="44">
        <v>-0.19999999999999574</v>
      </c>
      <c r="H53" s="44">
        <v>-0.36166365280288559</v>
      </c>
      <c r="I53" s="45">
        <v>21477515</v>
      </c>
      <c r="J53" s="46">
        <v>1176830200.1500001</v>
      </c>
      <c r="K53" s="47">
        <v>0.36049382716049383</v>
      </c>
      <c r="L53" s="48"/>
      <c r="V53" s="7" t="str">
        <f t="shared" si="11"/>
        <v>GOLDBREW</v>
      </c>
      <c r="W53" s="53">
        <f t="shared" si="12"/>
        <v>0</v>
      </c>
      <c r="X53" s="53">
        <f t="shared" si="13"/>
        <v>0.1873015873015873</v>
      </c>
      <c r="Y53" s="54">
        <f t="shared" si="14"/>
        <v>5</v>
      </c>
      <c r="Z53" s="54">
        <f t="shared" si="15"/>
        <v>20.5</v>
      </c>
    </row>
    <row r="54" spans="2:26" x14ac:dyDescent="0.3">
      <c r="B54" s="40" t="s">
        <v>74</v>
      </c>
      <c r="C54" s="41">
        <v>0.45</v>
      </c>
      <c r="D54" s="42">
        <v>0.49</v>
      </c>
      <c r="E54" s="42">
        <v>0.45</v>
      </c>
      <c r="F54" s="43">
        <v>0.47</v>
      </c>
      <c r="G54" s="44">
        <v>1.9999999999999962E-2</v>
      </c>
      <c r="H54" s="44">
        <v>4.4444444444444366</v>
      </c>
      <c r="I54" s="45">
        <v>1526232</v>
      </c>
      <c r="J54" s="46">
        <v>730603.86</v>
      </c>
      <c r="K54" s="47">
        <v>0.62068965517241392</v>
      </c>
      <c r="L54" s="48"/>
      <c r="V54" s="7" t="str">
        <f t="shared" si="11"/>
        <v>GTCO</v>
      </c>
      <c r="W54" s="53">
        <f t="shared" si="12"/>
        <v>-3.6166365280288558E-3</v>
      </c>
      <c r="X54" s="53">
        <f t="shared" si="13"/>
        <v>0.36049382716049383</v>
      </c>
      <c r="Y54" s="54">
        <f t="shared" si="14"/>
        <v>21477515</v>
      </c>
      <c r="Z54" s="54">
        <f t="shared" si="15"/>
        <v>1176830200.1500001</v>
      </c>
    </row>
    <row r="55" spans="2:26" x14ac:dyDescent="0.3">
      <c r="B55" s="40" t="s">
        <v>75</v>
      </c>
      <c r="C55" s="41">
        <v>65</v>
      </c>
      <c r="D55" s="42">
        <v>65</v>
      </c>
      <c r="E55" s="42">
        <v>65</v>
      </c>
      <c r="F55" s="43">
        <v>65</v>
      </c>
      <c r="G55" s="44">
        <v>0</v>
      </c>
      <c r="H55" s="44">
        <v>0</v>
      </c>
      <c r="I55" s="45">
        <v>160953</v>
      </c>
      <c r="J55" s="46">
        <v>9917674.8000000007</v>
      </c>
      <c r="K55" s="47">
        <v>-1.5151515151515138E-2</v>
      </c>
      <c r="L55" s="48"/>
      <c r="V55" s="7" t="str">
        <f t="shared" si="11"/>
        <v>GUINEAINS</v>
      </c>
      <c r="W55" s="53">
        <f t="shared" si="12"/>
        <v>4.444444444444437E-2</v>
      </c>
      <c r="X55" s="53">
        <f t="shared" si="13"/>
        <v>0.62068965517241392</v>
      </c>
      <c r="Y55" s="54">
        <f t="shared" si="14"/>
        <v>1526232</v>
      </c>
      <c r="Z55" s="54">
        <f t="shared" si="15"/>
        <v>730603.86</v>
      </c>
    </row>
    <row r="56" spans="2:26" x14ac:dyDescent="0.3">
      <c r="B56" s="40" t="s">
        <v>76</v>
      </c>
      <c r="C56" s="41">
        <v>4.4400000000000004</v>
      </c>
      <c r="D56" s="42">
        <v>4.3099999999999996</v>
      </c>
      <c r="E56" s="42">
        <v>4.3</v>
      </c>
      <c r="F56" s="43">
        <v>4.3</v>
      </c>
      <c r="G56" s="44">
        <v>-0.14000000000000057</v>
      </c>
      <c r="H56" s="44">
        <v>-3.1531531531531654</v>
      </c>
      <c r="I56" s="45">
        <v>1594844</v>
      </c>
      <c r="J56" s="46">
        <v>6868066.3799999999</v>
      </c>
      <c r="K56" s="47">
        <v>0.29518072289156638</v>
      </c>
      <c r="L56" s="48"/>
      <c r="V56" s="7" t="str">
        <f t="shared" si="11"/>
        <v>GUINNESS</v>
      </c>
      <c r="W56" s="53">
        <f t="shared" si="12"/>
        <v>0</v>
      </c>
      <c r="X56" s="53">
        <f t="shared" si="13"/>
        <v>-1.5151515151515138E-2</v>
      </c>
      <c r="Y56" s="54">
        <f t="shared" si="14"/>
        <v>160953</v>
      </c>
      <c r="Z56" s="54">
        <f t="shared" si="15"/>
        <v>9917674.8000000007</v>
      </c>
    </row>
    <row r="57" spans="2:26" x14ac:dyDescent="0.3">
      <c r="B57" s="40" t="s">
        <v>77</v>
      </c>
      <c r="C57" s="41">
        <v>8.1999999999999993</v>
      </c>
      <c r="D57" s="42">
        <v>8.1999999999999993</v>
      </c>
      <c r="E57" s="42">
        <v>8.1999999999999993</v>
      </c>
      <c r="F57" s="43">
        <v>8.1999999999999993</v>
      </c>
      <c r="G57" s="44">
        <v>0</v>
      </c>
      <c r="H57" s="44">
        <v>0</v>
      </c>
      <c r="I57" s="45">
        <v>469681</v>
      </c>
      <c r="J57" s="46">
        <v>3895834.2</v>
      </c>
      <c r="K57" s="47">
        <v>0.36666666666666647</v>
      </c>
      <c r="L57" s="48"/>
      <c r="V57" s="7" t="str">
        <f t="shared" si="11"/>
        <v>HONYFLOUR</v>
      </c>
      <c r="W57" s="53">
        <f t="shared" si="12"/>
        <v>-3.1531531531531654E-2</v>
      </c>
      <c r="X57" s="53">
        <f t="shared" si="13"/>
        <v>0.29518072289156638</v>
      </c>
      <c r="Y57" s="54">
        <f t="shared" si="14"/>
        <v>1594844</v>
      </c>
      <c r="Z57" s="54">
        <f t="shared" si="15"/>
        <v>6868066.3799999999</v>
      </c>
    </row>
    <row r="58" spans="2:26" x14ac:dyDescent="0.3">
      <c r="B58" s="40" t="s">
        <v>78</v>
      </c>
      <c r="C58" s="41">
        <v>35</v>
      </c>
      <c r="D58" s="41">
        <v>35</v>
      </c>
      <c r="E58" s="41">
        <v>35</v>
      </c>
      <c r="F58" s="43">
        <v>35</v>
      </c>
      <c r="G58" s="44">
        <v>0</v>
      </c>
      <c r="H58" s="44">
        <v>0</v>
      </c>
      <c r="I58" s="45">
        <v>1019</v>
      </c>
      <c r="J58" s="46">
        <v>32098.5</v>
      </c>
      <c r="K58" s="47">
        <v>1.6022304832713754</v>
      </c>
      <c r="L58" s="48"/>
      <c r="V58" s="7" t="str">
        <f t="shared" si="11"/>
        <v>IKEJAHOTEL</v>
      </c>
      <c r="W58" s="53">
        <f t="shared" si="12"/>
        <v>0</v>
      </c>
      <c r="X58" s="53">
        <f t="shared" si="13"/>
        <v>0.36666666666666647</v>
      </c>
      <c r="Y58" s="54">
        <f t="shared" si="14"/>
        <v>469681</v>
      </c>
      <c r="Z58" s="54">
        <f t="shared" si="15"/>
        <v>3895834.2</v>
      </c>
    </row>
    <row r="59" spans="2:26" x14ac:dyDescent="0.3">
      <c r="B59" s="40" t="s">
        <v>79</v>
      </c>
      <c r="C59" s="41">
        <v>7</v>
      </c>
      <c r="D59" s="42">
        <v>7</v>
      </c>
      <c r="E59" s="42">
        <v>7</v>
      </c>
      <c r="F59" s="43">
        <v>7</v>
      </c>
      <c r="G59" s="44">
        <v>0</v>
      </c>
      <c r="H59" s="44">
        <v>0</v>
      </c>
      <c r="I59" s="45">
        <v>11533</v>
      </c>
      <c r="J59" s="46">
        <v>72757.05</v>
      </c>
      <c r="K59" s="47">
        <v>0.16666666666666674</v>
      </c>
      <c r="L59" s="48"/>
      <c r="V59" s="7" t="str">
        <f t="shared" si="11"/>
        <v>IMG</v>
      </c>
      <c r="W59" s="53">
        <f t="shared" si="12"/>
        <v>0</v>
      </c>
      <c r="X59" s="53">
        <f t="shared" si="13"/>
        <v>1.6022304832713754</v>
      </c>
      <c r="Y59" s="54">
        <f t="shared" si="14"/>
        <v>1019</v>
      </c>
      <c r="Z59" s="54">
        <f t="shared" si="15"/>
        <v>32098.5</v>
      </c>
    </row>
    <row r="60" spans="2:26" x14ac:dyDescent="0.3">
      <c r="B60" s="40" t="s">
        <v>80</v>
      </c>
      <c r="C60" s="41">
        <v>4</v>
      </c>
      <c r="D60" s="42">
        <v>4</v>
      </c>
      <c r="E60" s="42">
        <v>4</v>
      </c>
      <c r="F60" s="43">
        <v>4</v>
      </c>
      <c r="G60" s="44">
        <v>0</v>
      </c>
      <c r="H60" s="44">
        <v>0</v>
      </c>
      <c r="I60" s="45">
        <v>819283</v>
      </c>
      <c r="J60" s="46">
        <v>3300227.31</v>
      </c>
      <c r="K60" s="47">
        <v>-0.16666666666666663</v>
      </c>
      <c r="V60" s="7" t="str">
        <f t="shared" si="11"/>
        <v>INFINITY</v>
      </c>
      <c r="W60" s="53">
        <f t="shared" si="12"/>
        <v>0</v>
      </c>
      <c r="X60" s="53">
        <f t="shared" si="13"/>
        <v>0.16666666666666674</v>
      </c>
      <c r="Y60" s="54">
        <f t="shared" si="14"/>
        <v>11533</v>
      </c>
      <c r="Z60" s="54">
        <f t="shared" si="15"/>
        <v>72757.05</v>
      </c>
    </row>
    <row r="61" spans="2:26" x14ac:dyDescent="0.3">
      <c r="B61" s="40" t="s">
        <v>81</v>
      </c>
      <c r="C61" s="41">
        <v>1.32</v>
      </c>
      <c r="D61" s="41">
        <v>1.2</v>
      </c>
      <c r="E61" s="41">
        <v>1.2</v>
      </c>
      <c r="F61" s="43">
        <v>1.2</v>
      </c>
      <c r="G61" s="44">
        <v>-0.12000000000000011</v>
      </c>
      <c r="H61" s="44">
        <v>-9.0909090909090988</v>
      </c>
      <c r="I61" s="45">
        <v>544160</v>
      </c>
      <c r="J61" s="46">
        <v>684384.44</v>
      </c>
      <c r="K61" s="47">
        <v>-0.13669064748201432</v>
      </c>
      <c r="L61" s="48"/>
      <c r="V61" s="7" t="str">
        <f t="shared" si="11"/>
        <v>INTBREW</v>
      </c>
      <c r="W61" s="53">
        <f t="shared" si="12"/>
        <v>0</v>
      </c>
      <c r="X61" s="53">
        <f t="shared" si="13"/>
        <v>-0.16666666666666663</v>
      </c>
      <c r="Y61" s="54">
        <f t="shared" si="14"/>
        <v>819283</v>
      </c>
      <c r="Z61" s="54">
        <f t="shared" si="15"/>
        <v>3300227.31</v>
      </c>
    </row>
    <row r="62" spans="2:26" x14ac:dyDescent="0.3">
      <c r="B62" s="40" t="s">
        <v>82</v>
      </c>
      <c r="C62" s="41">
        <v>2.25</v>
      </c>
      <c r="D62" s="42">
        <v>2.4</v>
      </c>
      <c r="E62" s="42">
        <v>2.2799999999999998</v>
      </c>
      <c r="F62" s="43">
        <v>2.35</v>
      </c>
      <c r="G62" s="44">
        <v>0.10000000000000009</v>
      </c>
      <c r="H62" s="44">
        <v>4.4444444444444482</v>
      </c>
      <c r="I62" s="45">
        <v>21295648</v>
      </c>
      <c r="J62" s="46">
        <v>50723727.450000003</v>
      </c>
      <c r="K62" s="47">
        <v>0.21134020618556715</v>
      </c>
      <c r="L62" s="48"/>
      <c r="V62" s="7" t="str">
        <f t="shared" si="11"/>
        <v>INTENEGINS</v>
      </c>
      <c r="W62" s="53">
        <f t="shared" si="12"/>
        <v>-9.0909090909090995E-2</v>
      </c>
      <c r="X62" s="53">
        <f t="shared" si="13"/>
        <v>-0.13669064748201432</v>
      </c>
      <c r="Y62" s="54">
        <f t="shared" si="14"/>
        <v>544160</v>
      </c>
      <c r="Z62" s="54">
        <f t="shared" si="15"/>
        <v>684384.44</v>
      </c>
    </row>
    <row r="63" spans="2:26" x14ac:dyDescent="0.3">
      <c r="B63" s="40" t="s">
        <v>83</v>
      </c>
      <c r="C63" s="41">
        <v>2.25</v>
      </c>
      <c r="D63" s="42">
        <v>2.2599999999999998</v>
      </c>
      <c r="E63" s="42">
        <v>2.09</v>
      </c>
      <c r="F63" s="43">
        <v>2.16</v>
      </c>
      <c r="G63" s="44">
        <v>-8.9999999999999858E-2</v>
      </c>
      <c r="H63" s="44">
        <v>-3.9999999999999938</v>
      </c>
      <c r="I63" s="45">
        <v>8197467</v>
      </c>
      <c r="J63" s="46">
        <v>18095971.239999998</v>
      </c>
      <c r="K63" s="47">
        <v>0.2705882352941178</v>
      </c>
      <c r="L63" s="48"/>
      <c r="V63" s="7" t="str">
        <f t="shared" si="11"/>
        <v>JAIZBANK</v>
      </c>
      <c r="W63" s="53">
        <f t="shared" si="12"/>
        <v>4.4444444444444481E-2</v>
      </c>
      <c r="X63" s="53">
        <f t="shared" si="13"/>
        <v>0.21134020618556715</v>
      </c>
      <c r="Y63" s="54">
        <f t="shared" si="14"/>
        <v>21295648</v>
      </c>
      <c r="Z63" s="54">
        <f t="shared" si="15"/>
        <v>50723727.450000003</v>
      </c>
    </row>
    <row r="64" spans="2:26" x14ac:dyDescent="0.3">
      <c r="B64" s="40" t="s">
        <v>84</v>
      </c>
      <c r="C64" s="41">
        <v>170</v>
      </c>
      <c r="D64" s="41">
        <v>170</v>
      </c>
      <c r="E64" s="41">
        <v>170</v>
      </c>
      <c r="F64" s="43">
        <v>170</v>
      </c>
      <c r="G64" s="44">
        <v>0</v>
      </c>
      <c r="H64" s="44">
        <v>0</v>
      </c>
      <c r="I64" s="45">
        <v>216457</v>
      </c>
      <c r="J64" s="46">
        <v>33595394.649999999</v>
      </c>
      <c r="K64" s="47">
        <v>2.9534883720930232</v>
      </c>
      <c r="L64" s="48"/>
      <c r="V64" s="7" t="str">
        <f t="shared" si="11"/>
        <v>JAPAULGOLD</v>
      </c>
      <c r="W64" s="53">
        <f t="shared" si="12"/>
        <v>-3.9999999999999938E-2</v>
      </c>
      <c r="X64" s="53">
        <f t="shared" si="13"/>
        <v>0.2705882352941178</v>
      </c>
      <c r="Y64" s="54">
        <f t="shared" si="14"/>
        <v>8197467</v>
      </c>
      <c r="Z64" s="54">
        <f t="shared" si="15"/>
        <v>18095971.239999998</v>
      </c>
    </row>
    <row r="65" spans="2:26" x14ac:dyDescent="0.3">
      <c r="B65" s="40" t="s">
        <v>85</v>
      </c>
      <c r="C65" s="41">
        <v>3.3</v>
      </c>
      <c r="D65" s="42">
        <v>3.63</v>
      </c>
      <c r="E65" s="42">
        <v>3.35</v>
      </c>
      <c r="F65" s="43">
        <v>3.63</v>
      </c>
      <c r="G65" s="44">
        <v>0.33000000000000007</v>
      </c>
      <c r="H65" s="44">
        <v>10.000000000000004</v>
      </c>
      <c r="I65" s="45">
        <v>1356407</v>
      </c>
      <c r="J65" s="46">
        <v>4551528.6900000004</v>
      </c>
      <c r="K65" s="47">
        <v>0.56465517241379315</v>
      </c>
      <c r="L65" s="48"/>
      <c r="V65" s="7" t="str">
        <f t="shared" si="11"/>
        <v>JBERGER</v>
      </c>
      <c r="W65" s="53">
        <f t="shared" si="12"/>
        <v>0</v>
      </c>
      <c r="X65" s="53">
        <f t="shared" si="13"/>
        <v>2.9534883720930232</v>
      </c>
      <c r="Y65" s="54">
        <f t="shared" si="14"/>
        <v>216457</v>
      </c>
      <c r="Z65" s="54">
        <f t="shared" si="15"/>
        <v>33595394.649999999</v>
      </c>
    </row>
    <row r="66" spans="2:26" x14ac:dyDescent="0.3">
      <c r="B66" s="40" t="s">
        <v>86</v>
      </c>
      <c r="C66" s="41">
        <v>10.3</v>
      </c>
      <c r="D66" s="41">
        <v>10.3</v>
      </c>
      <c r="E66" s="41">
        <v>10.3</v>
      </c>
      <c r="F66" s="43">
        <v>10.3</v>
      </c>
      <c r="G66" s="44">
        <v>0</v>
      </c>
      <c r="H66" s="44">
        <v>0</v>
      </c>
      <c r="I66" s="45">
        <v>1289</v>
      </c>
      <c r="J66" s="46">
        <v>11949.03</v>
      </c>
      <c r="K66" s="47">
        <v>16.457627118644069</v>
      </c>
      <c r="L66" s="48"/>
      <c r="V66" s="7" t="str">
        <f t="shared" si="11"/>
        <v>JOHNHOLT</v>
      </c>
      <c r="W66" s="53">
        <f t="shared" si="12"/>
        <v>0.10000000000000003</v>
      </c>
      <c r="X66" s="53">
        <f t="shared" si="13"/>
        <v>0.56465517241379315</v>
      </c>
      <c r="Y66" s="54">
        <f t="shared" si="14"/>
        <v>1356407</v>
      </c>
      <c r="Z66" s="54">
        <f t="shared" si="15"/>
        <v>4551528.6900000004</v>
      </c>
    </row>
    <row r="67" spans="2:26" x14ac:dyDescent="0.3">
      <c r="B67" s="40" t="s">
        <v>87</v>
      </c>
      <c r="C67" s="41">
        <v>2.5499999999999998</v>
      </c>
      <c r="D67" s="42">
        <v>2.35</v>
      </c>
      <c r="E67" s="42">
        <v>2.35</v>
      </c>
      <c r="F67" s="43">
        <v>2.35</v>
      </c>
      <c r="G67" s="44">
        <v>-0.19999999999999973</v>
      </c>
      <c r="H67" s="44">
        <v>-7.8431372549019507</v>
      </c>
      <c r="I67" s="45">
        <v>343320</v>
      </c>
      <c r="J67" s="46">
        <v>803648.35</v>
      </c>
      <c r="K67" s="47">
        <v>0.23684210526315796</v>
      </c>
      <c r="L67" s="48"/>
      <c r="V67" s="7" t="str">
        <f t="shared" si="11"/>
        <v>JULI</v>
      </c>
      <c r="W67" s="53">
        <f t="shared" si="12"/>
        <v>0</v>
      </c>
      <c r="X67" s="53">
        <f t="shared" si="13"/>
        <v>16.457627118644069</v>
      </c>
      <c r="Y67" s="54">
        <f t="shared" si="14"/>
        <v>1289</v>
      </c>
      <c r="Z67" s="54">
        <f t="shared" si="15"/>
        <v>11949.03</v>
      </c>
    </row>
    <row r="68" spans="2:26" x14ac:dyDescent="0.3">
      <c r="B68" s="40" t="s">
        <v>88</v>
      </c>
      <c r="C68" s="41">
        <v>3.32</v>
      </c>
      <c r="D68" s="42">
        <v>3.32</v>
      </c>
      <c r="E68" s="42">
        <v>3.32</v>
      </c>
      <c r="F68" s="43">
        <v>3.32</v>
      </c>
      <c r="G68" s="44">
        <v>0</v>
      </c>
      <c r="H68" s="44">
        <v>0</v>
      </c>
      <c r="I68" s="45">
        <v>150342</v>
      </c>
      <c r="J68" s="46">
        <v>458296.69</v>
      </c>
      <c r="K68" s="47">
        <v>4.0752351097178563E-2</v>
      </c>
      <c r="L68" s="48"/>
      <c r="V68" s="7" t="str">
        <f t="shared" si="11"/>
        <v>LASACO</v>
      </c>
      <c r="W68" s="53">
        <f t="shared" si="12"/>
        <v>-7.843137254901951E-2</v>
      </c>
      <c r="X68" s="53">
        <f t="shared" si="13"/>
        <v>0.23684210526315796</v>
      </c>
      <c r="Y68" s="54">
        <f t="shared" si="14"/>
        <v>343320</v>
      </c>
      <c r="Z68" s="54">
        <f t="shared" si="15"/>
        <v>803648.35</v>
      </c>
    </row>
    <row r="69" spans="2:26" x14ac:dyDescent="0.3">
      <c r="B69" s="40" t="s">
        <v>89</v>
      </c>
      <c r="C69" s="41">
        <v>0.9</v>
      </c>
      <c r="D69" s="41">
        <v>0.9</v>
      </c>
      <c r="E69" s="41">
        <v>0.9</v>
      </c>
      <c r="F69" s="43">
        <v>0.9</v>
      </c>
      <c r="G69" s="44">
        <v>0</v>
      </c>
      <c r="H69" s="44">
        <v>0</v>
      </c>
      <c r="I69" s="45">
        <v>141380</v>
      </c>
      <c r="J69" s="46">
        <v>126738.9</v>
      </c>
      <c r="K69" s="47">
        <v>0.125</v>
      </c>
      <c r="L69" s="48"/>
      <c r="V69" s="7" t="str">
        <f t="shared" si="11"/>
        <v>LEARNAFRCA</v>
      </c>
      <c r="W69" s="53">
        <f t="shared" si="12"/>
        <v>0</v>
      </c>
      <c r="X69" s="53">
        <f t="shared" si="13"/>
        <v>4.0752351097178563E-2</v>
      </c>
      <c r="Y69" s="54">
        <f t="shared" si="14"/>
        <v>150342</v>
      </c>
      <c r="Z69" s="54">
        <f t="shared" si="15"/>
        <v>458296.69</v>
      </c>
    </row>
    <row r="70" spans="2:26" x14ac:dyDescent="0.3">
      <c r="B70" s="40" t="s">
        <v>90</v>
      </c>
      <c r="C70" s="41">
        <v>3.83</v>
      </c>
      <c r="D70" s="41">
        <v>3.82</v>
      </c>
      <c r="E70" s="41">
        <v>3.8</v>
      </c>
      <c r="F70" s="43">
        <v>3.8</v>
      </c>
      <c r="G70" s="44">
        <v>-3.0000000000000249E-2</v>
      </c>
      <c r="H70" s="44">
        <v>-0.78328981723238245</v>
      </c>
      <c r="I70" s="45">
        <v>2722257</v>
      </c>
      <c r="J70" s="46">
        <v>10377648.52</v>
      </c>
      <c r="K70" s="47">
        <v>1.0540540540540539</v>
      </c>
      <c r="L70" s="48"/>
      <c r="V70" s="7" t="str">
        <f t="shared" si="11"/>
        <v>LINKASSURE</v>
      </c>
      <c r="W70" s="53">
        <f t="shared" si="12"/>
        <v>0</v>
      </c>
      <c r="X70" s="53">
        <f t="shared" si="13"/>
        <v>0.125</v>
      </c>
      <c r="Y70" s="54">
        <f t="shared" si="14"/>
        <v>141380</v>
      </c>
      <c r="Z70" s="54">
        <f t="shared" si="15"/>
        <v>126738.9</v>
      </c>
    </row>
    <row r="71" spans="2:26" x14ac:dyDescent="0.3">
      <c r="B71" s="40" t="s">
        <v>91</v>
      </c>
      <c r="C71" s="41">
        <v>5.9</v>
      </c>
      <c r="D71" s="41">
        <v>5.9</v>
      </c>
      <c r="E71" s="41">
        <v>5.88</v>
      </c>
      <c r="F71" s="43">
        <v>5.9</v>
      </c>
      <c r="G71" s="44">
        <v>0</v>
      </c>
      <c r="H71" s="44">
        <v>0</v>
      </c>
      <c r="I71" s="45">
        <v>2768018</v>
      </c>
      <c r="J71" s="46">
        <v>16292300.949999999</v>
      </c>
      <c r="K71" s="47">
        <v>7.2727272727272751E-2</v>
      </c>
      <c r="L71" s="48"/>
      <c r="V71" s="7" t="str">
        <f t="shared" si="11"/>
        <v>LIVESTOCK</v>
      </c>
      <c r="W71" s="53">
        <f t="shared" si="12"/>
        <v>-7.8328981723238249E-3</v>
      </c>
      <c r="X71" s="53">
        <f t="shared" si="13"/>
        <v>1.0540540540540539</v>
      </c>
      <c r="Y71" s="54">
        <f t="shared" si="14"/>
        <v>2722257</v>
      </c>
      <c r="Z71" s="54">
        <f t="shared" si="15"/>
        <v>10377648.52</v>
      </c>
    </row>
    <row r="72" spans="2:26" x14ac:dyDescent="0.3">
      <c r="B72" s="40" t="s">
        <v>92</v>
      </c>
      <c r="C72" s="41">
        <v>7.3</v>
      </c>
      <c r="D72" s="41">
        <v>7.6</v>
      </c>
      <c r="E72" s="41">
        <v>7</v>
      </c>
      <c r="F72" s="43">
        <v>7.6</v>
      </c>
      <c r="G72" s="44">
        <v>0.29999999999999982</v>
      </c>
      <c r="H72" s="44">
        <v>4.1095890410958882</v>
      </c>
      <c r="I72" s="45">
        <v>1421689</v>
      </c>
      <c r="J72" s="46">
        <v>10080831.800000001</v>
      </c>
      <c r="K72" s="47">
        <v>0.44761904761904758</v>
      </c>
      <c r="L72" s="48"/>
      <c r="V72" s="7" t="str">
        <f t="shared" si="11"/>
        <v>MANSARD</v>
      </c>
      <c r="W72" s="53">
        <f t="shared" si="12"/>
        <v>0</v>
      </c>
      <c r="X72" s="53">
        <f t="shared" si="13"/>
        <v>7.2727272727272751E-2</v>
      </c>
      <c r="Y72" s="54">
        <f t="shared" si="14"/>
        <v>2768018</v>
      </c>
      <c r="Z72" s="54">
        <f t="shared" si="15"/>
        <v>16292300.949999999</v>
      </c>
    </row>
    <row r="73" spans="2:26" x14ac:dyDescent="0.3">
      <c r="B73" s="40" t="s">
        <v>93</v>
      </c>
      <c r="C73" s="41">
        <v>1.39</v>
      </c>
      <c r="D73" s="42">
        <v>1.39</v>
      </c>
      <c r="E73" s="42">
        <v>1.39</v>
      </c>
      <c r="F73" s="43">
        <v>1.39</v>
      </c>
      <c r="G73" s="44">
        <v>0</v>
      </c>
      <c r="H73" s="44">
        <v>0</v>
      </c>
      <c r="I73" s="45">
        <v>501200</v>
      </c>
      <c r="J73" s="46">
        <v>735112</v>
      </c>
      <c r="K73" s="47">
        <v>0.65476190476190466</v>
      </c>
      <c r="L73" s="48"/>
      <c r="V73" s="7" t="str">
        <f t="shared" si="11"/>
        <v>MAYBAKER</v>
      </c>
      <c r="W73" s="53">
        <f t="shared" si="12"/>
        <v>4.1095890410958881E-2</v>
      </c>
      <c r="X73" s="53">
        <f t="shared" si="13"/>
        <v>0.44761904761904758</v>
      </c>
      <c r="Y73" s="54">
        <f t="shared" si="14"/>
        <v>1421689</v>
      </c>
      <c r="Z73" s="54">
        <f t="shared" si="15"/>
        <v>10080831.800000001</v>
      </c>
    </row>
    <row r="74" spans="2:26" x14ac:dyDescent="0.3">
      <c r="B74" s="40" t="s">
        <v>94</v>
      </c>
      <c r="C74" s="41">
        <v>12.95</v>
      </c>
      <c r="D74" s="42">
        <v>12.95</v>
      </c>
      <c r="E74" s="42">
        <v>12.95</v>
      </c>
      <c r="F74" s="43">
        <v>12.95</v>
      </c>
      <c r="G74" s="44">
        <v>0</v>
      </c>
      <c r="H74" s="44">
        <v>0</v>
      </c>
      <c r="I74" s="45">
        <v>7433</v>
      </c>
      <c r="J74" s="46">
        <v>86966.1</v>
      </c>
      <c r="K74" s="47">
        <v>7.9166666666666607E-2</v>
      </c>
      <c r="L74" s="48"/>
      <c r="V74" s="7" t="str">
        <f t="shared" ref="V74:V133" si="18">IF(ISTEXT(B73),B73,"")</f>
        <v>MCNICHOLS</v>
      </c>
      <c r="W74" s="53">
        <f t="shared" ref="W74:W133" si="19">IF(ISTEXT(B73),H73,"")/100</f>
        <v>0</v>
      </c>
      <c r="X74" s="53">
        <f t="shared" ref="X74:X133" si="20">IF(ISTEXT(B73),K73,"")</f>
        <v>0.65476190476190466</v>
      </c>
      <c r="Y74" s="54">
        <f t="shared" ref="Y74:Y133" si="21">IF(ISTEXT(B73),I73,"")</f>
        <v>501200</v>
      </c>
      <c r="Z74" s="54">
        <f t="shared" ref="Z74:Z133" si="22">IF(ISTEXT(B73),J73,"")</f>
        <v>735112</v>
      </c>
    </row>
    <row r="75" spans="2:26" x14ac:dyDescent="0.3">
      <c r="B75" s="40" t="s">
        <v>95</v>
      </c>
      <c r="C75" s="41">
        <v>8.52</v>
      </c>
      <c r="D75" s="41">
        <v>8.52</v>
      </c>
      <c r="E75" s="41">
        <v>8.52</v>
      </c>
      <c r="F75" s="43">
        <v>8.52</v>
      </c>
      <c r="G75" s="44">
        <v>0</v>
      </c>
      <c r="H75" s="44">
        <v>0</v>
      </c>
      <c r="I75" s="45">
        <v>2164</v>
      </c>
      <c r="J75" s="46">
        <v>16597.88</v>
      </c>
      <c r="K75" s="47">
        <v>1.3732590529247912</v>
      </c>
      <c r="L75" s="48"/>
      <c r="V75" s="7" t="str">
        <f t="shared" si="18"/>
        <v>MECURE</v>
      </c>
      <c r="W75" s="53">
        <f t="shared" si="19"/>
        <v>0</v>
      </c>
      <c r="X75" s="53">
        <f t="shared" si="20"/>
        <v>7.9166666666666607E-2</v>
      </c>
      <c r="Y75" s="54">
        <f t="shared" si="21"/>
        <v>7433</v>
      </c>
      <c r="Z75" s="54">
        <f t="shared" si="22"/>
        <v>86966.1</v>
      </c>
    </row>
    <row r="76" spans="2:26" x14ac:dyDescent="0.3">
      <c r="B76" s="40" t="s">
        <v>96</v>
      </c>
      <c r="C76" s="41">
        <v>132</v>
      </c>
      <c r="D76" s="42">
        <v>132</v>
      </c>
      <c r="E76" s="42">
        <v>132</v>
      </c>
      <c r="F76" s="43">
        <v>132</v>
      </c>
      <c r="G76" s="44">
        <v>0</v>
      </c>
      <c r="H76" s="44">
        <v>0</v>
      </c>
      <c r="I76" s="45">
        <v>14264</v>
      </c>
      <c r="J76" s="46">
        <v>1705209.2</v>
      </c>
      <c r="K76" s="47">
        <v>0.25714285714285712</v>
      </c>
      <c r="L76" s="48"/>
      <c r="V76" s="7" t="str">
        <f t="shared" si="18"/>
        <v>MEYER</v>
      </c>
      <c r="W76" s="53">
        <f t="shared" si="19"/>
        <v>0</v>
      </c>
      <c r="X76" s="53">
        <f t="shared" si="20"/>
        <v>1.3732590529247912</v>
      </c>
      <c r="Y76" s="54">
        <f t="shared" si="21"/>
        <v>2164</v>
      </c>
      <c r="Z76" s="54">
        <f t="shared" si="22"/>
        <v>16597.88</v>
      </c>
    </row>
    <row r="77" spans="2:26" x14ac:dyDescent="0.3">
      <c r="B77" s="40" t="s">
        <v>97</v>
      </c>
      <c r="C77" s="41">
        <v>175</v>
      </c>
      <c r="D77" s="41">
        <v>170.1</v>
      </c>
      <c r="E77" s="41">
        <v>170.1</v>
      </c>
      <c r="F77" s="43">
        <v>170.1</v>
      </c>
      <c r="G77" s="44">
        <v>-4.9000000000000057</v>
      </c>
      <c r="H77" s="44">
        <v>-2.8000000000000034</v>
      </c>
      <c r="I77" s="45">
        <v>965009</v>
      </c>
      <c r="J77" s="46">
        <v>166886092.5</v>
      </c>
      <c r="K77" s="47">
        <v>-0.35568181818181821</v>
      </c>
      <c r="L77" s="48"/>
      <c r="V77" s="7" t="str">
        <f t="shared" si="18"/>
        <v>MRS</v>
      </c>
      <c r="W77" s="53">
        <f t="shared" si="19"/>
        <v>0</v>
      </c>
      <c r="X77" s="53">
        <f t="shared" si="20"/>
        <v>0.25714285714285712</v>
      </c>
      <c r="Y77" s="54">
        <f t="shared" si="21"/>
        <v>14264</v>
      </c>
      <c r="Z77" s="54">
        <f t="shared" si="22"/>
        <v>1705209.2</v>
      </c>
    </row>
    <row r="78" spans="2:26" x14ac:dyDescent="0.3">
      <c r="B78" s="40" t="s">
        <v>98</v>
      </c>
      <c r="C78" s="41">
        <v>7.95</v>
      </c>
      <c r="D78" s="41">
        <v>7.95</v>
      </c>
      <c r="E78" s="41">
        <v>7.95</v>
      </c>
      <c r="F78" s="43">
        <v>7.95</v>
      </c>
      <c r="G78" s="44">
        <v>0</v>
      </c>
      <c r="H78" s="44">
        <v>0</v>
      </c>
      <c r="I78" s="45">
        <v>44277</v>
      </c>
      <c r="J78" s="46">
        <v>325398.90000000002</v>
      </c>
      <c r="K78" s="47">
        <v>-0.57189014539579963</v>
      </c>
      <c r="L78" s="48"/>
      <c r="V78" s="7" t="str">
        <f t="shared" si="18"/>
        <v>MTNN</v>
      </c>
      <c r="W78" s="53">
        <f t="shared" si="19"/>
        <v>-2.8000000000000035E-2</v>
      </c>
      <c r="X78" s="53">
        <f t="shared" si="20"/>
        <v>-0.35568181818181821</v>
      </c>
      <c r="Y78" s="54">
        <f t="shared" si="21"/>
        <v>965009</v>
      </c>
      <c r="Z78" s="54">
        <f t="shared" si="22"/>
        <v>166886092.5</v>
      </c>
    </row>
    <row r="79" spans="2:26" x14ac:dyDescent="0.3">
      <c r="B79" s="40" t="s">
        <v>99</v>
      </c>
      <c r="C79" s="41">
        <v>37.15</v>
      </c>
      <c r="D79" s="42">
        <v>37.9</v>
      </c>
      <c r="E79" s="42">
        <v>37.9</v>
      </c>
      <c r="F79" s="43">
        <v>37.9</v>
      </c>
      <c r="G79" s="44">
        <v>0.75</v>
      </c>
      <c r="H79" s="44">
        <v>2.018842530282638</v>
      </c>
      <c r="I79" s="45">
        <v>721999</v>
      </c>
      <c r="J79" s="46">
        <v>27140167.850000001</v>
      </c>
      <c r="K79" s="47">
        <v>0.49212598425196852</v>
      </c>
      <c r="L79" s="48"/>
      <c r="V79" s="7" t="str">
        <f t="shared" si="18"/>
        <v>MULTIVERSE</v>
      </c>
      <c r="W79" s="53">
        <f t="shared" si="19"/>
        <v>0</v>
      </c>
      <c r="X79" s="53">
        <f t="shared" si="20"/>
        <v>-0.57189014539579963</v>
      </c>
      <c r="Y79" s="54">
        <f t="shared" si="21"/>
        <v>44277</v>
      </c>
      <c r="Z79" s="54">
        <f t="shared" si="22"/>
        <v>325398.90000000002</v>
      </c>
    </row>
    <row r="80" spans="2:26" x14ac:dyDescent="0.3">
      <c r="B80" s="40" t="s">
        <v>100</v>
      </c>
      <c r="C80" s="41">
        <v>32.549999999999997</v>
      </c>
      <c r="D80" s="41">
        <v>32.549999999999997</v>
      </c>
      <c r="E80" s="41">
        <v>32.549999999999997</v>
      </c>
      <c r="F80" s="43">
        <v>32.549999999999997</v>
      </c>
      <c r="G80" s="44">
        <v>0</v>
      </c>
      <c r="H80" s="44">
        <v>0</v>
      </c>
      <c r="I80" s="45">
        <v>137480</v>
      </c>
      <c r="J80" s="46">
        <v>4175048.65</v>
      </c>
      <c r="K80" s="47">
        <v>-0.39441860465116285</v>
      </c>
      <c r="L80" s="48"/>
      <c r="V80" s="7" t="str">
        <f t="shared" si="18"/>
        <v>NAHCO</v>
      </c>
      <c r="W80" s="53">
        <f t="shared" si="19"/>
        <v>2.0188425302826381E-2</v>
      </c>
      <c r="X80" s="53">
        <f t="shared" si="20"/>
        <v>0.49212598425196852</v>
      </c>
      <c r="Y80" s="54">
        <f t="shared" si="21"/>
        <v>721999</v>
      </c>
      <c r="Z80" s="54">
        <f t="shared" si="22"/>
        <v>27140167.850000001</v>
      </c>
    </row>
    <row r="81" spans="2:26" x14ac:dyDescent="0.3">
      <c r="B81" s="40" t="s">
        <v>101</v>
      </c>
      <c r="C81" s="41">
        <v>28</v>
      </c>
      <c r="D81" s="42">
        <v>28</v>
      </c>
      <c r="E81" s="42">
        <v>28</v>
      </c>
      <c r="F81" s="43">
        <v>28</v>
      </c>
      <c r="G81" s="44">
        <v>0</v>
      </c>
      <c r="H81" s="44">
        <v>0</v>
      </c>
      <c r="I81" s="45">
        <v>248727</v>
      </c>
      <c r="J81" s="46">
        <v>6850819.4000000004</v>
      </c>
      <c r="K81" s="47">
        <v>-0.22222222222222221</v>
      </c>
      <c r="L81" s="48"/>
      <c r="V81" s="7" t="str">
        <f t="shared" si="18"/>
        <v>NASCON</v>
      </c>
      <c r="W81" s="53">
        <f t="shared" si="19"/>
        <v>0</v>
      </c>
      <c r="X81" s="53">
        <f t="shared" si="20"/>
        <v>-0.39441860465116285</v>
      </c>
      <c r="Y81" s="54">
        <f t="shared" si="21"/>
        <v>137480</v>
      </c>
      <c r="Z81" s="54">
        <f t="shared" si="22"/>
        <v>4175048.65</v>
      </c>
    </row>
    <row r="82" spans="2:26" x14ac:dyDescent="0.3">
      <c r="B82" s="40" t="s">
        <v>102</v>
      </c>
      <c r="C82" s="41">
        <v>1.94</v>
      </c>
      <c r="D82" s="41">
        <v>1.81</v>
      </c>
      <c r="E82" s="41">
        <v>1.79</v>
      </c>
      <c r="F82" s="43">
        <v>1.79</v>
      </c>
      <c r="G82" s="44">
        <v>-0.14999999999999991</v>
      </c>
      <c r="H82" s="44">
        <v>-7.7319587628865944</v>
      </c>
      <c r="I82" s="45">
        <v>1533238</v>
      </c>
      <c r="J82" s="46">
        <v>2774426.41</v>
      </c>
      <c r="K82" s="47">
        <v>-7.7319587628865927E-2</v>
      </c>
      <c r="L82" s="48"/>
      <c r="V82" s="7" t="str">
        <f t="shared" si="18"/>
        <v>NB</v>
      </c>
      <c r="W82" s="53">
        <f t="shared" si="19"/>
        <v>0</v>
      </c>
      <c r="X82" s="53">
        <f t="shared" si="20"/>
        <v>-0.22222222222222221</v>
      </c>
      <c r="Y82" s="54">
        <f t="shared" si="21"/>
        <v>248727</v>
      </c>
      <c r="Z82" s="54">
        <f t="shared" si="22"/>
        <v>6850819.4000000004</v>
      </c>
    </row>
    <row r="83" spans="2:26" x14ac:dyDescent="0.3">
      <c r="B83" s="40" t="s">
        <v>103</v>
      </c>
      <c r="C83" s="41">
        <v>8.6</v>
      </c>
      <c r="D83" s="41">
        <v>8.6</v>
      </c>
      <c r="E83" s="41">
        <v>8.6</v>
      </c>
      <c r="F83" s="43">
        <v>8.6</v>
      </c>
      <c r="G83" s="44">
        <v>0</v>
      </c>
      <c r="H83" s="44">
        <v>0</v>
      </c>
      <c r="I83" s="45">
        <v>510939</v>
      </c>
      <c r="J83" s="46">
        <v>4330024.9000000004</v>
      </c>
      <c r="K83" s="47">
        <v>0.36507936507936511</v>
      </c>
      <c r="L83" s="48"/>
      <c r="V83" s="7" t="str">
        <f t="shared" si="18"/>
        <v>NEIMETH</v>
      </c>
      <c r="W83" s="53">
        <f t="shared" si="19"/>
        <v>-7.7319587628865941E-2</v>
      </c>
      <c r="X83" s="53">
        <f t="shared" si="20"/>
        <v>-7.7319587628865927E-2</v>
      </c>
      <c r="Y83" s="54">
        <f t="shared" si="21"/>
        <v>1533238</v>
      </c>
      <c r="Z83" s="54">
        <f t="shared" si="22"/>
        <v>2774426.41</v>
      </c>
    </row>
    <row r="84" spans="2:26" x14ac:dyDescent="0.3">
      <c r="B84" s="40" t="s">
        <v>104</v>
      </c>
      <c r="C84" s="41">
        <v>885</v>
      </c>
      <c r="D84" s="41">
        <v>885</v>
      </c>
      <c r="E84" s="41">
        <v>885</v>
      </c>
      <c r="F84" s="43">
        <v>885</v>
      </c>
      <c r="G84" s="44">
        <v>0</v>
      </c>
      <c r="H84" s="44">
        <v>0</v>
      </c>
      <c r="I84" s="45">
        <v>30599</v>
      </c>
      <c r="J84" s="46">
        <v>24862950.5</v>
      </c>
      <c r="K84" s="47">
        <v>-0.19545454545454544</v>
      </c>
      <c r="L84" s="48"/>
      <c r="V84" s="7" t="str">
        <f t="shared" si="18"/>
        <v>NEM</v>
      </c>
      <c r="W84" s="53">
        <f t="shared" si="19"/>
        <v>0</v>
      </c>
      <c r="X84" s="53">
        <f t="shared" si="20"/>
        <v>0.36507936507936511</v>
      </c>
      <c r="Y84" s="54">
        <f t="shared" si="21"/>
        <v>510939</v>
      </c>
      <c r="Z84" s="54">
        <f t="shared" si="22"/>
        <v>4330024.9000000004</v>
      </c>
    </row>
    <row r="85" spans="2:26" x14ac:dyDescent="0.3">
      <c r="B85" s="40" t="s">
        <v>105</v>
      </c>
      <c r="C85" s="41">
        <v>23</v>
      </c>
      <c r="D85" s="42">
        <v>23.5</v>
      </c>
      <c r="E85" s="42">
        <v>23</v>
      </c>
      <c r="F85" s="43">
        <v>23.5</v>
      </c>
      <c r="G85" s="44">
        <v>0.5</v>
      </c>
      <c r="H85" s="44">
        <v>2.1739130434782608</v>
      </c>
      <c r="I85" s="45">
        <v>4136445</v>
      </c>
      <c r="J85" s="46">
        <v>95291881.75</v>
      </c>
      <c r="K85" s="47">
        <v>0</v>
      </c>
      <c r="L85" s="48"/>
      <c r="V85" s="7" t="str">
        <f t="shared" si="18"/>
        <v>NESTLE</v>
      </c>
      <c r="W85" s="53">
        <f t="shared" si="19"/>
        <v>0</v>
      </c>
      <c r="X85" s="53">
        <f t="shared" si="20"/>
        <v>-0.19545454545454544</v>
      </c>
      <c r="Y85" s="54">
        <f t="shared" si="21"/>
        <v>30599</v>
      </c>
      <c r="Z85" s="54">
        <f t="shared" si="22"/>
        <v>24862950.5</v>
      </c>
    </row>
    <row r="86" spans="2:26" x14ac:dyDescent="0.3">
      <c r="B86" s="40" t="s">
        <v>106</v>
      </c>
      <c r="C86" s="41">
        <v>111.7</v>
      </c>
      <c r="D86" s="41">
        <v>111.7</v>
      </c>
      <c r="E86" s="41">
        <v>111.7</v>
      </c>
      <c r="F86" s="43">
        <v>111.7</v>
      </c>
      <c r="G86" s="44">
        <v>0</v>
      </c>
      <c r="H86" s="44">
        <v>0</v>
      </c>
      <c r="I86" s="45">
        <v>14811</v>
      </c>
      <c r="J86" s="46">
        <v>1733487.6</v>
      </c>
      <c r="K86" s="47">
        <v>-2.017543859649118E-2</v>
      </c>
      <c r="L86" s="48"/>
      <c r="V86" s="7" t="str">
        <f t="shared" si="18"/>
        <v>NGXGROUP</v>
      </c>
      <c r="W86" s="53">
        <f t="shared" si="19"/>
        <v>2.1739130434782608E-2</v>
      </c>
      <c r="X86" s="53">
        <f t="shared" si="20"/>
        <v>0</v>
      </c>
      <c r="Y86" s="54">
        <f t="shared" si="21"/>
        <v>4136445</v>
      </c>
      <c r="Z86" s="54">
        <f t="shared" si="22"/>
        <v>95291881.75</v>
      </c>
    </row>
    <row r="87" spans="2:26" x14ac:dyDescent="0.3">
      <c r="B87" s="40" t="s">
        <v>107</v>
      </c>
      <c r="C87" s="41">
        <v>38</v>
      </c>
      <c r="D87" s="41">
        <v>38</v>
      </c>
      <c r="E87" s="41">
        <v>38</v>
      </c>
      <c r="F87" s="43">
        <v>38</v>
      </c>
      <c r="G87" s="44">
        <v>0</v>
      </c>
      <c r="H87" s="44">
        <v>0</v>
      </c>
      <c r="I87" s="45">
        <v>205082</v>
      </c>
      <c r="J87" s="46">
        <v>7793929.75</v>
      </c>
      <c r="K87" s="47">
        <v>-0.1648351648351648</v>
      </c>
      <c r="L87" s="48"/>
      <c r="V87" s="7" t="str">
        <f t="shared" si="18"/>
        <v>NIDF</v>
      </c>
      <c r="W87" s="53">
        <f t="shared" si="19"/>
        <v>0</v>
      </c>
      <c r="X87" s="53">
        <f t="shared" si="20"/>
        <v>-2.017543859649118E-2</v>
      </c>
      <c r="Y87" s="54">
        <f t="shared" si="21"/>
        <v>14811</v>
      </c>
      <c r="Z87" s="54">
        <f t="shared" si="22"/>
        <v>1733487.6</v>
      </c>
    </row>
    <row r="88" spans="2:26" x14ac:dyDescent="0.3">
      <c r="B88" s="40" t="s">
        <v>108</v>
      </c>
      <c r="C88" s="41">
        <v>62.5</v>
      </c>
      <c r="D88" s="41">
        <v>62.5</v>
      </c>
      <c r="E88" s="41">
        <v>62.5</v>
      </c>
      <c r="F88" s="43">
        <v>62.5</v>
      </c>
      <c r="G88" s="44">
        <v>0</v>
      </c>
      <c r="H88" s="44">
        <v>0</v>
      </c>
      <c r="I88" s="45">
        <v>2668</v>
      </c>
      <c r="J88" s="46">
        <v>179979.1</v>
      </c>
      <c r="K88" s="47">
        <v>0</v>
      </c>
      <c r="L88" s="48"/>
      <c r="V88" s="7" t="str">
        <f t="shared" si="18"/>
        <v>NNFM</v>
      </c>
      <c r="W88" s="53">
        <f t="shared" si="19"/>
        <v>0</v>
      </c>
      <c r="X88" s="53">
        <f t="shared" si="20"/>
        <v>-0.1648351648351648</v>
      </c>
      <c r="Y88" s="54">
        <f t="shared" si="21"/>
        <v>205082</v>
      </c>
      <c r="Z88" s="54">
        <f t="shared" si="22"/>
        <v>7793929.75</v>
      </c>
    </row>
    <row r="89" spans="2:26" x14ac:dyDescent="0.3">
      <c r="B89" s="40" t="s">
        <v>109</v>
      </c>
      <c r="C89" s="41">
        <v>1.54</v>
      </c>
      <c r="D89" s="42">
        <v>1.54</v>
      </c>
      <c r="E89" s="42">
        <v>1.54</v>
      </c>
      <c r="F89" s="43">
        <v>1.54</v>
      </c>
      <c r="G89" s="44">
        <v>0</v>
      </c>
      <c r="H89" s="44">
        <v>0</v>
      </c>
      <c r="I89" s="45">
        <v>2528657</v>
      </c>
      <c r="J89" s="46">
        <v>3895683.66</v>
      </c>
      <c r="K89" s="47">
        <v>-0.20618556701030921</v>
      </c>
      <c r="L89" s="48"/>
      <c r="V89" s="7" t="str">
        <f t="shared" si="18"/>
        <v>NOTORE</v>
      </c>
      <c r="W89" s="53">
        <f t="shared" si="19"/>
        <v>0</v>
      </c>
      <c r="X89" s="53">
        <f t="shared" si="20"/>
        <v>0</v>
      </c>
      <c r="Y89" s="54">
        <f t="shared" si="21"/>
        <v>2668</v>
      </c>
      <c r="Z89" s="54">
        <f t="shared" si="22"/>
        <v>179979.1</v>
      </c>
    </row>
    <row r="90" spans="2:26" x14ac:dyDescent="0.3">
      <c r="B90" s="40" t="s">
        <v>110</v>
      </c>
      <c r="C90" s="41">
        <v>0.6</v>
      </c>
      <c r="D90" s="42">
        <v>0.6</v>
      </c>
      <c r="E90" s="42">
        <v>0.6</v>
      </c>
      <c r="F90" s="43">
        <v>0.6</v>
      </c>
      <c r="G90" s="44">
        <v>0</v>
      </c>
      <c r="H90" s="44">
        <v>0</v>
      </c>
      <c r="I90" s="45">
        <v>31791</v>
      </c>
      <c r="J90" s="46">
        <v>17975.88</v>
      </c>
      <c r="K90" s="47">
        <v>-0.18918918918918926</v>
      </c>
      <c r="L90" s="48"/>
      <c r="V90" s="7" t="str">
        <f t="shared" si="18"/>
        <v>NPFMCRFBK</v>
      </c>
      <c r="W90" s="53">
        <f t="shared" si="19"/>
        <v>0</v>
      </c>
      <c r="X90" s="53">
        <f t="shared" si="20"/>
        <v>-0.20618556701030921</v>
      </c>
      <c r="Y90" s="54">
        <f t="shared" si="21"/>
        <v>2528657</v>
      </c>
      <c r="Z90" s="54">
        <f t="shared" si="22"/>
        <v>3895683.66</v>
      </c>
    </row>
    <row r="91" spans="2:26" x14ac:dyDescent="0.3">
      <c r="B91" s="40" t="s">
        <v>111</v>
      </c>
      <c r="C91" s="41">
        <v>89.65</v>
      </c>
      <c r="D91" s="42">
        <v>80.7</v>
      </c>
      <c r="E91" s="42">
        <v>80.7</v>
      </c>
      <c r="F91" s="43">
        <v>80.7</v>
      </c>
      <c r="G91" s="44">
        <v>-8.9500000000000028</v>
      </c>
      <c r="H91" s="44">
        <v>-9.9832682654768572</v>
      </c>
      <c r="I91" s="45">
        <v>920581</v>
      </c>
      <c r="J91" s="46">
        <v>74302808.099999994</v>
      </c>
      <c r="K91" s="47">
        <v>6.6857142857142859</v>
      </c>
      <c r="L91" s="48"/>
      <c r="V91" s="7" t="str">
        <f t="shared" si="18"/>
        <v>NSLTECH</v>
      </c>
      <c r="W91" s="53">
        <f t="shared" si="19"/>
        <v>0</v>
      </c>
      <c r="X91" s="53">
        <f t="shared" si="20"/>
        <v>-0.18918918918918926</v>
      </c>
      <c r="Y91" s="54">
        <f t="shared" si="21"/>
        <v>31791</v>
      </c>
      <c r="Z91" s="54">
        <f t="shared" si="22"/>
        <v>17975.88</v>
      </c>
    </row>
    <row r="92" spans="2:26" x14ac:dyDescent="0.3">
      <c r="B92" s="40" t="s">
        <v>112</v>
      </c>
      <c r="C92" s="41">
        <v>338.1</v>
      </c>
      <c r="D92" s="41">
        <v>338.1</v>
      </c>
      <c r="E92" s="41">
        <v>338.1</v>
      </c>
      <c r="F92" s="43">
        <v>338.1</v>
      </c>
      <c r="G92" s="44">
        <v>0</v>
      </c>
      <c r="H92" s="44">
        <v>0</v>
      </c>
      <c r="I92" s="45">
        <v>35456</v>
      </c>
      <c r="J92" s="46">
        <v>11797714.5</v>
      </c>
      <c r="K92" s="47">
        <v>0.30038461538461547</v>
      </c>
      <c r="L92" s="48"/>
      <c r="V92" s="7" t="str">
        <f t="shared" si="18"/>
        <v>OANDO</v>
      </c>
      <c r="W92" s="53">
        <f t="shared" si="19"/>
        <v>-9.9832682654768579E-2</v>
      </c>
      <c r="X92" s="53">
        <f t="shared" si="20"/>
        <v>6.6857142857142859</v>
      </c>
      <c r="Y92" s="54">
        <f t="shared" si="21"/>
        <v>920581</v>
      </c>
      <c r="Z92" s="54">
        <f t="shared" si="22"/>
        <v>74302808.099999994</v>
      </c>
    </row>
    <row r="93" spans="2:26" x14ac:dyDescent="0.3">
      <c r="B93" s="40" t="s">
        <v>113</v>
      </c>
      <c r="C93" s="41">
        <v>0.64</v>
      </c>
      <c r="D93" s="41">
        <v>0.64</v>
      </c>
      <c r="E93" s="41">
        <v>0.61</v>
      </c>
      <c r="F93" s="43">
        <v>0.64</v>
      </c>
      <c r="G93" s="44">
        <v>0</v>
      </c>
      <c r="H93" s="44">
        <v>0</v>
      </c>
      <c r="I93" s="45">
        <v>978332</v>
      </c>
      <c r="J93" s="46">
        <v>609549.73</v>
      </c>
      <c r="K93" s="47">
        <v>-0.15789473684210531</v>
      </c>
      <c r="L93" s="48"/>
      <c r="V93" s="7" t="str">
        <f t="shared" si="18"/>
        <v>OKOMUOIL</v>
      </c>
      <c r="W93" s="53">
        <f t="shared" si="19"/>
        <v>0</v>
      </c>
      <c r="X93" s="53">
        <f t="shared" si="20"/>
        <v>0.30038461538461547</v>
      </c>
      <c r="Y93" s="54">
        <f t="shared" si="21"/>
        <v>35456</v>
      </c>
      <c r="Z93" s="54">
        <f t="shared" si="22"/>
        <v>11797714.5</v>
      </c>
    </row>
    <row r="94" spans="2:26" x14ac:dyDescent="0.3">
      <c r="B94" s="40" t="s">
        <v>114</v>
      </c>
      <c r="C94" s="41">
        <v>485.4</v>
      </c>
      <c r="D94" s="42">
        <v>485.4</v>
      </c>
      <c r="E94" s="42">
        <v>485.4</v>
      </c>
      <c r="F94" s="43">
        <v>485.4</v>
      </c>
      <c r="G94" s="44">
        <v>0</v>
      </c>
      <c r="H94" s="44">
        <v>0</v>
      </c>
      <c r="I94" s="45">
        <v>60862</v>
      </c>
      <c r="J94" s="46">
        <v>26871144.800000001</v>
      </c>
      <c r="K94" s="47">
        <v>1.515025906735751</v>
      </c>
      <c r="L94" s="48"/>
      <c r="V94" s="7" t="str">
        <f t="shared" si="18"/>
        <v>OMATEK</v>
      </c>
      <c r="W94" s="53">
        <f t="shared" si="19"/>
        <v>0</v>
      </c>
      <c r="X94" s="53">
        <f t="shared" si="20"/>
        <v>-0.15789473684210531</v>
      </c>
      <c r="Y94" s="54">
        <f t="shared" si="21"/>
        <v>978332</v>
      </c>
      <c r="Z94" s="54">
        <f t="shared" si="22"/>
        <v>609549.73</v>
      </c>
    </row>
    <row r="95" spans="2:26" x14ac:dyDescent="0.3">
      <c r="B95" s="40" t="s">
        <v>115</v>
      </c>
      <c r="C95" s="41">
        <v>0.59</v>
      </c>
      <c r="D95" s="41">
        <v>0.59</v>
      </c>
      <c r="E95" s="41">
        <v>0.56999999999999995</v>
      </c>
      <c r="F95" s="43">
        <v>0.59</v>
      </c>
      <c r="G95" s="44">
        <v>0</v>
      </c>
      <c r="H95" s="44">
        <v>0</v>
      </c>
      <c r="I95" s="45">
        <v>2839864</v>
      </c>
      <c r="J95" s="46">
        <v>1671429.48</v>
      </c>
      <c r="K95" s="47">
        <v>0.1568627450980391</v>
      </c>
      <c r="L95" s="48"/>
      <c r="V95" s="7" t="str">
        <f t="shared" si="18"/>
        <v>PRESCO</v>
      </c>
      <c r="W95" s="53">
        <f t="shared" si="19"/>
        <v>0</v>
      </c>
      <c r="X95" s="53">
        <f t="shared" si="20"/>
        <v>1.515025906735751</v>
      </c>
      <c r="Y95" s="54">
        <f t="shared" si="21"/>
        <v>60862</v>
      </c>
      <c r="Z95" s="54">
        <f t="shared" si="22"/>
        <v>26871144.800000001</v>
      </c>
    </row>
    <row r="96" spans="2:26" x14ac:dyDescent="0.3">
      <c r="B96" s="40" t="s">
        <v>116</v>
      </c>
      <c r="C96" s="41">
        <v>22</v>
      </c>
      <c r="D96" s="41">
        <v>23</v>
      </c>
      <c r="E96" s="41">
        <v>23</v>
      </c>
      <c r="F96" s="43">
        <v>23</v>
      </c>
      <c r="G96" s="44">
        <v>1</v>
      </c>
      <c r="H96" s="44">
        <v>4.5454545454545459</v>
      </c>
      <c r="I96" s="45">
        <v>1145262</v>
      </c>
      <c r="J96" s="46">
        <v>26062267.100000001</v>
      </c>
      <c r="K96" s="47">
        <v>-0.13857677902621723</v>
      </c>
      <c r="L96" s="48"/>
      <c r="V96" s="7" t="str">
        <f t="shared" si="18"/>
        <v>PRESTIGE</v>
      </c>
      <c r="W96" s="53">
        <f t="shared" si="19"/>
        <v>0</v>
      </c>
      <c r="X96" s="53">
        <f t="shared" si="20"/>
        <v>0.1568627450980391</v>
      </c>
      <c r="Y96" s="54">
        <f t="shared" si="21"/>
        <v>2839864</v>
      </c>
      <c r="Z96" s="54">
        <f t="shared" si="22"/>
        <v>1671429.48</v>
      </c>
    </row>
    <row r="97" spans="2:26" x14ac:dyDescent="0.3">
      <c r="B97" s="40" t="s">
        <v>117</v>
      </c>
      <c r="C97" s="41">
        <v>4.47</v>
      </c>
      <c r="D97" s="41">
        <v>4.47</v>
      </c>
      <c r="E97" s="41">
        <v>4.47</v>
      </c>
      <c r="F97" s="43">
        <v>4.47</v>
      </c>
      <c r="G97" s="44">
        <v>0</v>
      </c>
      <c r="H97" s="44">
        <v>0</v>
      </c>
      <c r="I97" s="45">
        <v>183957</v>
      </c>
      <c r="J97" s="46">
        <v>868070.8</v>
      </c>
      <c r="K97" s="47">
        <v>0.40566037735849036</v>
      </c>
      <c r="L97" s="48"/>
      <c r="V97" s="7" t="str">
        <f t="shared" si="18"/>
        <v>PZ</v>
      </c>
      <c r="W97" s="53">
        <f t="shared" si="19"/>
        <v>4.5454545454545456E-2</v>
      </c>
      <c r="X97" s="53">
        <f t="shared" si="20"/>
        <v>-0.13857677902621723</v>
      </c>
      <c r="Y97" s="54">
        <f t="shared" si="21"/>
        <v>1145262</v>
      </c>
      <c r="Z97" s="54">
        <f t="shared" si="22"/>
        <v>26062267.100000001</v>
      </c>
    </row>
    <row r="98" spans="2:26" x14ac:dyDescent="0.3">
      <c r="B98" s="40" t="s">
        <v>118</v>
      </c>
      <c r="C98" s="41">
        <v>0.49</v>
      </c>
      <c r="D98" s="42">
        <v>0.49</v>
      </c>
      <c r="E98" s="42">
        <v>0.46</v>
      </c>
      <c r="F98" s="43">
        <v>0.46</v>
      </c>
      <c r="G98" s="44">
        <v>-2.9999999999999971E-2</v>
      </c>
      <c r="H98" s="44">
        <v>-6.1224489795918311</v>
      </c>
      <c r="I98" s="45">
        <v>867685</v>
      </c>
      <c r="J98" s="46">
        <v>407757.23</v>
      </c>
      <c r="K98" s="47">
        <v>0.21052631578947367</v>
      </c>
      <c r="L98" s="48"/>
      <c r="V98" s="7" t="str">
        <f t="shared" si="18"/>
        <v>REDSTAREX</v>
      </c>
      <c r="W98" s="53">
        <f t="shared" si="19"/>
        <v>0</v>
      </c>
      <c r="X98" s="53">
        <f t="shared" si="20"/>
        <v>0.40566037735849036</v>
      </c>
      <c r="Y98" s="54">
        <f t="shared" si="21"/>
        <v>183957</v>
      </c>
      <c r="Z98" s="54">
        <f t="shared" si="22"/>
        <v>868070.8</v>
      </c>
    </row>
    <row r="99" spans="2:26" x14ac:dyDescent="0.3">
      <c r="B99" s="40" t="s">
        <v>119</v>
      </c>
      <c r="C99" s="41">
        <v>0.63</v>
      </c>
      <c r="D99" s="41">
        <v>0.63</v>
      </c>
      <c r="E99" s="41">
        <v>0.56999999999999995</v>
      </c>
      <c r="F99" s="43">
        <v>0.56999999999999995</v>
      </c>
      <c r="G99" s="44">
        <v>-6.0000000000000053E-2</v>
      </c>
      <c r="H99" s="44">
        <v>-9.5238095238095308</v>
      </c>
      <c r="I99" s="45">
        <v>6493611</v>
      </c>
      <c r="J99" s="46">
        <v>3855496.51</v>
      </c>
      <c r="K99" s="47">
        <v>-9.5238095238095344E-2</v>
      </c>
      <c r="L99" s="48"/>
      <c r="V99" s="7" t="str">
        <f t="shared" si="18"/>
        <v>REGALINS</v>
      </c>
      <c r="W99" s="53">
        <f t="shared" si="19"/>
        <v>-6.122448979591831E-2</v>
      </c>
      <c r="X99" s="53">
        <f t="shared" si="20"/>
        <v>0.21052631578947367</v>
      </c>
      <c r="Y99" s="54">
        <f t="shared" si="21"/>
        <v>867685</v>
      </c>
      <c r="Z99" s="54">
        <f t="shared" si="22"/>
        <v>407757.23</v>
      </c>
    </row>
    <row r="100" spans="2:26" x14ac:dyDescent="0.3">
      <c r="B100" s="40" t="s">
        <v>120</v>
      </c>
      <c r="C100" s="41">
        <v>3.05</v>
      </c>
      <c r="D100" s="42">
        <v>3.25</v>
      </c>
      <c r="E100" s="42">
        <v>3.02</v>
      </c>
      <c r="F100" s="43">
        <v>3.02</v>
      </c>
      <c r="G100" s="44">
        <v>-2.9999999999999805E-2</v>
      </c>
      <c r="H100" s="44">
        <v>-0.98360655737704283</v>
      </c>
      <c r="I100" s="45">
        <v>867582</v>
      </c>
      <c r="J100" s="46">
        <v>2669812.3199999998</v>
      </c>
      <c r="K100" s="47">
        <v>3.9508196721311473</v>
      </c>
      <c r="L100" s="48"/>
      <c r="V100" s="7" t="str">
        <f t="shared" si="18"/>
        <v>ROYALEX</v>
      </c>
      <c r="W100" s="53">
        <f t="shared" si="19"/>
        <v>-9.5238095238095302E-2</v>
      </c>
      <c r="X100" s="53">
        <f t="shared" si="20"/>
        <v>-9.5238095238095344E-2</v>
      </c>
      <c r="Y100" s="54">
        <f t="shared" si="21"/>
        <v>6493611</v>
      </c>
      <c r="Z100" s="54">
        <f t="shared" si="22"/>
        <v>3855496.51</v>
      </c>
    </row>
    <row r="101" spans="2:26" x14ac:dyDescent="0.3">
      <c r="B101" s="40" t="s">
        <v>121</v>
      </c>
      <c r="C101" s="41">
        <v>1.71</v>
      </c>
      <c r="D101" s="41">
        <v>1.71</v>
      </c>
      <c r="E101" s="41">
        <v>1.71</v>
      </c>
      <c r="F101" s="43">
        <v>1.71</v>
      </c>
      <c r="G101" s="44">
        <v>0</v>
      </c>
      <c r="H101" s="44">
        <v>0</v>
      </c>
      <c r="I101" s="45">
        <v>2008</v>
      </c>
      <c r="J101" s="46">
        <v>3092.32</v>
      </c>
      <c r="K101" s="47">
        <v>-0.13636363636363635</v>
      </c>
      <c r="L101" s="48"/>
      <c r="V101" s="7" t="str">
        <f t="shared" si="18"/>
        <v>RTBRISCOE</v>
      </c>
      <c r="W101" s="53">
        <f t="shared" si="19"/>
        <v>-9.8360655737704285E-3</v>
      </c>
      <c r="X101" s="53">
        <f t="shared" si="20"/>
        <v>3.9508196721311473</v>
      </c>
      <c r="Y101" s="54">
        <f t="shared" si="21"/>
        <v>867582</v>
      </c>
      <c r="Z101" s="54">
        <f t="shared" si="22"/>
        <v>2669812.3199999998</v>
      </c>
    </row>
    <row r="102" spans="2:26" x14ac:dyDescent="0.3">
      <c r="B102" s="40" t="s">
        <v>122</v>
      </c>
      <c r="C102" s="41">
        <v>5700</v>
      </c>
      <c r="D102" s="41">
        <v>5700</v>
      </c>
      <c r="E102" s="41">
        <v>5700</v>
      </c>
      <c r="F102" s="43">
        <v>5700</v>
      </c>
      <c r="G102" s="44">
        <v>0</v>
      </c>
      <c r="H102" s="44">
        <v>0</v>
      </c>
      <c r="I102" s="45">
        <v>25501</v>
      </c>
      <c r="J102" s="46">
        <v>145533556.09999999</v>
      </c>
      <c r="K102" s="47">
        <v>1.4675324675324677</v>
      </c>
      <c r="L102" s="48"/>
      <c r="V102" s="7" t="str">
        <f t="shared" si="18"/>
        <v>SCOA</v>
      </c>
      <c r="W102" s="53">
        <f t="shared" si="19"/>
        <v>0</v>
      </c>
      <c r="X102" s="53">
        <f t="shared" si="20"/>
        <v>-0.13636363636363635</v>
      </c>
      <c r="Y102" s="54">
        <f t="shared" si="21"/>
        <v>2008</v>
      </c>
      <c r="Z102" s="54">
        <f t="shared" si="22"/>
        <v>3092.32</v>
      </c>
    </row>
    <row r="103" spans="2:26" x14ac:dyDescent="0.3">
      <c r="B103" s="40" t="s">
        <v>123</v>
      </c>
      <c r="C103" s="41">
        <v>179.45</v>
      </c>
      <c r="D103" s="41">
        <v>179.45</v>
      </c>
      <c r="E103" s="41">
        <v>179.45</v>
      </c>
      <c r="F103" s="43">
        <v>179.45</v>
      </c>
      <c r="G103" s="44">
        <v>0</v>
      </c>
      <c r="H103" s="44">
        <v>0</v>
      </c>
      <c r="I103" s="45">
        <v>2746</v>
      </c>
      <c r="J103" s="46">
        <v>530011.4</v>
      </c>
      <c r="K103" s="47">
        <v>0.77059694129255063</v>
      </c>
      <c r="L103" s="48"/>
      <c r="V103" s="7" t="str">
        <f t="shared" si="18"/>
        <v>SEPLAT</v>
      </c>
      <c r="W103" s="53">
        <f t="shared" si="19"/>
        <v>0</v>
      </c>
      <c r="X103" s="53">
        <f t="shared" si="20"/>
        <v>1.4675324675324677</v>
      </c>
      <c r="Y103" s="54">
        <f t="shared" si="21"/>
        <v>25501</v>
      </c>
      <c r="Z103" s="54">
        <f t="shared" si="22"/>
        <v>145533556.09999999</v>
      </c>
    </row>
    <row r="104" spans="2:26" x14ac:dyDescent="0.3">
      <c r="B104" s="40" t="s">
        <v>124</v>
      </c>
      <c r="C104" s="41">
        <v>27.5</v>
      </c>
      <c r="D104" s="41">
        <v>27.5</v>
      </c>
      <c r="E104" s="41">
        <v>27.5</v>
      </c>
      <c r="F104" s="43">
        <v>27.5</v>
      </c>
      <c r="G104" s="44">
        <v>0</v>
      </c>
      <c r="H104" s="44">
        <v>0</v>
      </c>
      <c r="I104" s="45">
        <v>104824</v>
      </c>
      <c r="J104" s="46">
        <v>2933187.65</v>
      </c>
      <c r="K104" s="47">
        <v>8.4812623274161725E-2</v>
      </c>
      <c r="L104" s="48"/>
      <c r="V104" s="7" t="str">
        <f t="shared" si="18"/>
        <v>SFSREIT</v>
      </c>
      <c r="W104" s="53">
        <f t="shared" si="19"/>
        <v>0</v>
      </c>
      <c r="X104" s="53">
        <f t="shared" si="20"/>
        <v>0.77059694129255063</v>
      </c>
      <c r="Y104" s="54">
        <f t="shared" si="21"/>
        <v>2746</v>
      </c>
      <c r="Z104" s="54">
        <f t="shared" si="22"/>
        <v>530011.4</v>
      </c>
    </row>
    <row r="105" spans="2:26" x14ac:dyDescent="0.3">
      <c r="B105" s="40" t="s">
        <v>125</v>
      </c>
      <c r="C105" s="41">
        <v>0.56999999999999995</v>
      </c>
      <c r="D105" s="41">
        <v>0.56999999999999995</v>
      </c>
      <c r="E105" s="41">
        <v>0.56999999999999995</v>
      </c>
      <c r="F105" s="43">
        <v>0.56999999999999995</v>
      </c>
      <c r="G105" s="44">
        <v>0</v>
      </c>
      <c r="H105" s="44">
        <v>0</v>
      </c>
      <c r="I105" s="45">
        <v>59432756</v>
      </c>
      <c r="J105" s="46">
        <v>33878160.899999999</v>
      </c>
      <c r="K105" s="47">
        <v>0.35714285714285698</v>
      </c>
      <c r="L105" s="48"/>
      <c r="V105" s="7" t="str">
        <f t="shared" si="18"/>
        <v>SKYAVN</v>
      </c>
      <c r="W105" s="53">
        <f t="shared" si="19"/>
        <v>0</v>
      </c>
      <c r="X105" s="53">
        <f t="shared" si="20"/>
        <v>8.4812623274161725E-2</v>
      </c>
      <c r="Y105" s="54">
        <f t="shared" si="21"/>
        <v>104824</v>
      </c>
      <c r="Z105" s="54">
        <f t="shared" si="22"/>
        <v>2933187.65</v>
      </c>
    </row>
    <row r="106" spans="2:26" x14ac:dyDescent="0.3">
      <c r="B106" s="40" t="s">
        <v>126</v>
      </c>
      <c r="C106" s="41">
        <v>58.85</v>
      </c>
      <c r="D106" s="41">
        <v>58.85</v>
      </c>
      <c r="E106" s="41">
        <v>58.85</v>
      </c>
      <c r="F106" s="43">
        <v>58.85</v>
      </c>
      <c r="G106" s="44">
        <v>0</v>
      </c>
      <c r="H106" s="44">
        <v>0</v>
      </c>
      <c r="I106" s="45">
        <v>159519</v>
      </c>
      <c r="J106" s="46">
        <v>8852247.8000000007</v>
      </c>
      <c r="K106" s="47">
        <v>-0.15506101938262751</v>
      </c>
      <c r="L106" s="48"/>
      <c r="V106" s="7" t="str">
        <f t="shared" si="18"/>
        <v>SOVRENINS</v>
      </c>
      <c r="W106" s="53">
        <f t="shared" si="19"/>
        <v>0</v>
      </c>
      <c r="X106" s="53">
        <f t="shared" si="20"/>
        <v>0.35714285714285698</v>
      </c>
      <c r="Y106" s="54">
        <f t="shared" si="21"/>
        <v>59432756</v>
      </c>
      <c r="Z106" s="54">
        <f t="shared" si="22"/>
        <v>33878160.899999999</v>
      </c>
    </row>
    <row r="107" spans="2:26" x14ac:dyDescent="0.3">
      <c r="B107" s="40" t="s">
        <v>127</v>
      </c>
      <c r="C107" s="41">
        <v>4.7</v>
      </c>
      <c r="D107" s="42">
        <v>5</v>
      </c>
      <c r="E107" s="42">
        <v>4.58</v>
      </c>
      <c r="F107" s="43">
        <v>4.9800000000000004</v>
      </c>
      <c r="G107" s="44">
        <v>0.28000000000000025</v>
      </c>
      <c r="H107" s="44">
        <v>5.9574468085106433</v>
      </c>
      <c r="I107" s="45">
        <v>122305957</v>
      </c>
      <c r="J107" s="46">
        <v>603022211.77999997</v>
      </c>
      <c r="K107" s="47">
        <v>0.16083916083916083</v>
      </c>
      <c r="L107" s="48"/>
      <c r="V107" s="7" t="str">
        <f t="shared" si="18"/>
        <v>STANBIC</v>
      </c>
      <c r="W107" s="53">
        <f t="shared" si="19"/>
        <v>0</v>
      </c>
      <c r="X107" s="53">
        <f t="shared" si="20"/>
        <v>-0.15506101938262751</v>
      </c>
      <c r="Y107" s="54">
        <f t="shared" si="21"/>
        <v>159519</v>
      </c>
      <c r="Z107" s="54">
        <f t="shared" si="22"/>
        <v>8852247.8000000007</v>
      </c>
    </row>
    <row r="108" spans="2:26" x14ac:dyDescent="0.3">
      <c r="B108" s="40" t="s">
        <v>128</v>
      </c>
      <c r="C108" s="41">
        <v>2.09</v>
      </c>
      <c r="D108" s="41">
        <v>2.09</v>
      </c>
      <c r="E108" s="41">
        <v>2.09</v>
      </c>
      <c r="F108" s="43">
        <v>2.09</v>
      </c>
      <c r="G108" s="44">
        <v>0</v>
      </c>
      <c r="H108" s="44">
        <v>0</v>
      </c>
      <c r="I108" s="45">
        <v>596622</v>
      </c>
      <c r="J108" s="46">
        <v>1339537</v>
      </c>
      <c r="K108" s="47">
        <v>0.89999999999999969</v>
      </c>
      <c r="L108" s="48"/>
      <c r="V108" s="7" t="str">
        <f t="shared" si="18"/>
        <v>STERLINGNG</v>
      </c>
      <c r="W108" s="53">
        <f t="shared" si="19"/>
        <v>5.9574468085106434E-2</v>
      </c>
      <c r="X108" s="53">
        <f t="shared" si="20"/>
        <v>0.16083916083916083</v>
      </c>
      <c r="Y108" s="54">
        <f t="shared" si="21"/>
        <v>122305957</v>
      </c>
      <c r="Z108" s="54">
        <f t="shared" si="22"/>
        <v>603022211.77999997</v>
      </c>
    </row>
    <row r="109" spans="2:26" x14ac:dyDescent="0.3">
      <c r="B109" s="40" t="s">
        <v>129</v>
      </c>
      <c r="C109" s="41">
        <v>0.64</v>
      </c>
      <c r="D109" s="41">
        <v>0.64</v>
      </c>
      <c r="E109" s="41">
        <v>0.64</v>
      </c>
      <c r="F109" s="43">
        <v>0.64</v>
      </c>
      <c r="G109" s="44">
        <v>0</v>
      </c>
      <c r="H109" s="44">
        <v>0</v>
      </c>
      <c r="I109" s="45">
        <v>119253</v>
      </c>
      <c r="J109" s="46">
        <v>69166.740000000005</v>
      </c>
      <c r="K109" s="47">
        <v>0.36170212765957466</v>
      </c>
      <c r="L109" s="48"/>
      <c r="V109" s="7" t="str">
        <f t="shared" si="18"/>
        <v>SUNUASSUR</v>
      </c>
      <c r="W109" s="53">
        <f t="shared" si="19"/>
        <v>0</v>
      </c>
      <c r="X109" s="53">
        <f t="shared" si="20"/>
        <v>0.89999999999999969</v>
      </c>
      <c r="Y109" s="54">
        <f t="shared" si="21"/>
        <v>596622</v>
      </c>
      <c r="Z109" s="54">
        <f t="shared" si="22"/>
        <v>1339537</v>
      </c>
    </row>
    <row r="110" spans="2:26" x14ac:dyDescent="0.3">
      <c r="B110" s="40" t="s">
        <v>130</v>
      </c>
      <c r="C110" s="41">
        <v>1.94</v>
      </c>
      <c r="D110" s="42">
        <v>1.94</v>
      </c>
      <c r="E110" s="42">
        <v>1.94</v>
      </c>
      <c r="F110" s="43">
        <v>1.94</v>
      </c>
      <c r="G110" s="44">
        <v>0</v>
      </c>
      <c r="H110" s="44">
        <v>0</v>
      </c>
      <c r="I110" s="45">
        <v>36046</v>
      </c>
      <c r="J110" s="46">
        <v>69393.66</v>
      </c>
      <c r="K110" s="47">
        <v>-0.28148148148148155</v>
      </c>
      <c r="L110" s="48"/>
      <c r="V110" s="7" t="str">
        <f t="shared" si="18"/>
        <v>TANTALIZER</v>
      </c>
      <c r="W110" s="53">
        <f t="shared" si="19"/>
        <v>0</v>
      </c>
      <c r="X110" s="53">
        <f t="shared" si="20"/>
        <v>0.36170212765957466</v>
      </c>
      <c r="Y110" s="54">
        <f t="shared" si="21"/>
        <v>119253</v>
      </c>
      <c r="Z110" s="54">
        <f t="shared" si="22"/>
        <v>69166.740000000005</v>
      </c>
    </row>
    <row r="111" spans="2:26" x14ac:dyDescent="0.3">
      <c r="B111" s="40" t="s">
        <v>131</v>
      </c>
      <c r="C111" s="41">
        <v>2.2999999999999998</v>
      </c>
      <c r="D111" s="42">
        <v>2.1</v>
      </c>
      <c r="E111" s="42">
        <v>2.1</v>
      </c>
      <c r="F111" s="43">
        <v>2.1</v>
      </c>
      <c r="G111" s="44">
        <v>-0.19999999999999973</v>
      </c>
      <c r="H111" s="44">
        <v>-8.6956521739130324</v>
      </c>
      <c r="I111" s="45">
        <v>330425</v>
      </c>
      <c r="J111" s="46">
        <v>701083.44</v>
      </c>
      <c r="K111" s="47">
        <v>0.82608695652173925</v>
      </c>
      <c r="L111" s="48"/>
      <c r="V111" s="7" t="str">
        <f t="shared" si="18"/>
        <v>THOMASWY</v>
      </c>
      <c r="W111" s="53">
        <f t="shared" si="19"/>
        <v>0</v>
      </c>
      <c r="X111" s="53">
        <f t="shared" si="20"/>
        <v>-0.28148148148148155</v>
      </c>
      <c r="Y111" s="54">
        <f t="shared" si="21"/>
        <v>36046</v>
      </c>
      <c r="Z111" s="54">
        <f t="shared" si="22"/>
        <v>69393.66</v>
      </c>
    </row>
    <row r="112" spans="2:26" x14ac:dyDescent="0.3">
      <c r="B112" s="40" t="s">
        <v>132</v>
      </c>
      <c r="C112" s="41">
        <v>673.9</v>
      </c>
      <c r="D112" s="42">
        <v>673.9</v>
      </c>
      <c r="E112" s="42">
        <v>673.9</v>
      </c>
      <c r="F112" s="43">
        <v>673.9</v>
      </c>
      <c r="G112" s="44">
        <v>0</v>
      </c>
      <c r="H112" s="44">
        <v>0</v>
      </c>
      <c r="I112" s="45">
        <v>20948</v>
      </c>
      <c r="J112" s="46">
        <v>13026951.9</v>
      </c>
      <c r="K112" s="47">
        <v>0.75038961038961038</v>
      </c>
      <c r="L112" s="48"/>
      <c r="V112" s="7" t="str">
        <f t="shared" si="18"/>
        <v>TIP</v>
      </c>
      <c r="W112" s="53">
        <f t="shared" si="19"/>
        <v>-8.6956521739130321E-2</v>
      </c>
      <c r="X112" s="53">
        <f t="shared" si="20"/>
        <v>0.82608695652173925</v>
      </c>
      <c r="Y112" s="54">
        <f t="shared" si="21"/>
        <v>330425</v>
      </c>
      <c r="Z112" s="54">
        <f t="shared" si="22"/>
        <v>701083.44</v>
      </c>
    </row>
    <row r="113" spans="2:34" x14ac:dyDescent="0.3">
      <c r="B113" s="40" t="s">
        <v>133</v>
      </c>
      <c r="C113" s="41">
        <v>106</v>
      </c>
      <c r="D113" s="41">
        <v>106</v>
      </c>
      <c r="E113" s="41">
        <v>106</v>
      </c>
      <c r="F113" s="43">
        <v>106</v>
      </c>
      <c r="G113" s="44">
        <v>0</v>
      </c>
      <c r="H113" s="44">
        <v>0</v>
      </c>
      <c r="I113" s="45">
        <v>11095</v>
      </c>
      <c r="J113" s="46">
        <v>1090321.2</v>
      </c>
      <c r="K113" s="47">
        <v>0.51040182388144761</v>
      </c>
      <c r="L113" s="48"/>
      <c r="V113" s="7" t="str">
        <f t="shared" si="18"/>
        <v>TOTAL</v>
      </c>
      <c r="W113" s="53">
        <f t="shared" si="19"/>
        <v>0</v>
      </c>
      <c r="X113" s="53">
        <f t="shared" si="20"/>
        <v>0.75038961038961038</v>
      </c>
      <c r="Y113" s="54">
        <f t="shared" si="21"/>
        <v>20948</v>
      </c>
      <c r="Z113" s="54">
        <f t="shared" si="22"/>
        <v>13026951.9</v>
      </c>
    </row>
    <row r="114" spans="2:34" x14ac:dyDescent="0.3">
      <c r="B114" s="40" t="s">
        <v>134</v>
      </c>
      <c r="C114" s="41">
        <v>45.75</v>
      </c>
      <c r="D114" s="41">
        <v>45.75</v>
      </c>
      <c r="E114" s="41">
        <v>45.75</v>
      </c>
      <c r="F114" s="43">
        <v>45.75</v>
      </c>
      <c r="G114" s="44">
        <v>0</v>
      </c>
      <c r="H114" s="44">
        <v>0</v>
      </c>
      <c r="I114" s="45">
        <v>1121898</v>
      </c>
      <c r="J114" s="46">
        <v>49446517.549999997</v>
      </c>
      <c r="K114" s="47">
        <v>4.2829099307159355</v>
      </c>
      <c r="L114" s="48"/>
      <c r="V114" s="7" t="str">
        <f t="shared" si="18"/>
        <v>TRANSCOHOT</v>
      </c>
      <c r="W114" s="53">
        <f t="shared" si="19"/>
        <v>0</v>
      </c>
      <c r="X114" s="53">
        <f t="shared" si="20"/>
        <v>0.51040182388144761</v>
      </c>
      <c r="Y114" s="54">
        <f t="shared" si="21"/>
        <v>11095</v>
      </c>
      <c r="Z114" s="54">
        <f t="shared" si="22"/>
        <v>1090321.2</v>
      </c>
    </row>
    <row r="115" spans="2:34" x14ac:dyDescent="0.3">
      <c r="B115" s="40" t="s">
        <v>135</v>
      </c>
      <c r="C115" s="41">
        <v>1.23</v>
      </c>
      <c r="D115" s="42">
        <v>1.23</v>
      </c>
      <c r="E115" s="42">
        <v>1.23</v>
      </c>
      <c r="F115" s="43">
        <v>1.23</v>
      </c>
      <c r="G115" s="44">
        <v>0</v>
      </c>
      <c r="H115" s="44">
        <v>0</v>
      </c>
      <c r="I115" s="45">
        <v>640</v>
      </c>
      <c r="J115" s="46">
        <v>787.2</v>
      </c>
      <c r="K115" s="47">
        <v>6.956521739130439E-2</v>
      </c>
      <c r="L115" s="48"/>
      <c r="V115" s="7" t="str">
        <f t="shared" si="18"/>
        <v>TRANSCORP</v>
      </c>
      <c r="W115" s="53">
        <f t="shared" si="19"/>
        <v>0</v>
      </c>
      <c r="X115" s="53">
        <f t="shared" si="20"/>
        <v>4.2829099307159355</v>
      </c>
      <c r="Y115" s="54">
        <f t="shared" si="21"/>
        <v>1121898</v>
      </c>
      <c r="Z115" s="54">
        <f t="shared" si="22"/>
        <v>49446517.549999997</v>
      </c>
    </row>
    <row r="116" spans="2:34" x14ac:dyDescent="0.3">
      <c r="B116" s="40" t="s">
        <v>136</v>
      </c>
      <c r="C116" s="41">
        <v>359.9</v>
      </c>
      <c r="D116" s="42">
        <v>359.9</v>
      </c>
      <c r="E116" s="42">
        <v>359.9</v>
      </c>
      <c r="F116" s="43">
        <v>359.9</v>
      </c>
      <c r="G116" s="44">
        <v>0</v>
      </c>
      <c r="H116" s="44">
        <v>0</v>
      </c>
      <c r="I116" s="68">
        <v>30691</v>
      </c>
      <c r="J116" s="46">
        <v>9943884</v>
      </c>
      <c r="K116" s="47">
        <v>0.49958333333333327</v>
      </c>
      <c r="V116" s="7" t="str">
        <f t="shared" si="18"/>
        <v>TRANSEXPR</v>
      </c>
      <c r="W116" s="53">
        <f t="shared" si="19"/>
        <v>0</v>
      </c>
      <c r="X116" s="53">
        <f t="shared" si="20"/>
        <v>6.956521739130439E-2</v>
      </c>
      <c r="Y116" s="54">
        <f t="shared" si="21"/>
        <v>640</v>
      </c>
      <c r="Z116" s="54">
        <f t="shared" si="22"/>
        <v>787.2</v>
      </c>
    </row>
    <row r="117" spans="2:34" x14ac:dyDescent="0.3">
      <c r="B117" s="40" t="s">
        <v>137</v>
      </c>
      <c r="C117" s="41">
        <v>1.82</v>
      </c>
      <c r="D117" s="41">
        <v>1.82</v>
      </c>
      <c r="E117" s="41">
        <v>1.82</v>
      </c>
      <c r="F117" s="43">
        <v>1.82</v>
      </c>
      <c r="G117" s="44">
        <v>0</v>
      </c>
      <c r="H117" s="44">
        <v>0</v>
      </c>
      <c r="I117" s="68">
        <v>4472</v>
      </c>
      <c r="J117" s="46">
        <v>7502.19</v>
      </c>
      <c r="K117" s="47">
        <v>-0.15348837209302324</v>
      </c>
      <c r="V117" s="7" t="str">
        <f t="shared" si="18"/>
        <v>TRANSPOWER</v>
      </c>
      <c r="W117" s="53">
        <f t="shared" si="19"/>
        <v>0</v>
      </c>
      <c r="X117" s="53">
        <f t="shared" si="20"/>
        <v>0.49958333333333327</v>
      </c>
      <c r="Y117" s="54">
        <f t="shared" si="21"/>
        <v>30691</v>
      </c>
      <c r="Z117" s="54">
        <f t="shared" si="22"/>
        <v>9943884</v>
      </c>
    </row>
    <row r="118" spans="2:34" x14ac:dyDescent="0.3">
      <c r="B118" s="40" t="s">
        <v>138</v>
      </c>
      <c r="C118" s="41">
        <v>20.55</v>
      </c>
      <c r="D118" s="41">
        <v>20.399999999999999</v>
      </c>
      <c r="E118" s="41">
        <v>20.3</v>
      </c>
      <c r="F118" s="43">
        <v>20.399999999999999</v>
      </c>
      <c r="G118" s="44">
        <v>-0.15000000000000213</v>
      </c>
      <c r="H118" s="44">
        <v>-0.72992700729928051</v>
      </c>
      <c r="I118" s="45">
        <v>927866</v>
      </c>
      <c r="J118" s="46">
        <v>18900821.050000001</v>
      </c>
      <c r="K118" s="47">
        <v>0.58754863813229563</v>
      </c>
      <c r="V118" s="7" t="str">
        <f t="shared" si="18"/>
        <v>TRIPPLEG</v>
      </c>
      <c r="W118" s="53">
        <f t="shared" si="19"/>
        <v>0</v>
      </c>
      <c r="X118" s="53">
        <f t="shared" si="20"/>
        <v>-0.15348837209302324</v>
      </c>
      <c r="Y118" s="54">
        <f t="shared" si="21"/>
        <v>4472</v>
      </c>
      <c r="Z118" s="54">
        <f t="shared" si="22"/>
        <v>7502.19</v>
      </c>
    </row>
    <row r="119" spans="2:34" x14ac:dyDescent="0.3">
      <c r="B119" s="40" t="s">
        <v>139</v>
      </c>
      <c r="C119" s="41">
        <v>29</v>
      </c>
      <c r="D119" s="41">
        <v>31.9</v>
      </c>
      <c r="E119" s="41">
        <v>28.05</v>
      </c>
      <c r="F119" s="43">
        <v>31.9</v>
      </c>
      <c r="G119" s="44">
        <v>2.8999999999999986</v>
      </c>
      <c r="H119" s="44">
        <v>9.9999999999999947</v>
      </c>
      <c r="I119" s="45">
        <v>240756811</v>
      </c>
      <c r="J119" s="46">
        <v>7287624788.5</v>
      </c>
      <c r="K119" s="47">
        <v>0.24366471734892792</v>
      </c>
      <c r="V119" s="7" t="str">
        <f t="shared" si="18"/>
        <v>UACN</v>
      </c>
      <c r="W119" s="53">
        <f t="shared" si="19"/>
        <v>-7.2992700729928054E-3</v>
      </c>
      <c r="X119" s="53">
        <f t="shared" si="20"/>
        <v>0.58754863813229563</v>
      </c>
      <c r="Y119" s="54">
        <f t="shared" si="21"/>
        <v>927866</v>
      </c>
      <c r="Z119" s="54">
        <f t="shared" si="22"/>
        <v>18900821.050000001</v>
      </c>
    </row>
    <row r="120" spans="2:34" x14ac:dyDescent="0.3">
      <c r="B120" s="40" t="s">
        <v>140</v>
      </c>
      <c r="C120" s="41">
        <v>17.95</v>
      </c>
      <c r="D120" s="41">
        <v>17.899999999999999</v>
      </c>
      <c r="E120" s="41">
        <v>17.8</v>
      </c>
      <c r="F120" s="43">
        <v>17.8</v>
      </c>
      <c r="G120" s="44">
        <v>-0.14999999999999858</v>
      </c>
      <c r="H120" s="44">
        <v>-0.8356545961002706</v>
      </c>
      <c r="I120" s="45">
        <v>4856525</v>
      </c>
      <c r="J120" s="46">
        <v>86697180.75</v>
      </c>
      <c r="K120" s="47">
        <v>1.3217391304347825</v>
      </c>
      <c r="V120" s="7" t="str">
        <f t="shared" si="18"/>
        <v>UBA</v>
      </c>
      <c r="W120" s="53">
        <f t="shared" si="19"/>
        <v>9.999999999999995E-2</v>
      </c>
      <c r="X120" s="53">
        <f t="shared" si="20"/>
        <v>0.24366471734892792</v>
      </c>
      <c r="Y120" s="54">
        <f t="shared" si="21"/>
        <v>240756811</v>
      </c>
      <c r="Z120" s="54">
        <f t="shared" si="22"/>
        <v>7287624788.5</v>
      </c>
    </row>
    <row r="121" spans="2:34" x14ac:dyDescent="0.3">
      <c r="B121" s="40" t="s">
        <v>141</v>
      </c>
      <c r="C121" s="41">
        <v>24</v>
      </c>
      <c r="D121" s="42">
        <v>24</v>
      </c>
      <c r="E121" s="42">
        <v>24</v>
      </c>
      <c r="F121" s="43">
        <v>24</v>
      </c>
      <c r="G121" s="44">
        <v>0</v>
      </c>
      <c r="H121" s="44">
        <v>0</v>
      </c>
      <c r="I121" s="45">
        <v>159003</v>
      </c>
      <c r="J121" s="46">
        <v>3725173.75</v>
      </c>
      <c r="K121" s="47">
        <v>0.62162162162162149</v>
      </c>
      <c r="V121" s="7" t="str">
        <f t="shared" si="18"/>
        <v>UCAP</v>
      </c>
      <c r="W121" s="53">
        <f t="shared" si="19"/>
        <v>-8.3565459610027062E-3</v>
      </c>
      <c r="X121" s="53">
        <f t="shared" si="20"/>
        <v>1.3217391304347825</v>
      </c>
      <c r="Y121" s="54">
        <f t="shared" si="21"/>
        <v>4856525</v>
      </c>
      <c r="Z121" s="54">
        <f t="shared" si="22"/>
        <v>86697180.75</v>
      </c>
    </row>
    <row r="122" spans="2:34" x14ac:dyDescent="0.3">
      <c r="B122" s="40" t="s">
        <v>142</v>
      </c>
      <c r="C122" s="41">
        <v>0.35</v>
      </c>
      <c r="D122" s="41">
        <v>0.35</v>
      </c>
      <c r="E122" s="41">
        <v>0.32</v>
      </c>
      <c r="F122" s="43">
        <v>0.34</v>
      </c>
      <c r="G122" s="44">
        <v>-9.9999999999999534E-3</v>
      </c>
      <c r="H122" s="44">
        <v>-2.8571428571428439</v>
      </c>
      <c r="I122" s="45">
        <v>4444443</v>
      </c>
      <c r="J122" s="46">
        <v>1465363.28</v>
      </c>
      <c r="K122" s="47">
        <v>0.30769230769230771</v>
      </c>
      <c r="V122" s="7" t="str">
        <f t="shared" si="18"/>
        <v>UNILEVER</v>
      </c>
      <c r="W122" s="53">
        <f t="shared" si="19"/>
        <v>0</v>
      </c>
      <c r="X122" s="53">
        <f t="shared" si="20"/>
        <v>0.62162162162162149</v>
      </c>
      <c r="Y122" s="54">
        <f t="shared" si="21"/>
        <v>159003</v>
      </c>
      <c r="Z122" s="54">
        <f t="shared" si="22"/>
        <v>3725173.75</v>
      </c>
    </row>
    <row r="123" spans="2:34" x14ac:dyDescent="0.3">
      <c r="B123" s="40" t="s">
        <v>143</v>
      </c>
      <c r="C123" s="41">
        <v>1.55</v>
      </c>
      <c r="D123" s="41">
        <v>1.55</v>
      </c>
      <c r="E123" s="41">
        <v>1.51</v>
      </c>
      <c r="F123" s="43">
        <v>1.51</v>
      </c>
      <c r="G123" s="44">
        <v>-4.0000000000000036E-2</v>
      </c>
      <c r="H123" s="44">
        <v>-2.5806451612903247</v>
      </c>
      <c r="I123" s="45">
        <v>1074484</v>
      </c>
      <c r="J123" s="46">
        <v>1649630.01</v>
      </c>
      <c r="K123" s="47">
        <v>0.1796875</v>
      </c>
      <c r="V123" s="7" t="str">
        <f t="shared" si="18"/>
        <v>UNIVINSURE</v>
      </c>
      <c r="W123" s="53">
        <f t="shared" si="19"/>
        <v>-2.8571428571428439E-2</v>
      </c>
      <c r="X123" s="53">
        <f t="shared" si="20"/>
        <v>0.30769230769230771</v>
      </c>
      <c r="Y123" s="54">
        <f t="shared" si="21"/>
        <v>4444443</v>
      </c>
      <c r="Z123" s="54">
        <f t="shared" si="22"/>
        <v>1465363.28</v>
      </c>
    </row>
    <row r="124" spans="2:34" x14ac:dyDescent="0.3">
      <c r="B124" s="40" t="s">
        <v>144</v>
      </c>
      <c r="C124" s="41">
        <v>5.45</v>
      </c>
      <c r="D124" s="41">
        <v>5.4</v>
      </c>
      <c r="E124" s="41">
        <v>5.4</v>
      </c>
      <c r="F124" s="43">
        <v>5.4</v>
      </c>
      <c r="G124" s="44">
        <v>-4.9999999999999822E-2</v>
      </c>
      <c r="H124" s="44">
        <v>-0.91743119266054718</v>
      </c>
      <c r="I124" s="45">
        <v>663753</v>
      </c>
      <c r="J124" s="46">
        <v>3559562.4</v>
      </c>
      <c r="K124" s="47">
        <v>-0.15625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UPDC</v>
      </c>
      <c r="W124" s="53">
        <f t="shared" si="19"/>
        <v>-2.5806451612903247E-2</v>
      </c>
      <c r="X124" s="53">
        <f t="shared" si="20"/>
        <v>0.1796875</v>
      </c>
      <c r="Y124" s="54">
        <f t="shared" si="21"/>
        <v>1074484</v>
      </c>
      <c r="Z124" s="54">
        <f t="shared" si="22"/>
        <v>1649630.01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3.3</v>
      </c>
      <c r="D125" s="41">
        <v>3.3</v>
      </c>
      <c r="E125" s="41">
        <v>3.3</v>
      </c>
      <c r="F125" s="43">
        <v>3.3</v>
      </c>
      <c r="G125" s="44">
        <v>0</v>
      </c>
      <c r="H125" s="44">
        <v>0</v>
      </c>
      <c r="I125" s="45">
        <v>210717</v>
      </c>
      <c r="J125" s="46">
        <v>680443.69</v>
      </c>
      <c r="K125" s="47">
        <v>0.375</v>
      </c>
      <c r="V125" s="7" t="str">
        <f t="shared" si="18"/>
        <v>UPDCREIT</v>
      </c>
      <c r="W125" s="53">
        <f t="shared" si="19"/>
        <v>-9.1743119266054721E-3</v>
      </c>
      <c r="X125" s="53">
        <f t="shared" si="20"/>
        <v>-0.15625</v>
      </c>
      <c r="Y125" s="54">
        <f t="shared" si="21"/>
        <v>663753</v>
      </c>
      <c r="Z125" s="54">
        <f t="shared" si="22"/>
        <v>3559562.4</v>
      </c>
    </row>
    <row r="126" spans="2:34" x14ac:dyDescent="0.3">
      <c r="B126" s="40" t="s">
        <v>146</v>
      </c>
      <c r="C126" s="41">
        <v>1.42</v>
      </c>
      <c r="D126" s="41">
        <v>1.42</v>
      </c>
      <c r="E126" s="41">
        <v>1.28</v>
      </c>
      <c r="F126" s="43">
        <v>1.28</v>
      </c>
      <c r="G126" s="44">
        <v>-0.1399999999999999</v>
      </c>
      <c r="H126" s="44">
        <v>-9.8591549295774588</v>
      </c>
      <c r="I126" s="45">
        <v>16249862</v>
      </c>
      <c r="J126" s="46">
        <v>21688385.73</v>
      </c>
      <c r="K126" s="47">
        <v>2.4594594594594597</v>
      </c>
      <c r="V126" s="7" t="str">
        <f t="shared" si="18"/>
        <v>UPL</v>
      </c>
      <c r="W126" s="53">
        <f t="shared" si="19"/>
        <v>0</v>
      </c>
      <c r="X126" s="53">
        <f t="shared" si="20"/>
        <v>0.375</v>
      </c>
      <c r="Y126" s="54">
        <f t="shared" si="21"/>
        <v>210717</v>
      </c>
      <c r="Z126" s="54">
        <f t="shared" si="22"/>
        <v>680443.69</v>
      </c>
    </row>
    <row r="127" spans="2:34" x14ac:dyDescent="0.3">
      <c r="B127" s="40" t="s">
        <v>147</v>
      </c>
      <c r="C127" s="41">
        <v>45</v>
      </c>
      <c r="D127" s="41">
        <v>45</v>
      </c>
      <c r="E127" s="41">
        <v>45</v>
      </c>
      <c r="F127" s="43">
        <v>45</v>
      </c>
      <c r="G127" s="44">
        <v>0</v>
      </c>
      <c r="H127" s="44">
        <v>0</v>
      </c>
      <c r="I127" s="45">
        <v>20803</v>
      </c>
      <c r="J127" s="46">
        <v>872114.1</v>
      </c>
      <c r="K127" s="47">
        <v>-0.77821586988664371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VERITASKAP</v>
      </c>
      <c r="W127" s="53">
        <f t="shared" si="19"/>
        <v>-9.8591549295774586E-2</v>
      </c>
      <c r="X127" s="53">
        <f t="shared" si="20"/>
        <v>2.4594594594594597</v>
      </c>
      <c r="Y127" s="54">
        <f t="shared" si="21"/>
        <v>16249862</v>
      </c>
      <c r="Z127" s="54">
        <f t="shared" si="22"/>
        <v>21688385.73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22</v>
      </c>
      <c r="D128" s="41">
        <v>22</v>
      </c>
      <c r="E128" s="41">
        <v>22</v>
      </c>
      <c r="F128" s="43">
        <v>22</v>
      </c>
      <c r="G128" s="44">
        <v>0</v>
      </c>
      <c r="H128" s="44">
        <v>0</v>
      </c>
      <c r="I128" s="45">
        <v>180277</v>
      </c>
      <c r="J128" s="46">
        <v>3713604.05</v>
      </c>
      <c r="K128" s="47">
        <v>0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VFDGROUP</v>
      </c>
      <c r="W128" s="53">
        <f t="shared" si="19"/>
        <v>0</v>
      </c>
      <c r="X128" s="53">
        <f t="shared" si="20"/>
        <v>-0.77821586988664371</v>
      </c>
      <c r="Y128" s="54">
        <f t="shared" si="21"/>
        <v>20803</v>
      </c>
      <c r="Z128" s="54">
        <f t="shared" si="22"/>
        <v>872114.1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38.4</v>
      </c>
      <c r="D129" s="41">
        <v>38.4</v>
      </c>
      <c r="E129" s="41">
        <v>38.4</v>
      </c>
      <c r="F129" s="43">
        <v>38.4</v>
      </c>
      <c r="G129" s="44">
        <v>0</v>
      </c>
      <c r="H129" s="44">
        <v>0</v>
      </c>
      <c r="I129" s="45">
        <v>962403</v>
      </c>
      <c r="J129" s="46">
        <v>36656033.700000003</v>
      </c>
      <c r="K129" s="47">
        <v>0.21904761904761894</v>
      </c>
      <c r="L129" s="7"/>
      <c r="M129" s="53"/>
      <c r="N129" s="53"/>
      <c r="O129" s="54"/>
      <c r="P129" s="54"/>
      <c r="V129" s="7" t="str">
        <f t="shared" si="18"/>
        <v>VITAFOAM</v>
      </c>
      <c r="W129" s="53">
        <f t="shared" si="19"/>
        <v>0</v>
      </c>
      <c r="X129" s="53">
        <f t="shared" si="20"/>
        <v>0</v>
      </c>
      <c r="Y129" s="54">
        <f t="shared" si="21"/>
        <v>180277</v>
      </c>
      <c r="Z129" s="54">
        <f t="shared" si="22"/>
        <v>3713604.05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0.92</v>
      </c>
      <c r="D130" s="41">
        <v>1.01</v>
      </c>
      <c r="E130" s="41">
        <v>0.95</v>
      </c>
      <c r="F130" s="43">
        <v>0.95</v>
      </c>
      <c r="G130" s="44">
        <v>2.9999999999999916E-2</v>
      </c>
      <c r="H130" s="44">
        <v>3.2608695652173822</v>
      </c>
      <c r="I130" s="45">
        <v>3081542</v>
      </c>
      <c r="J130" s="46">
        <v>3056365.47</v>
      </c>
      <c r="K130" s="47">
        <v>0.39705882352941169</v>
      </c>
      <c r="L130" s="7"/>
      <c r="M130" s="53"/>
      <c r="N130" s="53"/>
      <c r="O130" s="54"/>
      <c r="P130" s="54"/>
      <c r="V130" s="7" t="str">
        <f t="shared" si="18"/>
        <v>WAPCO</v>
      </c>
      <c r="W130" s="53">
        <f t="shared" si="19"/>
        <v>0</v>
      </c>
      <c r="X130" s="53">
        <f t="shared" si="20"/>
        <v>0.21904761904761894</v>
      </c>
      <c r="Y130" s="54">
        <f t="shared" si="21"/>
        <v>962403</v>
      </c>
      <c r="Z130" s="54">
        <f t="shared" si="22"/>
        <v>36656033.700000003</v>
      </c>
      <c r="AA130"/>
      <c r="AB130"/>
      <c r="AC130"/>
      <c r="AD130"/>
      <c r="AE130"/>
      <c r="AF130"/>
      <c r="AG130"/>
      <c r="AH130"/>
    </row>
    <row r="131" spans="2:34" x14ac:dyDescent="0.3">
      <c r="B131" s="40" t="s">
        <v>151</v>
      </c>
      <c r="C131" s="41">
        <v>8</v>
      </c>
      <c r="D131" s="41">
        <v>8</v>
      </c>
      <c r="E131" s="41">
        <v>7.9</v>
      </c>
      <c r="F131" s="43">
        <v>8</v>
      </c>
      <c r="G131" s="44">
        <v>0</v>
      </c>
      <c r="H131" s="44">
        <v>0</v>
      </c>
      <c r="I131" s="45">
        <v>2195448</v>
      </c>
      <c r="J131" s="46">
        <v>17310173.399999999</v>
      </c>
      <c r="K131" s="47">
        <v>0.4285714285714286</v>
      </c>
      <c r="L131" s="7" t="str">
        <f>IF(ISTEXT(#REF!),#REF!,"")</f>
        <v/>
      </c>
      <c r="M131" s="53"/>
      <c r="N131" s="53"/>
      <c r="O131" s="54" t="str">
        <f>IF(ISTEXT(#REF!),#REF!,"")</f>
        <v/>
      </c>
      <c r="P131" s="54" t="str">
        <f>IF(ISTEXT(#REF!),#REF!,"")</f>
        <v/>
      </c>
      <c r="V131" s="7" t="str">
        <f t="shared" si="18"/>
        <v>WAPIC</v>
      </c>
      <c r="W131" s="53">
        <f t="shared" si="19"/>
        <v>3.2608695652173822E-2</v>
      </c>
      <c r="X131" s="53">
        <f t="shared" si="20"/>
        <v>0.39705882352941169</v>
      </c>
      <c r="Y131" s="54">
        <f t="shared" si="21"/>
        <v>3081542</v>
      </c>
      <c r="Z131" s="54">
        <f t="shared" si="22"/>
        <v>3056365.47</v>
      </c>
      <c r="AA131"/>
      <c r="AB131"/>
      <c r="AC131"/>
      <c r="AD131"/>
      <c r="AE131"/>
      <c r="AF131"/>
      <c r="AG131"/>
      <c r="AH131"/>
    </row>
    <row r="132" spans="2:34" x14ac:dyDescent="0.3">
      <c r="B132" s="40" t="s">
        <v>152</v>
      </c>
      <c r="C132" s="41">
        <v>41.25</v>
      </c>
      <c r="D132" s="41">
        <v>41</v>
      </c>
      <c r="E132" s="41">
        <v>40.200000000000003</v>
      </c>
      <c r="F132" s="43">
        <v>40.65</v>
      </c>
      <c r="G132" s="44">
        <v>-0.60000000000000142</v>
      </c>
      <c r="H132" s="44">
        <v>-1.4545454545454579</v>
      </c>
      <c r="I132" s="45">
        <v>15820308</v>
      </c>
      <c r="J132" s="46">
        <v>643816812.39999998</v>
      </c>
      <c r="K132" s="47">
        <v>5.1746442432082818E-2</v>
      </c>
      <c r="L132" s="7"/>
      <c r="M132" s="53"/>
      <c r="N132" s="53"/>
      <c r="O132" s="54"/>
      <c r="P132" s="54"/>
      <c r="V132" s="7" t="str">
        <f t="shared" si="18"/>
        <v>WEMABANK</v>
      </c>
      <c r="W132" s="53">
        <f t="shared" si="19"/>
        <v>0</v>
      </c>
      <c r="X132" s="53">
        <f t="shared" si="20"/>
        <v>0.4285714285714286</v>
      </c>
      <c r="Y132" s="54">
        <f t="shared" si="21"/>
        <v>2195448</v>
      </c>
      <c r="Z132" s="54">
        <f t="shared" si="22"/>
        <v>17310173.399999999</v>
      </c>
      <c r="AA132"/>
      <c r="AB132"/>
      <c r="AC132"/>
      <c r="AD132"/>
      <c r="AE132"/>
      <c r="AF132"/>
      <c r="AG132"/>
      <c r="AH132"/>
    </row>
    <row r="133" spans="2:34" x14ac:dyDescent="0.3">
      <c r="B133" s="7" t="str">
        <f>IF(ISTEXT(#REF!),#REF!,"")</f>
        <v/>
      </c>
      <c r="C133" s="53"/>
      <c r="D133" s="53" t="str">
        <f>IF(ISTEXT(#REF!),#REF!,"")</f>
        <v/>
      </c>
      <c r="E133" s="54" t="str">
        <f>IF(ISTEXT(#REF!),#REF!,"")</f>
        <v/>
      </c>
      <c r="F133" s="54" t="str">
        <f>IF(ISTEXT(#REF!),#REF!,"")</f>
        <v/>
      </c>
      <c r="L133" s="7" t="str">
        <f>IF(ISTEXT(#REF!),#REF!,"")</f>
        <v/>
      </c>
      <c r="M133" s="53"/>
      <c r="N133" s="53" t="str">
        <f>IF(ISTEXT(#REF!),#REF!,"")</f>
        <v/>
      </c>
      <c r="O133" s="54" t="str">
        <f>IF(ISTEXT(#REF!),#REF!,"")</f>
        <v/>
      </c>
      <c r="P133" s="54" t="str">
        <f>IF(ISTEXT(#REF!),#REF!,"")</f>
        <v/>
      </c>
      <c r="V133" s="7" t="str">
        <f t="shared" si="18"/>
        <v>ZENITHBANK</v>
      </c>
      <c r="W133" s="53">
        <f t="shared" si="19"/>
        <v>-1.4545454545454578E-2</v>
      </c>
      <c r="X133" s="53">
        <f t="shared" si="20"/>
        <v>5.1746442432082818E-2</v>
      </c>
      <c r="Y133" s="54">
        <f t="shared" si="21"/>
        <v>15820308</v>
      </c>
      <c r="Z133" s="54">
        <f t="shared" si="22"/>
        <v>643816812.39999998</v>
      </c>
      <c r="AA133"/>
      <c r="AB133"/>
      <c r="AC133"/>
      <c r="AD133"/>
      <c r="AE133"/>
      <c r="AF133"/>
      <c r="AG133"/>
      <c r="AH133"/>
    </row>
    <row r="134" spans="2:34" x14ac:dyDescent="0.3">
      <c r="V134" s="7" t="str">
        <f>IF(ISTEXT(#REF!),#REF!,"")</f>
        <v/>
      </c>
      <c r="W134" s="53"/>
      <c r="X134" s="53" t="str">
        <f>IF(ISTEXT(#REF!),#REF!,"")</f>
        <v/>
      </c>
      <c r="Y134" s="54" t="str">
        <f>IF(ISTEXT(#REF!),#REF!,"")</f>
        <v/>
      </c>
      <c r="Z134" s="54" t="str">
        <f>IF(ISTEXT(#REF!),#REF!,"")</f>
        <v/>
      </c>
    </row>
    <row r="135" spans="2:34" x14ac:dyDescent="0.3">
      <c r="V135" s="7"/>
      <c r="W135" s="7"/>
      <c r="X135" s="53"/>
      <c r="Y135" s="54"/>
      <c r="Z135" s="54"/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1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2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2024-11-04T14:15:25Z</dcterms:created>
  <dcterms:modified xsi:type="dcterms:W3CDTF">2024-11-04T14:16:31Z</dcterms:modified>
</cp:coreProperties>
</file>