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\"/>
    </mc:Choice>
  </mc:AlternateContent>
  <xr:revisionPtr revIDLastSave="0" documentId="13_ncr:1_{FAE232D4-CA2F-428E-8C3C-81915D1A38D5}" xr6:coauthVersionLast="47" xr6:coauthVersionMax="47" xr10:uidLastSave="{00000000-0000-0000-0000-000000000000}"/>
  <bookViews>
    <workbookView xWindow="-108" yWindow="-108" windowWidth="23256" windowHeight="12456" xr2:uid="{609C18F0-016B-44B6-9995-D1BDA51C0078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Pricelist!$B$8:$L$130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[1]Final!$F$42:$F$1065</definedName>
    <definedName name="Pricelist_company2">[1]Final!$B$42:$B$261</definedName>
    <definedName name="Pricelist_Pclose">[1]Final!$C$42:$C$1033</definedName>
    <definedName name="Pricelist_Val">[1]Final!$J$42:$J$713</definedName>
    <definedName name="Pricelist_Vol">[1]Final!$I$42:$I$1337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4" i="1" l="1"/>
  <c r="Y134" i="1"/>
  <c r="V134" i="1"/>
  <c r="X134" i="1"/>
  <c r="W134" i="1"/>
  <c r="Z133" i="1"/>
  <c r="Y133" i="1"/>
  <c r="X133" i="1"/>
  <c r="W133" i="1"/>
  <c r="V133" i="1"/>
  <c r="Z132" i="1"/>
  <c r="Y132" i="1"/>
  <c r="X132" i="1"/>
  <c r="W132" i="1"/>
  <c r="V132" i="1"/>
  <c r="Z131" i="1"/>
  <c r="Y131" i="1"/>
  <c r="X131" i="1"/>
  <c r="W131" i="1"/>
  <c r="V131" i="1"/>
  <c r="Z130" i="1"/>
  <c r="Y130" i="1"/>
  <c r="W130" i="1"/>
  <c r="V130" i="1"/>
  <c r="X130" i="1"/>
  <c r="Z129" i="1"/>
  <c r="Y129" i="1"/>
  <c r="W129" i="1"/>
  <c r="V129" i="1"/>
  <c r="X129" i="1"/>
  <c r="Z128" i="1"/>
  <c r="Y128" i="1"/>
  <c r="W128" i="1"/>
  <c r="V128" i="1"/>
  <c r="X128" i="1"/>
  <c r="Z127" i="1"/>
  <c r="Y127" i="1"/>
  <c r="W127" i="1"/>
  <c r="V127" i="1"/>
  <c r="X127" i="1"/>
  <c r="Z126" i="1"/>
  <c r="Y126" i="1"/>
  <c r="W126" i="1"/>
  <c r="V126" i="1"/>
  <c r="X126" i="1"/>
  <c r="Z125" i="1"/>
  <c r="Y125" i="1"/>
  <c r="W125" i="1"/>
  <c r="V125" i="1"/>
  <c r="X125" i="1"/>
  <c r="Z124" i="1"/>
  <c r="Y124" i="1"/>
  <c r="X124" i="1"/>
  <c r="V124" i="1"/>
  <c r="P124" i="1"/>
  <c r="O124" i="1"/>
  <c r="N124" i="1"/>
  <c r="L124" i="1"/>
  <c r="W124" i="1"/>
  <c r="Z123" i="1"/>
  <c r="Y123" i="1"/>
  <c r="V123" i="1"/>
  <c r="X123" i="1"/>
  <c r="W123" i="1"/>
  <c r="Z122" i="1"/>
  <c r="Y122" i="1"/>
  <c r="V122" i="1"/>
  <c r="X122" i="1"/>
  <c r="W122" i="1"/>
  <c r="Z121" i="1"/>
  <c r="Y121" i="1"/>
  <c r="V121" i="1"/>
  <c r="X121" i="1"/>
  <c r="W121" i="1"/>
  <c r="Z120" i="1"/>
  <c r="Y120" i="1"/>
  <c r="V120" i="1"/>
  <c r="X120" i="1"/>
  <c r="W120" i="1"/>
  <c r="Z119" i="1"/>
  <c r="Y119" i="1"/>
  <c r="V119" i="1"/>
  <c r="X119" i="1"/>
  <c r="W119" i="1"/>
  <c r="Z118" i="1"/>
  <c r="Y118" i="1"/>
  <c r="V118" i="1"/>
  <c r="X118" i="1"/>
  <c r="W118" i="1"/>
  <c r="Z117" i="1"/>
  <c r="Y117" i="1"/>
  <c r="V117" i="1"/>
  <c r="X117" i="1"/>
  <c r="W117" i="1"/>
  <c r="Z116" i="1"/>
  <c r="Y116" i="1"/>
  <c r="V116" i="1"/>
  <c r="X116" i="1"/>
  <c r="W116" i="1"/>
  <c r="Z115" i="1"/>
  <c r="Y115" i="1"/>
  <c r="V115" i="1"/>
  <c r="X115" i="1"/>
  <c r="W115" i="1"/>
  <c r="Z114" i="1"/>
  <c r="Y114" i="1"/>
  <c r="V114" i="1"/>
  <c r="X114" i="1"/>
  <c r="W114" i="1"/>
  <c r="Z113" i="1"/>
  <c r="Y113" i="1"/>
  <c r="V113" i="1"/>
  <c r="X113" i="1"/>
  <c r="W113" i="1"/>
  <c r="Z112" i="1"/>
  <c r="Y112" i="1"/>
  <c r="V112" i="1"/>
  <c r="X112" i="1"/>
  <c r="W112" i="1"/>
  <c r="Z111" i="1"/>
  <c r="Y111" i="1"/>
  <c r="V111" i="1"/>
  <c r="X111" i="1"/>
  <c r="W111" i="1"/>
  <c r="Z110" i="1"/>
  <c r="Y110" i="1"/>
  <c r="V110" i="1"/>
  <c r="X110" i="1"/>
  <c r="W110" i="1"/>
  <c r="Z109" i="1"/>
  <c r="Y109" i="1"/>
  <c r="V109" i="1"/>
  <c r="X109" i="1"/>
  <c r="W109" i="1"/>
  <c r="Z108" i="1"/>
  <c r="Y108" i="1"/>
  <c r="V108" i="1"/>
  <c r="X108" i="1"/>
  <c r="W108" i="1"/>
  <c r="Z107" i="1"/>
  <c r="Y107" i="1"/>
  <c r="V107" i="1"/>
  <c r="X107" i="1"/>
  <c r="W107" i="1"/>
  <c r="Z106" i="1"/>
  <c r="Y106" i="1"/>
  <c r="V106" i="1"/>
  <c r="X106" i="1"/>
  <c r="W106" i="1"/>
  <c r="Z105" i="1"/>
  <c r="Y105" i="1"/>
  <c r="V105" i="1"/>
  <c r="X105" i="1"/>
  <c r="W105" i="1"/>
  <c r="Z104" i="1"/>
  <c r="Y104" i="1"/>
  <c r="V104" i="1"/>
  <c r="X104" i="1"/>
  <c r="W104" i="1"/>
  <c r="Z103" i="1"/>
  <c r="Y103" i="1"/>
  <c r="V103" i="1"/>
  <c r="X103" i="1"/>
  <c r="W103" i="1"/>
  <c r="Z102" i="1"/>
  <c r="Y102" i="1"/>
  <c r="V102" i="1"/>
  <c r="X102" i="1"/>
  <c r="W102" i="1"/>
  <c r="Z101" i="1"/>
  <c r="Y101" i="1"/>
  <c r="V101" i="1"/>
  <c r="X101" i="1"/>
  <c r="W101" i="1"/>
  <c r="Z100" i="1"/>
  <c r="Y100" i="1"/>
  <c r="V100" i="1"/>
  <c r="X100" i="1"/>
  <c r="W100" i="1"/>
  <c r="Z99" i="1"/>
  <c r="Y99" i="1"/>
  <c r="V99" i="1"/>
  <c r="X99" i="1"/>
  <c r="W99" i="1"/>
  <c r="Z98" i="1"/>
  <c r="Y98" i="1"/>
  <c r="V98" i="1"/>
  <c r="X98" i="1"/>
  <c r="W98" i="1"/>
  <c r="Z97" i="1"/>
  <c r="Y97" i="1"/>
  <c r="V97" i="1"/>
  <c r="X97" i="1"/>
  <c r="W97" i="1"/>
  <c r="Z96" i="1"/>
  <c r="Y96" i="1"/>
  <c r="V96" i="1"/>
  <c r="X96" i="1"/>
  <c r="W96" i="1"/>
  <c r="Z95" i="1"/>
  <c r="Y95" i="1"/>
  <c r="V95" i="1"/>
  <c r="X95" i="1"/>
  <c r="W95" i="1"/>
  <c r="Z94" i="1"/>
  <c r="Y94" i="1"/>
  <c r="V94" i="1"/>
  <c r="X94" i="1"/>
  <c r="W94" i="1"/>
  <c r="Z93" i="1"/>
  <c r="Y93" i="1"/>
  <c r="V93" i="1"/>
  <c r="X93" i="1"/>
  <c r="W93" i="1"/>
  <c r="Z92" i="1"/>
  <c r="Y92" i="1"/>
  <c r="V92" i="1"/>
  <c r="X92" i="1"/>
  <c r="W92" i="1"/>
  <c r="Z91" i="1"/>
  <c r="Y91" i="1"/>
  <c r="V91" i="1"/>
  <c r="X91" i="1"/>
  <c r="W91" i="1"/>
  <c r="Z90" i="1"/>
  <c r="Y90" i="1"/>
  <c r="V90" i="1"/>
  <c r="X90" i="1"/>
  <c r="W90" i="1"/>
  <c r="Z89" i="1"/>
  <c r="Y89" i="1"/>
  <c r="V89" i="1"/>
  <c r="X89" i="1"/>
  <c r="W89" i="1"/>
  <c r="Z88" i="1"/>
  <c r="Y88" i="1"/>
  <c r="V88" i="1"/>
  <c r="X88" i="1"/>
  <c r="W88" i="1"/>
  <c r="Z87" i="1"/>
  <c r="Y87" i="1"/>
  <c r="V87" i="1"/>
  <c r="X87" i="1"/>
  <c r="W87" i="1"/>
  <c r="Z86" i="1"/>
  <c r="Y86" i="1"/>
  <c r="V86" i="1"/>
  <c r="X86" i="1"/>
  <c r="W86" i="1"/>
  <c r="Z85" i="1"/>
  <c r="Y85" i="1"/>
  <c r="V85" i="1"/>
  <c r="X85" i="1"/>
  <c r="W85" i="1"/>
  <c r="Z84" i="1"/>
  <c r="Y84" i="1"/>
  <c r="V84" i="1"/>
  <c r="X84" i="1"/>
  <c r="W84" i="1"/>
  <c r="Z83" i="1"/>
  <c r="Y83" i="1"/>
  <c r="V83" i="1"/>
  <c r="X83" i="1"/>
  <c r="W83" i="1"/>
  <c r="Z82" i="1"/>
  <c r="Y82" i="1"/>
  <c r="V82" i="1"/>
  <c r="X82" i="1"/>
  <c r="W82" i="1"/>
  <c r="Z81" i="1"/>
  <c r="Y81" i="1"/>
  <c r="V81" i="1"/>
  <c r="X81" i="1"/>
  <c r="W81" i="1"/>
  <c r="Z80" i="1"/>
  <c r="Y80" i="1"/>
  <c r="V80" i="1"/>
  <c r="X80" i="1"/>
  <c r="W80" i="1"/>
  <c r="Z79" i="1"/>
  <c r="Y79" i="1"/>
  <c r="V79" i="1"/>
  <c r="X79" i="1"/>
  <c r="W79" i="1"/>
  <c r="Z78" i="1"/>
  <c r="Y78" i="1"/>
  <c r="V78" i="1"/>
  <c r="X78" i="1"/>
  <c r="W78" i="1"/>
  <c r="Z77" i="1"/>
  <c r="Y77" i="1"/>
  <c r="V77" i="1"/>
  <c r="X77" i="1"/>
  <c r="W77" i="1"/>
  <c r="Z76" i="1"/>
  <c r="Y76" i="1"/>
  <c r="V76" i="1"/>
  <c r="X76" i="1"/>
  <c r="W76" i="1"/>
  <c r="Z75" i="1"/>
  <c r="Y75" i="1"/>
  <c r="V75" i="1"/>
  <c r="X75" i="1"/>
  <c r="W75" i="1"/>
  <c r="Z74" i="1"/>
  <c r="Y74" i="1"/>
  <c r="V74" i="1"/>
  <c r="X74" i="1"/>
  <c r="W74" i="1"/>
  <c r="Z73" i="1"/>
  <c r="Y73" i="1"/>
  <c r="V73" i="1"/>
  <c r="X73" i="1"/>
  <c r="W73" i="1"/>
  <c r="Z72" i="1"/>
  <c r="Y72" i="1"/>
  <c r="V72" i="1"/>
  <c r="X72" i="1"/>
  <c r="W72" i="1"/>
  <c r="Z71" i="1"/>
  <c r="Y71" i="1"/>
  <c r="V71" i="1"/>
  <c r="X71" i="1"/>
  <c r="W71" i="1"/>
  <c r="Z70" i="1"/>
  <c r="Y70" i="1"/>
  <c r="V70" i="1"/>
  <c r="X70" i="1"/>
  <c r="W70" i="1"/>
  <c r="Z69" i="1"/>
  <c r="Y69" i="1"/>
  <c r="V69" i="1"/>
  <c r="X69" i="1"/>
  <c r="W69" i="1"/>
  <c r="Z68" i="1"/>
  <c r="Y68" i="1"/>
  <c r="V68" i="1"/>
  <c r="X68" i="1"/>
  <c r="W68" i="1"/>
  <c r="Z67" i="1"/>
  <c r="Y67" i="1"/>
  <c r="V67" i="1"/>
  <c r="X67" i="1"/>
  <c r="W67" i="1"/>
  <c r="Z66" i="1"/>
  <c r="Y66" i="1"/>
  <c r="V66" i="1"/>
  <c r="X66" i="1"/>
  <c r="W66" i="1"/>
  <c r="Z65" i="1"/>
  <c r="Y65" i="1"/>
  <c r="V65" i="1"/>
  <c r="X65" i="1"/>
  <c r="W65" i="1"/>
  <c r="Z64" i="1"/>
  <c r="Y64" i="1"/>
  <c r="W64" i="1"/>
  <c r="V64" i="1"/>
  <c r="X64" i="1"/>
  <c r="Z63" i="1"/>
  <c r="Y63" i="1"/>
  <c r="V63" i="1"/>
  <c r="X63" i="1"/>
  <c r="W63" i="1"/>
  <c r="Z62" i="1"/>
  <c r="Y62" i="1"/>
  <c r="V62" i="1"/>
  <c r="X62" i="1"/>
  <c r="W62" i="1"/>
  <c r="Z61" i="1"/>
  <c r="Y61" i="1"/>
  <c r="V61" i="1"/>
  <c r="X61" i="1"/>
  <c r="W61" i="1"/>
  <c r="Z60" i="1"/>
  <c r="Y60" i="1"/>
  <c r="V60" i="1"/>
  <c r="X60" i="1"/>
  <c r="W60" i="1"/>
  <c r="Z59" i="1"/>
  <c r="Y59" i="1"/>
  <c r="V59" i="1"/>
  <c r="X59" i="1"/>
  <c r="W59" i="1"/>
  <c r="Z58" i="1"/>
  <c r="Y58" i="1"/>
  <c r="V58" i="1"/>
  <c r="X58" i="1"/>
  <c r="W58" i="1"/>
  <c r="Z57" i="1"/>
  <c r="Y57" i="1"/>
  <c r="W57" i="1"/>
  <c r="V57" i="1"/>
  <c r="X57" i="1"/>
  <c r="Z56" i="1"/>
  <c r="Y56" i="1"/>
  <c r="W56" i="1"/>
  <c r="V56" i="1"/>
  <c r="X56" i="1"/>
  <c r="Z55" i="1"/>
  <c r="Y55" i="1"/>
  <c r="V55" i="1"/>
  <c r="X55" i="1"/>
  <c r="W55" i="1"/>
  <c r="Z54" i="1"/>
  <c r="Y54" i="1"/>
  <c r="V54" i="1"/>
  <c r="X54" i="1"/>
  <c r="W54" i="1"/>
  <c r="Z53" i="1"/>
  <c r="Y53" i="1"/>
  <c r="V53" i="1"/>
  <c r="X53" i="1"/>
  <c r="W53" i="1"/>
  <c r="Z52" i="1"/>
  <c r="Y52" i="1"/>
  <c r="V52" i="1"/>
  <c r="X52" i="1"/>
  <c r="W52" i="1"/>
  <c r="Z51" i="1"/>
  <c r="Y51" i="1"/>
  <c r="V51" i="1"/>
  <c r="X51" i="1"/>
  <c r="W51" i="1"/>
  <c r="Z50" i="1"/>
  <c r="Y50" i="1"/>
  <c r="V50" i="1"/>
  <c r="X50" i="1"/>
  <c r="W50" i="1"/>
  <c r="Z49" i="1"/>
  <c r="Y49" i="1"/>
  <c r="V49" i="1"/>
  <c r="X49" i="1"/>
  <c r="W49" i="1"/>
  <c r="Z48" i="1"/>
  <c r="Y48" i="1"/>
  <c r="W48" i="1"/>
  <c r="V48" i="1"/>
  <c r="X48" i="1"/>
  <c r="Z47" i="1"/>
  <c r="Y47" i="1"/>
  <c r="V47" i="1"/>
  <c r="X47" i="1"/>
  <c r="W47" i="1"/>
  <c r="Z46" i="1"/>
  <c r="Y46" i="1"/>
  <c r="V46" i="1"/>
  <c r="X46" i="1"/>
  <c r="W46" i="1"/>
  <c r="Z45" i="1"/>
  <c r="Y45" i="1"/>
  <c r="V45" i="1"/>
  <c r="X45" i="1"/>
  <c r="W45" i="1"/>
  <c r="Z44" i="1"/>
  <c r="Y44" i="1"/>
  <c r="V44" i="1"/>
  <c r="X44" i="1"/>
  <c r="W44" i="1"/>
  <c r="Z43" i="1"/>
  <c r="Y43" i="1"/>
  <c r="V43" i="1"/>
  <c r="X43" i="1"/>
  <c r="W43" i="1"/>
  <c r="Z42" i="1"/>
  <c r="Y42" i="1"/>
  <c r="V42" i="1"/>
  <c r="X42" i="1"/>
  <c r="W42" i="1"/>
  <c r="Z41" i="1"/>
  <c r="Y41" i="1"/>
  <c r="V41" i="1"/>
  <c r="X41" i="1"/>
  <c r="W41" i="1"/>
  <c r="Z40" i="1"/>
  <c r="Y40" i="1"/>
  <c r="W40" i="1"/>
  <c r="V40" i="1"/>
  <c r="X40" i="1"/>
  <c r="Z39" i="1"/>
  <c r="Y39" i="1"/>
  <c r="V39" i="1"/>
  <c r="X39" i="1"/>
  <c r="W39" i="1"/>
  <c r="Z38" i="1"/>
  <c r="Y38" i="1"/>
  <c r="V38" i="1"/>
  <c r="X38" i="1"/>
  <c r="W38" i="1"/>
  <c r="Z37" i="1"/>
  <c r="Y37" i="1"/>
  <c r="V37" i="1"/>
  <c r="X37" i="1"/>
  <c r="W37" i="1"/>
  <c r="Z36" i="1"/>
  <c r="Y36" i="1"/>
  <c r="V36" i="1"/>
  <c r="X36" i="1"/>
  <c r="W36" i="1"/>
  <c r="Z35" i="1"/>
  <c r="Y35" i="1"/>
  <c r="V35" i="1"/>
  <c r="X35" i="1"/>
  <c r="W35" i="1"/>
  <c r="Z34" i="1"/>
  <c r="Y34" i="1"/>
  <c r="V34" i="1"/>
  <c r="X34" i="1"/>
  <c r="W34" i="1"/>
  <c r="Z33" i="1"/>
  <c r="Y33" i="1"/>
  <c r="V33" i="1"/>
  <c r="X33" i="1"/>
  <c r="W33" i="1"/>
  <c r="Z32" i="1"/>
  <c r="Y32" i="1"/>
  <c r="V32" i="1"/>
  <c r="X32" i="1"/>
  <c r="W32" i="1"/>
  <c r="Z31" i="1"/>
  <c r="Y31" i="1"/>
  <c r="V31" i="1"/>
  <c r="X31" i="1"/>
  <c r="W31" i="1"/>
  <c r="Z30" i="1"/>
  <c r="Y30" i="1"/>
  <c r="V30" i="1"/>
  <c r="X30" i="1"/>
  <c r="W30" i="1"/>
  <c r="Z29" i="1"/>
  <c r="Y29" i="1"/>
  <c r="V29" i="1"/>
  <c r="X29" i="1"/>
  <c r="W29" i="1"/>
  <c r="Z28" i="1"/>
  <c r="Y28" i="1"/>
  <c r="V28" i="1"/>
  <c r="X28" i="1"/>
  <c r="W28" i="1"/>
  <c r="Z27" i="1"/>
  <c r="Y27" i="1"/>
  <c r="V27" i="1"/>
  <c r="X27" i="1"/>
  <c r="W27" i="1"/>
  <c r="Z26" i="1"/>
  <c r="Y26" i="1"/>
  <c r="V26" i="1"/>
  <c r="X26" i="1"/>
  <c r="W26" i="1"/>
  <c r="Z25" i="1"/>
  <c r="Y25" i="1"/>
  <c r="V25" i="1"/>
  <c r="X25" i="1"/>
  <c r="W25" i="1"/>
  <c r="Z24" i="1"/>
  <c r="Y24" i="1"/>
  <c r="V24" i="1"/>
  <c r="X24" i="1"/>
  <c r="W24" i="1"/>
  <c r="Z23" i="1"/>
  <c r="Y23" i="1"/>
  <c r="V23" i="1"/>
  <c r="X23" i="1"/>
  <c r="W23" i="1"/>
  <c r="Z22" i="1"/>
  <c r="Y22" i="1"/>
  <c r="V22" i="1"/>
  <c r="X22" i="1"/>
  <c r="W22" i="1"/>
  <c r="Z21" i="1"/>
  <c r="Y21" i="1"/>
  <c r="X21" i="1"/>
  <c r="V21" i="1"/>
  <c r="W21" i="1"/>
  <c r="Z20" i="1"/>
  <c r="Y20" i="1"/>
  <c r="X20" i="1"/>
  <c r="V20" i="1"/>
  <c r="W20" i="1"/>
  <c r="Z19" i="1"/>
  <c r="Y19" i="1"/>
  <c r="X19" i="1"/>
  <c r="V19" i="1"/>
  <c r="W19" i="1"/>
  <c r="AQ18" i="1"/>
  <c r="AP18" i="1" s="1"/>
  <c r="Z18" i="1"/>
  <c r="Y18" i="1"/>
  <c r="X18" i="1"/>
  <c r="V18" i="1"/>
  <c r="W18" i="1"/>
  <c r="Z17" i="1"/>
  <c r="Y17" i="1"/>
  <c r="W17" i="1"/>
  <c r="V17" i="1"/>
  <c r="X17" i="1"/>
  <c r="Z16" i="1"/>
  <c r="Y16" i="1"/>
  <c r="V16" i="1"/>
  <c r="X16" i="1"/>
  <c r="W16" i="1"/>
  <c r="Z15" i="1"/>
  <c r="Y15" i="1"/>
  <c r="V15" i="1"/>
  <c r="X15" i="1"/>
  <c r="W15" i="1"/>
  <c r="Z14" i="1"/>
  <c r="Y14" i="1"/>
  <c r="X14" i="1"/>
  <c r="V14" i="1"/>
  <c r="W14" i="1"/>
  <c r="Z13" i="1"/>
  <c r="Y13" i="1"/>
  <c r="X13" i="1"/>
  <c r="V13" i="1"/>
  <c r="W13" i="1"/>
  <c r="Z12" i="1"/>
  <c r="Y12" i="1"/>
  <c r="V12" i="1"/>
  <c r="X12" i="1"/>
  <c r="W12" i="1"/>
  <c r="Z11" i="1"/>
  <c r="Y11" i="1"/>
  <c r="X11" i="1"/>
  <c r="W11" i="1"/>
  <c r="V11" i="1"/>
  <c r="AQ10" i="1"/>
  <c r="AP10" i="1" s="1"/>
  <c r="Z10" i="1"/>
  <c r="Y10" i="1"/>
  <c r="X10" i="1"/>
  <c r="V10" i="1"/>
  <c r="W10" i="1"/>
  <c r="Z9" i="1"/>
  <c r="Y9" i="1"/>
  <c r="AQ13" i="1" s="1"/>
  <c r="AP13" i="1" s="1"/>
  <c r="V9" i="1"/>
  <c r="X9" i="1"/>
  <c r="T8" i="1"/>
  <c r="P8" i="1"/>
  <c r="AK12" i="1" l="1"/>
  <c r="AJ12" i="1" s="1"/>
  <c r="AT16" i="1"/>
  <c r="AS16" i="1" s="1"/>
  <c r="AN11" i="1"/>
  <c r="AM11" i="1" s="1"/>
  <c r="AN12" i="1"/>
  <c r="AM12" i="1" s="1"/>
  <c r="AQ14" i="1"/>
  <c r="AP14" i="1" s="1"/>
  <c r="AT10" i="1"/>
  <c r="AS10" i="1" s="1"/>
  <c r="AT12" i="1"/>
  <c r="AS12" i="1" s="1"/>
  <c r="N21" i="1"/>
  <c r="P21" i="1"/>
  <c r="O21" i="1"/>
  <c r="AN13" i="1"/>
  <c r="AM13" i="1" s="1"/>
  <c r="AK11" i="1"/>
  <c r="AJ11" i="1" s="1"/>
  <c r="AN18" i="1"/>
  <c r="AM18" i="1" s="1"/>
  <c r="AK16" i="1"/>
  <c r="AJ16" i="1" s="1"/>
  <c r="AN15" i="1"/>
  <c r="AM15" i="1" s="1"/>
  <c r="AK13" i="1"/>
  <c r="AJ13" i="1" s="1"/>
  <c r="AN17" i="1"/>
  <c r="AM17" i="1" s="1"/>
  <c r="AK15" i="1"/>
  <c r="AJ15" i="1" s="1"/>
  <c r="AN9" i="1"/>
  <c r="AM9" i="1" s="1"/>
  <c r="AN14" i="1"/>
  <c r="AM14" i="1" s="1"/>
  <c r="AK17" i="1"/>
  <c r="AJ17" i="1" s="1"/>
  <c r="W9" i="1"/>
  <c r="AT14" i="1"/>
  <c r="AS14" i="1" s="1"/>
  <c r="AT18" i="1"/>
  <c r="AS18" i="1" s="1"/>
  <c r="AT15" i="1"/>
  <c r="AS15" i="1" s="1"/>
  <c r="AK14" i="1"/>
  <c r="AJ14" i="1" s="1"/>
  <c r="AK9" i="1"/>
  <c r="AJ9" i="1" s="1"/>
  <c r="AN16" i="1"/>
  <c r="AM16" i="1" s="1"/>
  <c r="AQ15" i="1"/>
  <c r="AP15" i="1" s="1"/>
  <c r="AQ12" i="1"/>
  <c r="AP12" i="1" s="1"/>
  <c r="AQ17" i="1"/>
  <c r="AP17" i="1" s="1"/>
  <c r="AQ9" i="1"/>
  <c r="AP9" i="1" s="1"/>
  <c r="AQ11" i="1"/>
  <c r="AP11" i="1" s="1"/>
  <c r="AQ16" i="1"/>
  <c r="AP16" i="1" s="1"/>
  <c r="AT17" i="1"/>
  <c r="AS17" i="1" s="1"/>
  <c r="AK10" i="1"/>
  <c r="AJ10" i="1" s="1"/>
  <c r="AN10" i="1"/>
  <c r="AM10" i="1" s="1"/>
  <c r="AK18" i="1"/>
  <c r="AJ18" i="1" s="1"/>
  <c r="AT13" i="1"/>
  <c r="AS13" i="1" s="1"/>
  <c r="AT11" i="1"/>
  <c r="AS11" i="1" s="1"/>
  <c r="AT9" i="1"/>
  <c r="AS9" i="1" s="1"/>
  <c r="Q21" i="1" l="1"/>
  <c r="AE18" i="1"/>
  <c r="AD18" i="1" s="1"/>
  <c r="AC16" i="1"/>
  <c r="AE10" i="1"/>
  <c r="AD10" i="1" s="1"/>
  <c r="AH5" i="1"/>
  <c r="AE15" i="1"/>
  <c r="AD15" i="1" s="1"/>
  <c r="AC13" i="1"/>
  <c r="AC18" i="1"/>
  <c r="AB18" i="1" s="1" a="1"/>
  <c r="AB18" i="1" s="1"/>
  <c r="AE12" i="1"/>
  <c r="AD12" i="1" s="1"/>
  <c r="AC10" i="1"/>
  <c r="AE14" i="1"/>
  <c r="AD14" i="1" s="1"/>
  <c r="AC12" i="1"/>
  <c r="AC17" i="1"/>
  <c r="AC14" i="1"/>
  <c r="AE13" i="1"/>
  <c r="AD13" i="1" s="1"/>
  <c r="AC9" i="1"/>
  <c r="AB9" i="1" s="1" a="1"/>
  <c r="AB9" i="1" s="1"/>
  <c r="AC11" i="1"/>
  <c r="AE17" i="1"/>
  <c r="AD17" i="1" s="1"/>
  <c r="AE16" i="1"/>
  <c r="AD16" i="1" s="1"/>
  <c r="AE11" i="1"/>
  <c r="AD11" i="1" s="1"/>
  <c r="AE9" i="1"/>
  <c r="AD9" i="1" s="1"/>
  <c r="AC15" i="1"/>
  <c r="AB15" i="1" s="1" a="1"/>
  <c r="AB15" i="1" s="1"/>
  <c r="AB14" i="1" l="1" a="1"/>
  <c r="AB14" i="1" s="1"/>
  <c r="AB10" i="1" a="1"/>
  <c r="AB10" i="1" s="1"/>
  <c r="AB12" i="1" a="1"/>
  <c r="AB12" i="1" s="1"/>
  <c r="AB11" i="1" a="1"/>
  <c r="AB11" i="1" s="1"/>
  <c r="AB13" i="1" a="1"/>
  <c r="AB13" i="1" s="1"/>
  <c r="AB17" i="1" a="1"/>
  <c r="AB17" i="1" s="1"/>
  <c r="AH17" i="1"/>
  <c r="AH9" i="1"/>
  <c r="AG9" i="1" s="1" a="1"/>
  <c r="AG9" i="1" s="1"/>
  <c r="AH14" i="1"/>
  <c r="AH11" i="1"/>
  <c r="AH13" i="1"/>
  <c r="AH18" i="1"/>
  <c r="AH15" i="1"/>
  <c r="AG15" i="1" s="1" a="1"/>
  <c r="AG15" i="1" s="1"/>
  <c r="AH16" i="1"/>
  <c r="AH10" i="1"/>
  <c r="AG10" i="1" s="1" a="1"/>
  <c r="AG10" i="1" s="1"/>
  <c r="AH12" i="1"/>
  <c r="AG12" i="1" s="1" a="1"/>
  <c r="AG12" i="1" s="1"/>
  <c r="AB16" i="1" a="1"/>
  <c r="AB16" i="1" s="1"/>
  <c r="AG16" i="1" l="1" a="1"/>
  <c r="AG16" i="1" s="1"/>
  <c r="AG18" i="1" a="1"/>
  <c r="AG18" i="1" s="1"/>
  <c r="AG13" i="1" a="1"/>
  <c r="AG13" i="1" s="1"/>
  <c r="AG11" i="1" a="1"/>
  <c r="AG11" i="1" s="1"/>
  <c r="AG14" i="1" a="1"/>
  <c r="AG14" i="1" s="1"/>
  <c r="AG17" i="1" a="1"/>
  <c r="AG17" i="1" s="1"/>
  <c r="N9" i="1" l="1" a="1"/>
  <c r="N18" i="1" s="1"/>
  <c r="N10" i="1"/>
  <c r="N16" i="1"/>
  <c r="N14" i="1"/>
  <c r="N17" i="1"/>
  <c r="N13" i="1"/>
  <c r="N15" i="1"/>
  <c r="N9" i="1"/>
  <c r="N11" i="1"/>
  <c r="N12" i="1" l="1"/>
  <c r="O15" i="1"/>
  <c r="T15" i="1"/>
  <c r="P15" i="1" s="1"/>
  <c r="T9" i="1"/>
  <c r="P9" i="1" s="1"/>
  <c r="O9" i="1"/>
  <c r="O13" i="1"/>
  <c r="T13" i="1"/>
  <c r="P13" i="1" s="1"/>
  <c r="O17" i="1"/>
  <c r="T17" i="1"/>
  <c r="P17" i="1" s="1"/>
  <c r="O14" i="1"/>
  <c r="T14" i="1"/>
  <c r="P14" i="1" s="1"/>
  <c r="O16" i="1"/>
  <c r="T16" i="1"/>
  <c r="P16" i="1" s="1"/>
  <c r="O11" i="1"/>
  <c r="T11" i="1"/>
  <c r="P11" i="1" s="1"/>
  <c r="O10" i="1"/>
  <c r="T10" i="1"/>
  <c r="P10" i="1" s="1"/>
  <c r="O12" i="1"/>
  <c r="T12" i="1"/>
  <c r="P12" i="1" s="1"/>
  <c r="O18" i="1"/>
  <c r="T18" i="1"/>
  <c r="P18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<sst xmlns="http://schemas.openxmlformats.org/spreadsheetml/2006/main" count="157" uniqueCount="153">
  <si>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</si>
  <si>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</si>
  <si>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</si>
  <si>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</si>
  <si>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</si>
  <si>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</si>
  <si>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</si>
  <si>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</si>
  <si>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</si>
  <si>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</si>
  <si>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</si>
  <si>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</si>
  <si>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</si>
  <si>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</si>
  <si>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</si>
  <si>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</si>
  <si>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</si>
  <si>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</si>
  <si>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</si>
  <si>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</si>
  <si>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</si>
  <si>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</si>
  <si>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</si>
  <si>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</si>
  <si>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</si>
  <si>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</si>
  <si>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</si>
  <si>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</si>
  <si>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</si>
  <si>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</si>
  <si>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</si>
  <si>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</si>
  <si>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ARADEL</t>
  </si>
  <si>
    <t>AUSTINLAZ</t>
  </si>
  <si>
    <t>BERGER</t>
  </si>
  <si>
    <t>BETAGLAS</t>
  </si>
  <si>
    <t>BUACEMENT</t>
  </si>
  <si>
    <t>Advancers</t>
  </si>
  <si>
    <t>Decliners</t>
  </si>
  <si>
    <t xml:space="preserve"> Flat</t>
  </si>
  <si>
    <t>Mkt Breadth</t>
  </si>
  <si>
    <t>BUAFOODS</t>
  </si>
  <si>
    <t>CADBURY</t>
  </si>
  <si>
    <t>CAP</t>
  </si>
  <si>
    <t>CAVERTON</t>
  </si>
  <si>
    <t>CHAMPION</t>
  </si>
  <si>
    <t>CHAMS</t>
  </si>
  <si>
    <t>CHELLARAM</t>
  </si>
  <si>
    <t>CILEASING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</si>
  <si>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</si>
  <si>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</si>
  <si>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</si>
  <si>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</si>
  <si>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</si>
  <si>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</si>
  <si>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</si>
  <si>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</si>
  <si>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</si>
  <si>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</si>
  <si>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</si>
  <si>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ETERNA</t>
  </si>
  <si>
    <t>ETI</t>
  </si>
  <si>
    <t>ETRANZACT</t>
  </si>
  <si>
    <t>FBNH</t>
  </si>
  <si>
    <t>FCMB</t>
  </si>
  <si>
    <t>FIDELITYBK</t>
  </si>
  <si>
    <t>FIDSON</t>
  </si>
  <si>
    <t>FTNCOCOA</t>
  </si>
  <si>
    <t>GEREGU</t>
  </si>
  <si>
    <t>GOLDBREW</t>
  </si>
  <si>
    <t>GTCO</t>
  </si>
  <si>
    <t>GUINEAINS</t>
  </si>
  <si>
    <t>GUINNESS</t>
  </si>
  <si>
    <t>HMCALL</t>
  </si>
  <si>
    <t>HONYFLOUR</t>
  </si>
  <si>
    <t>IKEJAHOTEL</t>
  </si>
  <si>
    <t>IMG</t>
  </si>
  <si>
    <t xml:space="preserve"> n  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</si>
  <si>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</si>
  <si>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</si>
  <si>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</si>
  <si>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</si>
  <si>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</si>
  <si>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</si>
  <si>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</si>
  <si>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</si>
  <si>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</si>
  <si>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</si>
  <si>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LINKASSURE</t>
  </si>
  <si>
    <t>LIVESTOCK</t>
  </si>
  <si>
    <t>LIVINGTRUST</t>
  </si>
  <si>
    <t>MANSARD</t>
  </si>
  <si>
    <t>MAYBAKER</t>
  </si>
  <si>
    <t>MCNICHOLS</t>
  </si>
  <si>
    <t>MECURE</t>
  </si>
  <si>
    <t>MEYER</t>
  </si>
  <si>
    <t>MRS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</si>
  <si>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</si>
  <si>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</si>
  <si>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</si>
  <si>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</si>
  <si>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</si>
  <si>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</si>
  <si>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</si>
  <si>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</si>
  <si>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</si>
  <si>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</si>
  <si>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</si>
  <si>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</si>
  <si>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</si>
  <si>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</si>
  <si>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</si>
  <si>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</si>
  <si>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</si>
  <si>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</si>
  <si>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</si>
  <si>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</si>
  <si>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</si>
  <si>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</si>
  <si>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</si>
  <si>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</si>
  <si>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</si>
  <si>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</si>
  <si>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</si>
  <si>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</si>
  <si>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</si>
  <si>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</si>
  <si>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</si>
  <si>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</si>
  <si>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THOMASWY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</si>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</sst>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&quot;x&quot;"/>
  </numFmts>
  <fonts count="1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8"/>
      <color rgb="FF000000"/>
      <name val="Tahoma"/>
      <family val="2"/>
    </font>
    <font>
      <sz val="8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  <font>
      <b/>
      <sz val="22"/>
      <color rgb="FFC00000"/>
      <name val="Aptos Narrow"/>
      <family val="2"/>
      <scheme val="minor"/>
    </font>
    <font>
      <b/>
      <sz val="22"/>
      <color theme="1"/>
      <name val="Aptos Narrow"/>
      <family val="2"/>
      <scheme val="minor"/>
    </font>
    <font>
      <sz val="8"/>
      <color theme="0"/>
      <name val="Aptos Narrow"/>
      <family val="2"/>
      <scheme val="minor"/>
    </font>
    <font>
      <b/>
      <sz val="16"/>
      <name val="Aptos Narrow"/>
      <family val="2"/>
      <scheme val="minor"/>
    </font>
    <font>
      <sz val="12"/>
      <color theme="0"/>
      <name val="Aptos Narrow"/>
      <family val="2"/>
      <scheme val="minor"/>
    </font>
    <font>
      <sz val="10"/>
      <name val="Aptos Narrow"/>
      <family val="2"/>
      <scheme val="minor"/>
    </font>
    <font>
      <b/>
      <sz val="10"/>
      <name val="Aptos Narrow"/>
      <family val="2"/>
      <scheme val="minor"/>
    </font>
    <font>
      <sz val="11"/>
      <color indexed="8"/>
      <name val="Calibri"/>
      <family val="2"/>
    </font>
    <font>
      <b/>
      <sz val="10"/>
      <color theme="1"/>
      <name val="Aptos Narrow"/>
      <family val="2"/>
      <scheme val="minor"/>
    </font>
    <font>
      <sz val="11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1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B26B4BAD-3F3E-40A7-8C2B-BFD512FE4917}"/>
    <cellStyle name="Normal" xfId="0" builtinId="0"/>
    <cellStyle name="Percent 2" xfId="2" xr:uid="{8B0F7983-F9BC-4EA1-9161-1849B49B3396}"/>
    <cellStyle name="Percent 4" xfId="3" xr:uid="{2F303036-9CDE-48BA-BA56-5E09F006E28B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2C64612D-2AD5-41C0-B3D6-5ABAF7F44EF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680D94B9-2765-4696-B620-60154475EC4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B14E73E7-C1BB-47D2-BC7A-E1CA8FA286D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C60BCEA-BA38-434A-9873-9F546F717EC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F97AACE4-B4AF-4A4D-8F5E-43E9C7B100F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7CC1161F-B265-43EF-89A5-F9B67E0D2FF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22B855DB-188B-42DC-B10D-2E5BB4DA2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37911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\Current%20Pricelist%20Template.xlsx" TargetMode="External"/><Relationship Id="rId1" Type="http://schemas.openxmlformats.org/officeDocument/2006/relationships/externalLinkPath" Target="/Users/EseogheneToweh/Downloads/SCM%20DAILY%20MARKET%20REPORT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3.63</v>
          </cell>
          <cell r="F44">
            <v>3.63</v>
          </cell>
          <cell r="I44">
            <v>39986</v>
          </cell>
          <cell r="J44">
            <v>159544.14000000001</v>
          </cell>
        </row>
        <row r="45">
          <cell r="B45" t="str">
            <v>ABCTRANS</v>
          </cell>
          <cell r="C45">
            <v>1.22</v>
          </cell>
          <cell r="F45">
            <v>1.23</v>
          </cell>
          <cell r="I45">
            <v>197458</v>
          </cell>
          <cell r="J45">
            <v>243069.01</v>
          </cell>
        </row>
        <row r="46">
          <cell r="B46" t="str">
            <v>ACADEMY</v>
          </cell>
          <cell r="C46">
            <v>3.25</v>
          </cell>
          <cell r="F46">
            <v>3.25</v>
          </cell>
          <cell r="I46">
            <v>5890</v>
          </cell>
          <cell r="J46">
            <v>19160.37</v>
          </cell>
        </row>
        <row r="47">
          <cell r="B47" t="str">
            <v>ACCESSCORP</v>
          </cell>
          <cell r="C47">
            <v>24.5</v>
          </cell>
          <cell r="F47">
            <v>24.7</v>
          </cell>
          <cell r="I47">
            <v>11665793</v>
          </cell>
          <cell r="J47">
            <v>287659597.14999998</v>
          </cell>
        </row>
        <row r="48">
          <cell r="B48" t="str">
            <v>AFRIPRUD</v>
          </cell>
          <cell r="C48">
            <v>25</v>
          </cell>
          <cell r="F48">
            <v>24.9</v>
          </cell>
          <cell r="I48">
            <v>2211542</v>
          </cell>
          <cell r="J48">
            <v>54838429.649999999</v>
          </cell>
        </row>
        <row r="49">
          <cell r="B49" t="str">
            <v>AIICO</v>
          </cell>
          <cell r="C49">
            <v>1.88</v>
          </cell>
          <cell r="F49">
            <v>1.93</v>
          </cell>
          <cell r="I49">
            <v>54234773</v>
          </cell>
          <cell r="J49">
            <v>104178058.42</v>
          </cell>
        </row>
        <row r="50">
          <cell r="B50" t="str">
            <v>AIRTELAFRI</v>
          </cell>
          <cell r="C50">
            <v>2156.9</v>
          </cell>
          <cell r="F50">
            <v>2156.9</v>
          </cell>
          <cell r="I50">
            <v>506</v>
          </cell>
          <cell r="J50">
            <v>1200485</v>
          </cell>
        </row>
        <row r="51">
          <cell r="B51" t="str">
            <v>ARADEL</v>
          </cell>
          <cell r="C51">
            <v>598</v>
          </cell>
          <cell r="F51">
            <v>598</v>
          </cell>
          <cell r="I51">
            <v>1069996</v>
          </cell>
          <cell r="J51">
            <v>638813225.39999998</v>
          </cell>
        </row>
        <row r="52">
          <cell r="B52" t="str">
            <v>AUSTINLAZ</v>
          </cell>
          <cell r="C52">
            <v>1.81</v>
          </cell>
          <cell r="F52">
            <v>1.81</v>
          </cell>
          <cell r="I52">
            <v>8200</v>
          </cell>
          <cell r="J52">
            <v>14833.78</v>
          </cell>
        </row>
        <row r="53">
          <cell r="B53" t="str">
            <v>BERGER</v>
          </cell>
          <cell r="C53">
            <v>20</v>
          </cell>
          <cell r="F53">
            <v>20</v>
          </cell>
          <cell r="I53">
            <v>29718</v>
          </cell>
          <cell r="J53">
            <v>586300.5</v>
          </cell>
        </row>
        <row r="54">
          <cell r="B54" t="str">
            <v>BETAGLAS</v>
          </cell>
          <cell r="C54">
            <v>64.900000000000006</v>
          </cell>
          <cell r="F54">
            <v>64.900000000000006</v>
          </cell>
          <cell r="I54">
            <v>7378</v>
          </cell>
          <cell r="J54">
            <v>476242.5</v>
          </cell>
        </row>
        <row r="55">
          <cell r="B55" t="str">
            <v>BUACEMENT</v>
          </cell>
          <cell r="C55">
            <v>93</v>
          </cell>
          <cell r="F55">
            <v>93</v>
          </cell>
          <cell r="I55">
            <v>143477</v>
          </cell>
          <cell r="J55">
            <v>12954208.1</v>
          </cell>
        </row>
        <row r="56">
          <cell r="B56" t="str">
            <v>BUAFOODS</v>
          </cell>
          <cell r="C56">
            <v>415</v>
          </cell>
          <cell r="F56">
            <v>415</v>
          </cell>
          <cell r="I56">
            <v>69249</v>
          </cell>
          <cell r="J56">
            <v>25931941.5</v>
          </cell>
        </row>
        <row r="57">
          <cell r="B57" t="str">
            <v>CADBURY</v>
          </cell>
          <cell r="C57">
            <v>22.8</v>
          </cell>
          <cell r="F57">
            <v>22.8</v>
          </cell>
          <cell r="I57">
            <v>359635</v>
          </cell>
          <cell r="J57">
            <v>8152972.3499999996</v>
          </cell>
        </row>
        <row r="58">
          <cell r="B58" t="str">
            <v>CAP</v>
          </cell>
          <cell r="C58">
            <v>38</v>
          </cell>
          <cell r="F58">
            <v>38</v>
          </cell>
          <cell r="I58">
            <v>19269</v>
          </cell>
          <cell r="J58">
            <v>747684.8</v>
          </cell>
        </row>
        <row r="59">
          <cell r="B59" t="str">
            <v>CAVERTON</v>
          </cell>
          <cell r="C59">
            <v>2.4500000000000002</v>
          </cell>
          <cell r="F59">
            <v>2.36</v>
          </cell>
          <cell r="I59">
            <v>3357031</v>
          </cell>
          <cell r="J59">
            <v>7893642.4000000004</v>
          </cell>
        </row>
        <row r="60">
          <cell r="B60" t="str">
            <v>CHAMPION</v>
          </cell>
          <cell r="C60">
            <v>4.25</v>
          </cell>
          <cell r="F60">
            <v>4.2</v>
          </cell>
          <cell r="I60">
            <v>599641</v>
          </cell>
          <cell r="J60">
            <v>2525878.65</v>
          </cell>
        </row>
        <row r="61">
          <cell r="B61" t="str">
            <v>CHAMS</v>
          </cell>
          <cell r="C61">
            <v>2.14</v>
          </cell>
          <cell r="F61">
            <v>2.14</v>
          </cell>
          <cell r="I61">
            <v>10868337</v>
          </cell>
          <cell r="J61">
            <v>23714847.760000002</v>
          </cell>
        </row>
        <row r="62">
          <cell r="B62" t="str">
            <v>CHELLARAM</v>
          </cell>
          <cell r="C62">
            <v>3.7</v>
          </cell>
          <cell r="F62">
            <v>3.7</v>
          </cell>
          <cell r="I62">
            <v>1000</v>
          </cell>
          <cell r="J62">
            <v>3700</v>
          </cell>
        </row>
        <row r="63">
          <cell r="B63" t="str">
            <v>CILEASING</v>
          </cell>
          <cell r="C63">
            <v>4.01</v>
          </cell>
          <cell r="F63">
            <v>4.0999999999999996</v>
          </cell>
          <cell r="I63">
            <v>2155480</v>
          </cell>
          <cell r="J63">
            <v>8876812.8499999996</v>
          </cell>
        </row>
        <row r="64">
          <cell r="B64" t="str">
            <v>CONHALLPLC</v>
          </cell>
          <cell r="C64">
            <v>3.4</v>
          </cell>
          <cell r="F64">
            <v>3.4</v>
          </cell>
          <cell r="I64">
            <v>3278068</v>
          </cell>
          <cell r="J64">
            <v>11145935.199999999</v>
          </cell>
        </row>
        <row r="65">
          <cell r="B65" t="str">
            <v>CONOIL</v>
          </cell>
          <cell r="C65">
            <v>387.2</v>
          </cell>
          <cell r="F65">
            <v>387.2</v>
          </cell>
          <cell r="I65">
            <v>5818</v>
          </cell>
          <cell r="J65">
            <v>2027573</v>
          </cell>
        </row>
        <row r="66">
          <cell r="B66" t="str">
            <v>CORNERST</v>
          </cell>
          <cell r="C66">
            <v>3.93</v>
          </cell>
          <cell r="F66">
            <v>3.93</v>
          </cell>
          <cell r="I66">
            <v>90640</v>
          </cell>
          <cell r="J66">
            <v>350531.59</v>
          </cell>
        </row>
        <row r="67">
          <cell r="B67" t="str">
            <v>CUSTODIAN</v>
          </cell>
          <cell r="C67">
            <v>18</v>
          </cell>
          <cell r="F67">
            <v>19</v>
          </cell>
          <cell r="I67">
            <v>1016898</v>
          </cell>
          <cell r="J67">
            <v>18948322.050000001</v>
          </cell>
        </row>
        <row r="68">
          <cell r="B68" t="str">
            <v>CUTIX</v>
          </cell>
          <cell r="C68">
            <v>2.69</v>
          </cell>
          <cell r="F68">
            <v>2.7</v>
          </cell>
          <cell r="I68">
            <v>6733792</v>
          </cell>
          <cell r="J68">
            <v>18004766.960000001</v>
          </cell>
        </row>
        <row r="69">
          <cell r="B69" t="str">
            <v>CWG</v>
          </cell>
          <cell r="C69">
            <v>6.7</v>
          </cell>
          <cell r="F69">
            <v>6.5</v>
          </cell>
          <cell r="I69">
            <v>2662230</v>
          </cell>
          <cell r="J69">
            <v>17563548.350000001</v>
          </cell>
        </row>
        <row r="70">
          <cell r="B70" t="str">
            <v>DAARCOMM</v>
          </cell>
          <cell r="C70">
            <v>0.9</v>
          </cell>
          <cell r="F70">
            <v>0.97</v>
          </cell>
          <cell r="I70">
            <v>4446078</v>
          </cell>
          <cell r="J70">
            <v>4235928.37</v>
          </cell>
        </row>
        <row r="71">
          <cell r="B71" t="str">
            <v>DANGCEM</v>
          </cell>
          <cell r="C71">
            <v>478.8</v>
          </cell>
          <cell r="F71">
            <v>478.8</v>
          </cell>
          <cell r="I71">
            <v>217310</v>
          </cell>
          <cell r="J71">
            <v>93660610</v>
          </cell>
        </row>
        <row r="72">
          <cell r="B72" t="str">
            <v>DANGSUGAR</v>
          </cell>
          <cell r="C72">
            <v>32.5</v>
          </cell>
          <cell r="F72">
            <v>33</v>
          </cell>
          <cell r="I72">
            <v>1548976</v>
          </cell>
          <cell r="J72">
            <v>50801865.200000003</v>
          </cell>
        </row>
        <row r="73">
          <cell r="B73" t="str">
            <v>DEAPCAP</v>
          </cell>
          <cell r="C73">
            <v>1.26</v>
          </cell>
          <cell r="F73">
            <v>1.26</v>
          </cell>
          <cell r="I73">
            <v>161213</v>
          </cell>
          <cell r="J73">
            <v>197832.85</v>
          </cell>
        </row>
        <row r="74">
          <cell r="B74" t="str">
            <v>ELLAHLAKES</v>
          </cell>
          <cell r="C74">
            <v>3</v>
          </cell>
          <cell r="F74">
            <v>3.03</v>
          </cell>
          <cell r="I74">
            <v>1172323</v>
          </cell>
          <cell r="J74">
            <v>3590356.27</v>
          </cell>
        </row>
        <row r="75">
          <cell r="B75" t="str">
            <v>ETERNA</v>
          </cell>
          <cell r="C75">
            <v>26.7</v>
          </cell>
          <cell r="F75">
            <v>26.7</v>
          </cell>
          <cell r="I75">
            <v>309778</v>
          </cell>
          <cell r="J75">
            <v>8201832.8499999996</v>
          </cell>
        </row>
        <row r="76">
          <cell r="B76" t="str">
            <v>ETI</v>
          </cell>
          <cell r="C76">
            <v>28</v>
          </cell>
          <cell r="F76">
            <v>30.4</v>
          </cell>
          <cell r="I76">
            <v>618761</v>
          </cell>
          <cell r="J76">
            <v>17871311.199999999</v>
          </cell>
        </row>
        <row r="77">
          <cell r="B77" t="str">
            <v>ETRANZACT</v>
          </cell>
          <cell r="C77">
            <v>6.5</v>
          </cell>
          <cell r="F77">
            <v>6.5</v>
          </cell>
          <cell r="I77">
            <v>114970</v>
          </cell>
          <cell r="J77">
            <v>711589.9</v>
          </cell>
        </row>
        <row r="78">
          <cell r="B78" t="str">
            <v>FBNH</v>
          </cell>
          <cell r="C78">
            <v>31.45</v>
          </cell>
          <cell r="F78">
            <v>31.05</v>
          </cell>
          <cell r="I78">
            <v>16227075</v>
          </cell>
          <cell r="J78">
            <v>500356523.5</v>
          </cell>
        </row>
        <row r="79">
          <cell r="B79" t="str">
            <v>FCMB</v>
          </cell>
          <cell r="C79">
            <v>10.45</v>
          </cell>
          <cell r="F79">
            <v>10.3</v>
          </cell>
          <cell r="I79">
            <v>7378593</v>
          </cell>
          <cell r="J79">
            <v>76689754.599999994</v>
          </cell>
        </row>
        <row r="80">
          <cell r="B80" t="str">
            <v>FIDELITYBK</v>
          </cell>
          <cell r="C80">
            <v>16.75</v>
          </cell>
          <cell r="F80">
            <v>17.600000000000001</v>
          </cell>
          <cell r="I80">
            <v>5543153</v>
          </cell>
          <cell r="J80">
            <v>95587548.849999994</v>
          </cell>
        </row>
        <row r="81">
          <cell r="B81" t="str">
            <v>FIDSON</v>
          </cell>
          <cell r="C81">
            <v>17</v>
          </cell>
          <cell r="F81">
            <v>17</v>
          </cell>
          <cell r="I81">
            <v>350518</v>
          </cell>
          <cell r="J81">
            <v>5583886.4500000002</v>
          </cell>
        </row>
        <row r="82">
          <cell r="B82" t="str">
            <v>FTNCOCOA</v>
          </cell>
          <cell r="C82">
            <v>1.85</v>
          </cell>
          <cell r="F82">
            <v>1.9</v>
          </cell>
          <cell r="I82">
            <v>4417726</v>
          </cell>
          <cell r="J82">
            <v>8605228.5299999993</v>
          </cell>
        </row>
        <row r="83">
          <cell r="B83" t="str">
            <v>GEREGU</v>
          </cell>
          <cell r="C83">
            <v>1150</v>
          </cell>
          <cell r="F83">
            <v>1150</v>
          </cell>
          <cell r="I83">
            <v>213132</v>
          </cell>
          <cell r="J83">
            <v>220591620</v>
          </cell>
        </row>
        <row r="84">
          <cell r="B84" t="str">
            <v>GOLDBREW</v>
          </cell>
          <cell r="C84">
            <v>8.64</v>
          </cell>
          <cell r="F84">
            <v>8.64</v>
          </cell>
          <cell r="I84">
            <v>3184</v>
          </cell>
          <cell r="J84">
            <v>24771.52</v>
          </cell>
        </row>
        <row r="85">
          <cell r="B85" t="str">
            <v>GTCO</v>
          </cell>
          <cell r="C85">
            <v>57</v>
          </cell>
          <cell r="F85">
            <v>57</v>
          </cell>
          <cell r="I85">
            <v>4282971</v>
          </cell>
          <cell r="J85">
            <v>244097433.84999999</v>
          </cell>
        </row>
        <row r="86">
          <cell r="B86" t="str">
            <v>GUINEAINS</v>
          </cell>
          <cell r="C86">
            <v>0.99</v>
          </cell>
          <cell r="F86">
            <v>0.91</v>
          </cell>
          <cell r="I86">
            <v>14625636</v>
          </cell>
          <cell r="J86">
            <v>13921363.9</v>
          </cell>
        </row>
        <row r="87">
          <cell r="B87" t="str">
            <v>GUINNESS</v>
          </cell>
          <cell r="C87">
            <v>70.25</v>
          </cell>
          <cell r="F87">
            <v>65</v>
          </cell>
          <cell r="I87">
            <v>299639</v>
          </cell>
          <cell r="J87">
            <v>19970403.149999999</v>
          </cell>
        </row>
        <row r="88">
          <cell r="B88" t="str">
            <v>HMCALL</v>
          </cell>
          <cell r="C88">
            <v>4.8600000000000003</v>
          </cell>
          <cell r="F88">
            <v>4.8600000000000003</v>
          </cell>
          <cell r="I88">
            <v>100857</v>
          </cell>
          <cell r="J88">
            <v>500711.67</v>
          </cell>
        </row>
        <row r="89">
          <cell r="B89" t="str">
            <v>HONYFLOUR</v>
          </cell>
          <cell r="C89">
            <v>8.2899999999999991</v>
          </cell>
          <cell r="F89">
            <v>9.11</v>
          </cell>
          <cell r="I89">
            <v>8687797</v>
          </cell>
          <cell r="J89">
            <v>78326141.079999998</v>
          </cell>
        </row>
        <row r="90">
          <cell r="B90" t="str">
            <v>IKEJAHOTEL</v>
          </cell>
          <cell r="C90">
            <v>12.35</v>
          </cell>
          <cell r="F90">
            <v>13.5</v>
          </cell>
          <cell r="I90">
            <v>1020857</v>
          </cell>
          <cell r="J90">
            <v>12931788.449999999</v>
          </cell>
        </row>
        <row r="91">
          <cell r="B91" t="str">
            <v>IMG</v>
          </cell>
          <cell r="C91">
            <v>37.950000000000003</v>
          </cell>
          <cell r="F91">
            <v>37.950000000000003</v>
          </cell>
          <cell r="I91">
            <v>11505</v>
          </cell>
          <cell r="J91">
            <v>393471</v>
          </cell>
        </row>
        <row r="92">
          <cell r="B92" t="str">
            <v>INFINITY</v>
          </cell>
          <cell r="C92">
            <v>7</v>
          </cell>
          <cell r="F92">
            <v>7</v>
          </cell>
          <cell r="I92">
            <v>30130</v>
          </cell>
          <cell r="J92">
            <v>210756.8</v>
          </cell>
        </row>
        <row r="93">
          <cell r="B93" t="str">
            <v>INTBREW</v>
          </cell>
          <cell r="C93">
            <v>5.2</v>
          </cell>
          <cell r="F93">
            <v>5.4</v>
          </cell>
          <cell r="I93">
            <v>2569285</v>
          </cell>
          <cell r="J93">
            <v>13845561.65</v>
          </cell>
        </row>
        <row r="94">
          <cell r="B94" t="str">
            <v>INTENEGINS</v>
          </cell>
          <cell r="C94">
            <v>2</v>
          </cell>
          <cell r="F94">
            <v>2.04</v>
          </cell>
          <cell r="I94">
            <v>935875</v>
          </cell>
          <cell r="J94">
            <v>1843007.42</v>
          </cell>
        </row>
        <row r="95">
          <cell r="B95" t="str">
            <v>JAIZBANK</v>
          </cell>
          <cell r="C95">
            <v>2.94</v>
          </cell>
          <cell r="F95">
            <v>3</v>
          </cell>
          <cell r="I95">
            <v>11924489</v>
          </cell>
          <cell r="J95">
            <v>35662919</v>
          </cell>
        </row>
        <row r="96">
          <cell r="B96" t="str">
            <v>JAPAULGOLD</v>
          </cell>
          <cell r="C96">
            <v>2.2200000000000002</v>
          </cell>
          <cell r="F96">
            <v>2.16</v>
          </cell>
          <cell r="I96">
            <v>5957519</v>
          </cell>
          <cell r="J96">
            <v>13265932.5</v>
          </cell>
        </row>
        <row r="97">
          <cell r="B97" t="str">
            <v>JBERGER</v>
          </cell>
          <cell r="C97">
            <v>155.30000000000001</v>
          </cell>
          <cell r="F97">
            <v>155.30000000000001</v>
          </cell>
          <cell r="I97">
            <v>150074</v>
          </cell>
          <cell r="J97">
            <v>21111613.899999999</v>
          </cell>
        </row>
        <row r="98">
          <cell r="B98" t="str">
            <v>JOHNHOLT</v>
          </cell>
          <cell r="C98">
            <v>9.41</v>
          </cell>
          <cell r="F98">
            <v>9.41</v>
          </cell>
          <cell r="I98">
            <v>94873</v>
          </cell>
          <cell r="J98">
            <v>843837.12</v>
          </cell>
        </row>
        <row r="99">
          <cell r="B99" t="str">
            <v>JULI</v>
          </cell>
          <cell r="C99">
            <v>10.3</v>
          </cell>
          <cell r="F99">
            <v>10.3</v>
          </cell>
          <cell r="I99">
            <v>677</v>
          </cell>
          <cell r="J99">
            <v>6845.2</v>
          </cell>
        </row>
        <row r="100">
          <cell r="B100" t="str">
            <v>LASACO</v>
          </cell>
          <cell r="C100">
            <v>3.6</v>
          </cell>
          <cell r="F100">
            <v>3.6</v>
          </cell>
          <cell r="I100">
            <v>1795215</v>
          </cell>
          <cell r="J100">
            <v>6443457.9500000002</v>
          </cell>
        </row>
        <row r="101">
          <cell r="B101" t="str">
            <v>LEARNAFRCA</v>
          </cell>
          <cell r="C101">
            <v>5.44</v>
          </cell>
          <cell r="F101">
            <v>5.4</v>
          </cell>
          <cell r="I101">
            <v>784278</v>
          </cell>
          <cell r="J101">
            <v>4232234.62</v>
          </cell>
        </row>
        <row r="102">
          <cell r="B102" t="str">
            <v>LINKASSURE</v>
          </cell>
          <cell r="C102">
            <v>1.58</v>
          </cell>
          <cell r="F102">
            <v>1.58</v>
          </cell>
          <cell r="I102">
            <v>1839297</v>
          </cell>
          <cell r="J102">
            <v>2936358.44</v>
          </cell>
        </row>
        <row r="103">
          <cell r="B103" t="str">
            <v>LIVESTOCK</v>
          </cell>
          <cell r="C103">
            <v>4.54</v>
          </cell>
          <cell r="F103">
            <v>4.6399999999999997</v>
          </cell>
          <cell r="I103">
            <v>1768188</v>
          </cell>
          <cell r="J103">
            <v>8361453.96</v>
          </cell>
        </row>
        <row r="104">
          <cell r="B104" t="str">
            <v>LIVINGTRUST</v>
          </cell>
          <cell r="C104">
            <v>4.8099999999999996</v>
          </cell>
          <cell r="F104">
            <v>4.8099999999999996</v>
          </cell>
          <cell r="I104">
            <v>18111</v>
          </cell>
          <cell r="J104">
            <v>80500.08</v>
          </cell>
        </row>
        <row r="105">
          <cell r="B105" t="str">
            <v>MANSARD</v>
          </cell>
          <cell r="C105">
            <v>9.5</v>
          </cell>
          <cell r="F105">
            <v>9.25</v>
          </cell>
          <cell r="I105">
            <v>2849546</v>
          </cell>
          <cell r="J105">
            <v>26185169.890000001</v>
          </cell>
        </row>
        <row r="106">
          <cell r="B106" t="str">
            <v>MAYBAKER</v>
          </cell>
          <cell r="C106">
            <v>9.4499999999999993</v>
          </cell>
          <cell r="F106">
            <v>9.4499999999999993</v>
          </cell>
          <cell r="I106">
            <v>57016</v>
          </cell>
          <cell r="J106">
            <v>520787.3</v>
          </cell>
        </row>
        <row r="107">
          <cell r="B107" t="str">
            <v>MCNICHOLS</v>
          </cell>
          <cell r="C107">
            <v>1.61</v>
          </cell>
          <cell r="F107">
            <v>1.61</v>
          </cell>
          <cell r="I107">
            <v>342765</v>
          </cell>
          <cell r="J107">
            <v>585679.43000000005</v>
          </cell>
        </row>
        <row r="108">
          <cell r="B108" t="str">
            <v>MECURE</v>
          </cell>
          <cell r="C108">
            <v>13.9</v>
          </cell>
          <cell r="F108">
            <v>13.9</v>
          </cell>
          <cell r="I108">
            <v>30721</v>
          </cell>
          <cell r="J108">
            <v>386866.3</v>
          </cell>
        </row>
        <row r="109">
          <cell r="B109" t="str">
            <v>MEYER</v>
          </cell>
          <cell r="C109">
            <v>9.25</v>
          </cell>
          <cell r="F109">
            <v>9.25</v>
          </cell>
          <cell r="I109">
            <v>2767</v>
          </cell>
          <cell r="J109">
            <v>23146.95</v>
          </cell>
        </row>
        <row r="110">
          <cell r="B110" t="str">
            <v>MRS</v>
          </cell>
          <cell r="C110">
            <v>217.8</v>
          </cell>
          <cell r="F110">
            <v>217.8</v>
          </cell>
          <cell r="I110">
            <v>57869</v>
          </cell>
          <cell r="J110">
            <v>11580155.5</v>
          </cell>
        </row>
        <row r="111">
          <cell r="B111" t="str">
            <v>MTNN</v>
          </cell>
          <cell r="C111">
            <v>220</v>
          </cell>
          <cell r="F111">
            <v>242</v>
          </cell>
          <cell r="I111">
            <v>4806939</v>
          </cell>
          <cell r="J111">
            <v>1152455088.0999999</v>
          </cell>
        </row>
        <row r="112">
          <cell r="B112" t="str">
            <v>MULTIVERSE</v>
          </cell>
          <cell r="C112">
            <v>10.65</v>
          </cell>
          <cell r="F112">
            <v>11.5</v>
          </cell>
          <cell r="I112">
            <v>1428126</v>
          </cell>
          <cell r="J112">
            <v>15983094.949999999</v>
          </cell>
        </row>
        <row r="113">
          <cell r="B113" t="str">
            <v>NAHCO</v>
          </cell>
          <cell r="C113">
            <v>48</v>
          </cell>
          <cell r="F113">
            <v>48.5</v>
          </cell>
          <cell r="I113">
            <v>2247675</v>
          </cell>
          <cell r="J113">
            <v>107905998.09999999</v>
          </cell>
        </row>
        <row r="114">
          <cell r="B114" t="str">
            <v>NASCON</v>
          </cell>
          <cell r="C114">
            <v>31.6</v>
          </cell>
          <cell r="F114">
            <v>31.6</v>
          </cell>
          <cell r="I114">
            <v>11646925</v>
          </cell>
          <cell r="J114">
            <v>368228138.94999999</v>
          </cell>
        </row>
        <row r="115">
          <cell r="B115" t="str">
            <v>NB</v>
          </cell>
          <cell r="C115">
            <v>32.200000000000003</v>
          </cell>
          <cell r="F115">
            <v>32.200000000000003</v>
          </cell>
          <cell r="I115">
            <v>395699</v>
          </cell>
          <cell r="J115">
            <v>12775977.199999999</v>
          </cell>
        </row>
        <row r="116">
          <cell r="B116" t="str">
            <v>NCR</v>
          </cell>
          <cell r="C116">
            <v>7.3</v>
          </cell>
          <cell r="F116">
            <v>7.3</v>
          </cell>
          <cell r="I116">
            <v>7</v>
          </cell>
          <cell r="J116">
            <v>51.1</v>
          </cell>
        </row>
        <row r="117">
          <cell r="B117" t="str">
            <v>NEIMETH</v>
          </cell>
          <cell r="C117">
            <v>2.6</v>
          </cell>
          <cell r="F117">
            <v>2.6</v>
          </cell>
          <cell r="I117">
            <v>407398</v>
          </cell>
          <cell r="J117">
            <v>1047215.6</v>
          </cell>
        </row>
        <row r="118">
          <cell r="B118" t="str">
            <v>NEM</v>
          </cell>
          <cell r="C118">
            <v>13</v>
          </cell>
          <cell r="F118">
            <v>13</v>
          </cell>
          <cell r="I118">
            <v>541957</v>
          </cell>
          <cell r="J118">
            <v>6802723.9500000002</v>
          </cell>
        </row>
        <row r="119">
          <cell r="B119" t="str">
            <v>NESTLE</v>
          </cell>
          <cell r="C119">
            <v>875</v>
          </cell>
          <cell r="F119">
            <v>875</v>
          </cell>
          <cell r="I119">
            <v>26943</v>
          </cell>
          <cell r="J119">
            <v>23321307.199999999</v>
          </cell>
        </row>
        <row r="120">
          <cell r="B120" t="str">
            <v>NGXGROUP</v>
          </cell>
          <cell r="C120">
            <v>29.5</v>
          </cell>
          <cell r="F120">
            <v>29.5</v>
          </cell>
          <cell r="I120">
            <v>71391</v>
          </cell>
          <cell r="J120">
            <v>2070213.1</v>
          </cell>
        </row>
        <row r="121">
          <cell r="B121" t="str">
            <v>NIDF</v>
          </cell>
          <cell r="C121">
            <v>111.7</v>
          </cell>
          <cell r="F121">
            <v>111.7</v>
          </cell>
          <cell r="I121">
            <v>31519</v>
          </cell>
          <cell r="J121">
            <v>3524485.3</v>
          </cell>
        </row>
        <row r="122">
          <cell r="B122" t="str">
            <v>NNFM</v>
          </cell>
          <cell r="C122">
            <v>45.55</v>
          </cell>
          <cell r="F122">
            <v>45.55</v>
          </cell>
          <cell r="I122">
            <v>172331</v>
          </cell>
          <cell r="J122">
            <v>8215078.4000000004</v>
          </cell>
        </row>
        <row r="123">
          <cell r="B123" t="str">
            <v>NPFMCRFBK</v>
          </cell>
          <cell r="C123">
            <v>1.87</v>
          </cell>
          <cell r="F123">
            <v>1.9</v>
          </cell>
          <cell r="I123">
            <v>934552</v>
          </cell>
          <cell r="J123">
            <v>1766813.02</v>
          </cell>
        </row>
        <row r="124">
          <cell r="B124" t="str">
            <v>NSLTECH</v>
          </cell>
          <cell r="C124">
            <v>0.68</v>
          </cell>
          <cell r="F124">
            <v>0.74</v>
          </cell>
          <cell r="I124">
            <v>6597332</v>
          </cell>
          <cell r="J124">
            <v>4577327.68</v>
          </cell>
        </row>
        <row r="125">
          <cell r="B125" t="str">
            <v>OANDO</v>
          </cell>
          <cell r="C125">
            <v>62.75</v>
          </cell>
          <cell r="F125">
            <v>63</v>
          </cell>
          <cell r="I125">
            <v>4791826</v>
          </cell>
          <cell r="J125">
            <v>302744899.35000002</v>
          </cell>
        </row>
        <row r="126">
          <cell r="B126" t="str">
            <v>OKOMUOIL</v>
          </cell>
          <cell r="C126">
            <v>444</v>
          </cell>
          <cell r="F126">
            <v>444</v>
          </cell>
          <cell r="I126">
            <v>280228</v>
          </cell>
          <cell r="J126">
            <v>134674431.09999999</v>
          </cell>
        </row>
        <row r="127">
          <cell r="B127" t="str">
            <v>OMATEK</v>
          </cell>
          <cell r="C127">
            <v>0.9</v>
          </cell>
          <cell r="F127">
            <v>0.91</v>
          </cell>
          <cell r="I127">
            <v>3334435</v>
          </cell>
          <cell r="J127">
            <v>2906220.07</v>
          </cell>
        </row>
        <row r="128">
          <cell r="B128" t="str">
            <v>PRESCO</v>
          </cell>
          <cell r="C128">
            <v>493</v>
          </cell>
          <cell r="F128">
            <v>528</v>
          </cell>
          <cell r="I128">
            <v>1345386</v>
          </cell>
          <cell r="J128">
            <v>673648588.20000005</v>
          </cell>
        </row>
        <row r="129">
          <cell r="B129" t="str">
            <v>PRESTIGE</v>
          </cell>
          <cell r="C129">
            <v>1.4</v>
          </cell>
          <cell r="F129">
            <v>1.35</v>
          </cell>
          <cell r="I129">
            <v>13451701</v>
          </cell>
          <cell r="J129">
            <v>18697515.920000002</v>
          </cell>
        </row>
        <row r="130">
          <cell r="B130" t="str">
            <v>PZ</v>
          </cell>
          <cell r="C130">
            <v>27.5</v>
          </cell>
          <cell r="F130">
            <v>27.5</v>
          </cell>
          <cell r="I130">
            <v>748593</v>
          </cell>
          <cell r="J130">
            <v>20535955.850000001</v>
          </cell>
        </row>
        <row r="131">
          <cell r="B131" t="str">
            <v>REDSTAREX</v>
          </cell>
          <cell r="C131">
            <v>4.8499999999999996</v>
          </cell>
          <cell r="F131">
            <v>5.05</v>
          </cell>
          <cell r="I131">
            <v>509691</v>
          </cell>
          <cell r="J131">
            <v>2645317.46</v>
          </cell>
        </row>
        <row r="132">
          <cell r="B132" t="str">
            <v>REGALINS</v>
          </cell>
          <cell r="C132">
            <v>0.92</v>
          </cell>
          <cell r="F132">
            <v>0.9</v>
          </cell>
          <cell r="I132">
            <v>3781858</v>
          </cell>
          <cell r="J132">
            <v>3446173.84</v>
          </cell>
        </row>
        <row r="133">
          <cell r="B133" t="str">
            <v>ROYALEX</v>
          </cell>
          <cell r="C133">
            <v>1.1000000000000001</v>
          </cell>
          <cell r="F133">
            <v>1.1000000000000001</v>
          </cell>
          <cell r="I133">
            <v>4450396</v>
          </cell>
          <cell r="J133">
            <v>5062984.29</v>
          </cell>
        </row>
        <row r="134">
          <cell r="B134" t="str">
            <v>RTBRISCOE</v>
          </cell>
          <cell r="C134">
            <v>2.6</v>
          </cell>
          <cell r="F134">
            <v>2.34</v>
          </cell>
          <cell r="I134">
            <v>1649736</v>
          </cell>
          <cell r="J134">
            <v>4006942.82</v>
          </cell>
        </row>
        <row r="135">
          <cell r="B135" t="str">
            <v>SEPLAT</v>
          </cell>
          <cell r="C135">
            <v>5700</v>
          </cell>
          <cell r="F135">
            <v>5700</v>
          </cell>
          <cell r="I135">
            <v>888163</v>
          </cell>
          <cell r="J135">
            <v>4556276190</v>
          </cell>
        </row>
        <row r="136">
          <cell r="B136" t="str">
            <v>SFSREIT</v>
          </cell>
          <cell r="C136">
            <v>179.45</v>
          </cell>
          <cell r="F136">
            <v>179.45</v>
          </cell>
          <cell r="I136">
            <v>5425</v>
          </cell>
          <cell r="J136">
            <v>945188.5</v>
          </cell>
        </row>
        <row r="137">
          <cell r="B137" t="str">
            <v>SKYAVN</v>
          </cell>
          <cell r="C137">
            <v>33.450000000000003</v>
          </cell>
          <cell r="F137">
            <v>33.450000000000003</v>
          </cell>
          <cell r="I137">
            <v>25472</v>
          </cell>
          <cell r="J137">
            <v>768322.8</v>
          </cell>
        </row>
        <row r="138">
          <cell r="B138" t="str">
            <v>SOVRENINS</v>
          </cell>
          <cell r="C138">
            <v>1.5</v>
          </cell>
          <cell r="F138">
            <v>1.42</v>
          </cell>
          <cell r="I138">
            <v>24990938</v>
          </cell>
          <cell r="J138">
            <v>37642701.479999997</v>
          </cell>
        </row>
        <row r="139">
          <cell r="B139" t="str">
            <v>STANBIC</v>
          </cell>
          <cell r="C139">
            <v>58</v>
          </cell>
          <cell r="F139">
            <v>59.5</v>
          </cell>
          <cell r="I139">
            <v>1619834</v>
          </cell>
          <cell r="J139">
            <v>94850587.349999994</v>
          </cell>
        </row>
        <row r="140">
          <cell r="B140" t="str">
            <v>STERLINGNG</v>
          </cell>
          <cell r="C140">
            <v>5.85</v>
          </cell>
          <cell r="F140">
            <v>5.8</v>
          </cell>
          <cell r="I140">
            <v>7495767</v>
          </cell>
          <cell r="J140">
            <v>43743306.640000001</v>
          </cell>
        </row>
        <row r="141">
          <cell r="B141" t="str">
            <v>SUNUASSUR</v>
          </cell>
          <cell r="C141">
            <v>9.01</v>
          </cell>
          <cell r="F141">
            <v>8.11</v>
          </cell>
          <cell r="I141">
            <v>1651359</v>
          </cell>
          <cell r="J141">
            <v>13399091.49</v>
          </cell>
        </row>
        <row r="142">
          <cell r="B142" t="str">
            <v>TANTALIZER</v>
          </cell>
          <cell r="C142">
            <v>2.71</v>
          </cell>
          <cell r="F142">
            <v>2.54</v>
          </cell>
          <cell r="I142">
            <v>4391490</v>
          </cell>
          <cell r="J142">
            <v>11038247.35</v>
          </cell>
        </row>
        <row r="143">
          <cell r="B143" t="str">
            <v>THOMASWY</v>
          </cell>
          <cell r="C143">
            <v>2.08</v>
          </cell>
          <cell r="F143">
            <v>2.08</v>
          </cell>
          <cell r="I143">
            <v>2000</v>
          </cell>
          <cell r="J143">
            <v>3860</v>
          </cell>
        </row>
        <row r="144">
          <cell r="B144" t="str">
            <v>TIP</v>
          </cell>
          <cell r="C144">
            <v>2.79</v>
          </cell>
          <cell r="F144">
            <v>2.52</v>
          </cell>
          <cell r="I144">
            <v>298644</v>
          </cell>
          <cell r="J144">
            <v>775151.68</v>
          </cell>
        </row>
        <row r="145">
          <cell r="B145" t="str">
            <v>TOTAL</v>
          </cell>
          <cell r="C145">
            <v>630</v>
          </cell>
          <cell r="F145">
            <v>630</v>
          </cell>
          <cell r="I145">
            <v>802750</v>
          </cell>
          <cell r="J145">
            <v>491578265</v>
          </cell>
        </row>
        <row r="146">
          <cell r="B146" t="str">
            <v>TRANSCOHOT</v>
          </cell>
          <cell r="C146">
            <v>116</v>
          </cell>
          <cell r="F146">
            <v>127.35</v>
          </cell>
          <cell r="I146">
            <v>440258</v>
          </cell>
          <cell r="J146">
            <v>54557397.950000003</v>
          </cell>
        </row>
        <row r="147">
          <cell r="B147" t="str">
            <v>TRANSCORP</v>
          </cell>
          <cell r="C147">
            <v>49.5</v>
          </cell>
          <cell r="F147">
            <v>51</v>
          </cell>
          <cell r="I147">
            <v>12138607</v>
          </cell>
          <cell r="J147">
            <v>643592888.39999998</v>
          </cell>
        </row>
        <row r="148">
          <cell r="B148" t="str">
            <v>TRANSEXPR</v>
          </cell>
          <cell r="C148">
            <v>1.82</v>
          </cell>
          <cell r="F148">
            <v>1.82</v>
          </cell>
          <cell r="I148">
            <v>7000</v>
          </cell>
          <cell r="J148">
            <v>12920</v>
          </cell>
        </row>
        <row r="149">
          <cell r="B149" t="str">
            <v>TRANSPOWER</v>
          </cell>
          <cell r="C149">
            <v>359.9</v>
          </cell>
          <cell r="F149">
            <v>359.9</v>
          </cell>
          <cell r="I149">
            <v>310516</v>
          </cell>
          <cell r="J149">
            <v>100607184</v>
          </cell>
        </row>
        <row r="150">
          <cell r="B150" t="str">
            <v>TRIPPLEG</v>
          </cell>
          <cell r="C150">
            <v>2.4700000000000002</v>
          </cell>
          <cell r="F150">
            <v>2.4700000000000002</v>
          </cell>
          <cell r="I150">
            <v>49427</v>
          </cell>
          <cell r="J150">
            <v>118624.8</v>
          </cell>
        </row>
        <row r="151">
          <cell r="B151" t="str">
            <v>UACN</v>
          </cell>
          <cell r="C151">
            <v>31</v>
          </cell>
          <cell r="F151">
            <v>31.3</v>
          </cell>
          <cell r="I151">
            <v>1136176</v>
          </cell>
          <cell r="J151">
            <v>34027239.350000001</v>
          </cell>
        </row>
        <row r="152">
          <cell r="B152" t="str">
            <v>UBA</v>
          </cell>
          <cell r="C152">
            <v>34</v>
          </cell>
          <cell r="F152">
            <v>34.200000000000003</v>
          </cell>
          <cell r="I152">
            <v>11085593</v>
          </cell>
          <cell r="J152">
            <v>378639896.05000001</v>
          </cell>
        </row>
        <row r="153">
          <cell r="B153" t="str">
            <v>UCAP</v>
          </cell>
          <cell r="C153">
            <v>22.2</v>
          </cell>
          <cell r="F153">
            <v>22.1</v>
          </cell>
          <cell r="I153">
            <v>11790429</v>
          </cell>
          <cell r="J153">
            <v>260842949.19999999</v>
          </cell>
        </row>
        <row r="154">
          <cell r="B154" t="str">
            <v>UNILEVER</v>
          </cell>
          <cell r="C154">
            <v>36</v>
          </cell>
          <cell r="F154">
            <v>36</v>
          </cell>
          <cell r="I154">
            <v>79901</v>
          </cell>
          <cell r="J154">
            <v>2822378.4</v>
          </cell>
        </row>
        <row r="155">
          <cell r="B155" t="str">
            <v>UNIONDICON</v>
          </cell>
          <cell r="C155">
            <v>7.5</v>
          </cell>
          <cell r="F155">
            <v>7.5</v>
          </cell>
          <cell r="I155">
            <v>26313</v>
          </cell>
          <cell r="J155">
            <v>184191</v>
          </cell>
        </row>
        <row r="156">
          <cell r="B156" t="str">
            <v>UNIVINSURE</v>
          </cell>
          <cell r="C156">
            <v>0.71</v>
          </cell>
          <cell r="F156">
            <v>0.78</v>
          </cell>
          <cell r="I156">
            <v>97239811</v>
          </cell>
          <cell r="J156">
            <v>72168701.930000007</v>
          </cell>
        </row>
        <row r="157">
          <cell r="B157" t="str">
            <v>UPDC</v>
          </cell>
          <cell r="C157">
            <v>2</v>
          </cell>
          <cell r="F157">
            <v>1.81</v>
          </cell>
          <cell r="I157">
            <v>4862407</v>
          </cell>
          <cell r="J157">
            <v>8862180.1199999992</v>
          </cell>
        </row>
        <row r="158">
          <cell r="B158" t="str">
            <v>UPDCREIT</v>
          </cell>
          <cell r="C158">
            <v>5.65</v>
          </cell>
          <cell r="F158">
            <v>5.6</v>
          </cell>
          <cell r="I158">
            <v>367747</v>
          </cell>
          <cell r="J158">
            <v>2066850.2</v>
          </cell>
        </row>
        <row r="159">
          <cell r="B159" t="str">
            <v>UPL</v>
          </cell>
          <cell r="C159">
            <v>4.45</v>
          </cell>
          <cell r="F159">
            <v>4.45</v>
          </cell>
          <cell r="I159">
            <v>103596</v>
          </cell>
          <cell r="J159">
            <v>451989.45</v>
          </cell>
        </row>
        <row r="160">
          <cell r="B160" t="str">
            <v>VERITASKAP</v>
          </cell>
          <cell r="C160">
            <v>1.6</v>
          </cell>
          <cell r="F160">
            <v>1.55</v>
          </cell>
          <cell r="I160">
            <v>12363391</v>
          </cell>
          <cell r="J160">
            <v>19424928.420000002</v>
          </cell>
        </row>
        <row r="161">
          <cell r="B161" t="str">
            <v>VFDGROUP</v>
          </cell>
          <cell r="C161">
            <v>44.4</v>
          </cell>
          <cell r="F161">
            <v>44.4</v>
          </cell>
          <cell r="I161">
            <v>231557</v>
          </cell>
          <cell r="J161">
            <v>10209647.199999999</v>
          </cell>
        </row>
        <row r="162">
          <cell r="B162" t="str">
            <v>VITAFOAM</v>
          </cell>
          <cell r="C162">
            <v>24.5</v>
          </cell>
          <cell r="F162">
            <v>24.5</v>
          </cell>
          <cell r="I162">
            <v>556587</v>
          </cell>
          <cell r="J162">
            <v>13428053.6</v>
          </cell>
        </row>
        <row r="163">
          <cell r="B163" t="str">
            <v>WAPCO</v>
          </cell>
          <cell r="C163">
            <v>71</v>
          </cell>
          <cell r="F163">
            <v>70</v>
          </cell>
          <cell r="I163">
            <v>1013670</v>
          </cell>
          <cell r="J163">
            <v>70995161.400000006</v>
          </cell>
        </row>
        <row r="164">
          <cell r="B164" t="str">
            <v>WAPIC</v>
          </cell>
          <cell r="C164">
            <v>2.67</v>
          </cell>
          <cell r="F164">
            <v>2.67</v>
          </cell>
          <cell r="I164">
            <v>9180034</v>
          </cell>
          <cell r="J164">
            <v>24555624.91</v>
          </cell>
        </row>
        <row r="165">
          <cell r="B165" t="str">
            <v>WEMABANK</v>
          </cell>
          <cell r="C165">
            <v>11.45</v>
          </cell>
          <cell r="F165">
            <v>11.2</v>
          </cell>
          <cell r="I165">
            <v>11020436</v>
          </cell>
          <cell r="J165">
            <v>122118695.15000001</v>
          </cell>
        </row>
        <row r="166">
          <cell r="B166" t="str">
            <v>ZENITHBANK</v>
          </cell>
          <cell r="C166">
            <v>44.5</v>
          </cell>
          <cell r="F166">
            <v>46.5</v>
          </cell>
          <cell r="I166">
            <v>5904635</v>
          </cell>
          <cell r="J166">
            <v>268963020.14999998</v>
          </cell>
        </row>
        <row r="167">
          <cell r="B167" t="str">
            <v>WAPIC</v>
          </cell>
          <cell r="C167">
            <v>2.69</v>
          </cell>
          <cell r="F167">
            <v>2.67</v>
          </cell>
          <cell r="I167">
            <v>6045461</v>
          </cell>
          <cell r="J167">
            <v>16053220.380000001</v>
          </cell>
        </row>
        <row r="168">
          <cell r="B168" t="str">
            <v>WEMABANK</v>
          </cell>
          <cell r="C168">
            <v>10.85</v>
          </cell>
          <cell r="F168">
            <v>11.45</v>
          </cell>
          <cell r="I168">
            <v>5846381</v>
          </cell>
          <cell r="J168">
            <v>63623636.350000001</v>
          </cell>
        </row>
        <row r="169">
          <cell r="B169" t="str">
            <v>ZENITHBANK</v>
          </cell>
          <cell r="C169">
            <v>44.95</v>
          </cell>
          <cell r="F169">
            <v>44.5</v>
          </cell>
          <cell r="I169">
            <v>13143630</v>
          </cell>
          <cell r="J169">
            <v>588806545.64999998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9799A2-93DD-4726-A15A-5AFE927064B5}">
  <dimension ref="B1:AV360"/>
  <sheetViews>
    <sheetView tabSelected="1" zoomScale="90" zoomScaleNormal="90" workbookViewId="0">
      <selection activeCell="N25" sqref="N25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6" bestFit="1" customWidth="1"/>
    <col min="10" max="10" width="13.4414062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48" width="9.109375" hidden="1" customWidth="1"/>
    <col min="49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45666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COUNTIFS(W9:W321,"&gt;"&amp;LARGE(W9:W321,MIN(AH4,COUNT(W9:W321))))</f>
        <v>125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Change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3.63</v>
      </c>
      <c r="D9" s="41">
        <v>3.63</v>
      </c>
      <c r="E9" s="41">
        <v>3.63</v>
      </c>
      <c r="F9" s="42">
        <v>3.63</v>
      </c>
      <c r="G9" s="43">
        <v>0</v>
      </c>
      <c r="H9" s="43">
        <v>0</v>
      </c>
      <c r="I9" s="44">
        <v>39986</v>
      </c>
      <c r="J9" s="45">
        <v>159544.14000000001</v>
      </c>
      <c r="K9" s="46">
        <v>0.20999999999999996</v>
      </c>
      <c r="L9" s="47"/>
      <c r="N9" s="48" t="str">
        <f t="array" ref="N9:N18">IF(N7=1,AG9:AG18,IF(N7=2,AM9:AM18,IF(N7=3,AD9:AD18,IF(N7=4,AJ9:AJ18,IF(N7=5,AP9:AP18,IF(N7=6,AS9:AS18))))))</f>
        <v>MTNN</v>
      </c>
      <c r="O9" s="49">
        <f t="shared" ref="O9:O18" si="0">VLOOKUP(N9,$B$9:$F$1048576,5,FALSE)</f>
        <v>242</v>
      </c>
      <c r="P9" s="50" t="str">
        <f>IF($T$8="change",ROUNDUP((T9*1),1)&amp;"%",IF($T$8="YTD",ROUNDUP((T9*100),0)&amp;"%",T9))</f>
        <v>10%</v>
      </c>
      <c r="T9" s="51">
        <f t="shared" ref="T9:T18" si="1">IF($T$8="Change",VLOOKUP(N9,$B$9:$H$1048576,7,FALSE),IF($T$8="YTD",VLOOKUP(N9,$B$9:$K$1048576,10,FALSE),IF($T$8="Volume",VLOOKUP(N9,$B$9:$J$1048576,8,FALSE),IF($T$8="value",VLOOKUP(N9,$B$9:$J$1048576,9,FALSE)))))</f>
        <v>10</v>
      </c>
      <c r="V9" s="7" t="str">
        <f t="shared" ref="V9:V72" si="2">IF(ISTEXT(B9),B9,"")</f>
        <v>ABBEYBDS</v>
      </c>
      <c r="W9" s="52">
        <f>IF(ISTEXT(B9),H9,"")/100</f>
        <v>0</v>
      </c>
      <c r="X9" s="52">
        <f t="shared" ref="X9:X72" si="3">IF(ISTEXT(B9),K9,"")</f>
        <v>0.20999999999999996</v>
      </c>
      <c r="Y9" s="53">
        <f t="shared" ref="Y9:Y72" si="4">IF(ISTEXT(B9),I9,"")</f>
        <v>39986</v>
      </c>
      <c r="Z9" s="53">
        <f t="shared" ref="Z9:Z72" si="5">IF(ISTEXT(B9),J9,"")</f>
        <v>159544.14000000001</v>
      </c>
      <c r="AA9" s="8">
        <v>1</v>
      </c>
      <c r="AB9" s="54" t="str" cm="1">
        <f t="array" ref="AB9">IF($AC9="","",INDEX($V$9:$V$321,SMALL(IF($W$9:$W$321=$AC9,ROW($V$9:$V$321)-ROW($V$9)+1),COUNTIFS($AC$9:AC9,AC9))))</f>
        <v>RTBRISCOE</v>
      </c>
      <c r="AC9" s="55">
        <f>IF(ROWS($AC$9:AC9)&lt;=$AC$5,SMALL($W$9:$W$321,ROWS($AC$9:AC9)),"")</f>
        <v>-0.10000000000000009</v>
      </c>
      <c r="AD9" s="56" t="str">
        <f t="shared" ref="AD9:AD18" si="6">INDEX($V$9:$Z$321,MATCH(AE9,$W$9:$W$321,0)+0,1)</f>
        <v>RTBRISCOE</v>
      </c>
      <c r="AE9" s="57">
        <f>_xlfn.MINIFS($W$9:$W$321,$W$9:$W$321,"&lt;&gt;0")</f>
        <v>-0.10000000000000009</v>
      </c>
      <c r="AF9" s="57"/>
      <c r="AG9" s="54" t="str" cm="1">
        <f t="array" ref="AG9">IF($AH9="","",INDEX($V$9:$V$321,SMALL(IF($W$9:$W$321=$AH9,ROW($V$9:$V$321)-ROW($V$9)+1),COUNTIFS($AH$9:AH9,AH9))))</f>
        <v>MTNN</v>
      </c>
      <c r="AH9" s="55">
        <f>IF(ROWS($AH$9:AH9)&lt;=$AH$5,LARGE($W$9:$W$321,ROWS($AH$9:AH9)),"")</f>
        <v>0.1</v>
      </c>
      <c r="AJ9" s="56" t="str">
        <f t="shared" ref="AJ9:AJ18" si="7">INDEX($V$9:$Z$321,MATCH(AK9,$X$9:$X$321,0)+0,1)</f>
        <v>SUNUASSUR</v>
      </c>
      <c r="AK9" s="57">
        <f>_xlfn.MINIFS($X$9:$X$321,$X$9:$X$321,"&lt;&gt;0")</f>
        <v>-0.24558139534883727</v>
      </c>
      <c r="AM9" s="56" t="str">
        <f t="shared" ref="AM9:AM18" si="8">INDEX($V$9:$Z$321,MATCH(AN9,$X$9:$X$321,0)+0,1)</f>
        <v>MULTIVERSE</v>
      </c>
      <c r="AN9" s="57">
        <f t="shared" ref="AN9:AN18" si="9">LARGE($X$9:$X$321,AA9)</f>
        <v>0.56462585034013624</v>
      </c>
      <c r="AP9" s="56" t="str">
        <f t="shared" ref="AP9:AP18" si="10">INDEX($V$9:$Z$321,MATCH(AQ9,$Y$9:$Y$321,0)+0,1)</f>
        <v>UNIVINSURE</v>
      </c>
      <c r="AQ9" s="58">
        <f t="shared" ref="AQ9:AQ18" si="11">LARGE($Y$9:$Y$321,AA9)</f>
        <v>97239811</v>
      </c>
      <c r="AR9" s="58"/>
      <c r="AS9" s="56" t="str">
        <f t="shared" ref="AS9:AS18" si="12">INDEX($V$9:$Z$321,MATCH(AT9,$Z$9:$Z$321,0)+0,1)</f>
        <v>SEPLAT</v>
      </c>
      <c r="AT9" s="59">
        <f t="shared" ref="AT9:AT18" si="13">LARGE($Z$9:$Z$321,AA9)</f>
        <v>4556276190</v>
      </c>
    </row>
    <row r="10" spans="2:46" x14ac:dyDescent="0.3">
      <c r="B10" s="60" t="s">
        <v>26</v>
      </c>
      <c r="C10" s="41">
        <v>1.22</v>
      </c>
      <c r="D10" s="61">
        <v>1.23</v>
      </c>
      <c r="E10" s="61">
        <v>1.23</v>
      </c>
      <c r="F10" s="42">
        <v>1.23</v>
      </c>
      <c r="G10" s="43">
        <v>1.0000000000000009E-2</v>
      </c>
      <c r="H10" s="43">
        <v>0.81967213114754167</v>
      </c>
      <c r="I10" s="44">
        <v>197458</v>
      </c>
      <c r="J10" s="62">
        <v>243069.01</v>
      </c>
      <c r="K10" s="46">
        <v>0</v>
      </c>
      <c r="L10" s="47"/>
      <c r="N10" s="48" t="str">
        <v>HONYFLOUR</v>
      </c>
      <c r="O10" s="49">
        <f t="shared" si="0"/>
        <v>9.11</v>
      </c>
      <c r="P10" s="50" t="str">
        <f t="shared" ref="P10:P18" si="14">IF($T$8="change",ROUNDUP((T10*1),1)&amp;"%",IF($T$8="YTD",ROUNDUP((T10*100),0)&amp;"%",T10))</f>
        <v>9.9%</v>
      </c>
      <c r="T10" s="51">
        <f t="shared" si="1"/>
        <v>9.8914354644149611</v>
      </c>
      <c r="V10" s="7" t="str">
        <f t="shared" si="2"/>
        <v>ABCTRANS</v>
      </c>
      <c r="W10" s="52">
        <f t="shared" ref="W10:W73" si="15">IF(ISTEXT(B10),H10,"")/100</f>
        <v>8.1967213114754172E-3</v>
      </c>
      <c r="X10" s="52">
        <f t="shared" si="3"/>
        <v>0</v>
      </c>
      <c r="Y10" s="53">
        <f t="shared" si="4"/>
        <v>197458</v>
      </c>
      <c r="Z10" s="53">
        <f t="shared" si="5"/>
        <v>243069.01</v>
      </c>
      <c r="AA10" s="8">
        <v>2</v>
      </c>
      <c r="AB10" s="54" t="str" cm="1">
        <f t="array" ref="AB10">IF($AC10="","",INDEX($V$9:$V$321,SMALL(IF($W$9:$W$321=$AC10,ROW($V$9:$V$321)-ROW($V$9)+1),COUNTIFS($AC$9:AC10,AC10))))</f>
        <v>SUNUASSUR</v>
      </c>
      <c r="AC10" s="55">
        <f>IF(ROWS($AC$9:AC10)&lt;=$AC$5,SMALL($W$9:$W$321,ROWS($AC$9:AC10)),"")</f>
        <v>-9.9889012208657105E-2</v>
      </c>
      <c r="AD10" s="56" t="str">
        <f t="shared" si="6"/>
        <v>SUNUASSUR</v>
      </c>
      <c r="AE10" s="57">
        <f t="shared" ref="AE10:AE18" si="16">SMALL($W$9:$W$321,AA10)</f>
        <v>-9.9889012208657105E-2</v>
      </c>
      <c r="AF10" s="57"/>
      <c r="AG10" s="54" t="str" cm="1">
        <f t="array" ref="AG10">IF($AH10="","",INDEX($V$9:$V$321,SMALL(IF($W$9:$W$321=$AH10,ROW($V$9:$V$321)-ROW($V$9)+1),COUNTIFS($AH$9:AH10,AH10))))</f>
        <v>HONYFLOUR</v>
      </c>
      <c r="AH10" s="55">
        <f>IF(ROWS($AH$9:AH10)&lt;=$AH$5,LARGE($W$9:$W$321,ROWS($AH$9:AH10)),"")</f>
        <v>9.8914354644149605E-2</v>
      </c>
      <c r="AJ10" s="56" t="str">
        <f t="shared" si="7"/>
        <v>CWG</v>
      </c>
      <c r="AK10" s="57">
        <f t="shared" ref="AK10:AK18" si="17">SMALL($X$9:$X$321,AA10)</f>
        <v>-0.1558441558441559</v>
      </c>
      <c r="AM10" s="56" t="str">
        <f t="shared" si="8"/>
        <v>DAARCOMM</v>
      </c>
      <c r="AN10" s="57">
        <f t="shared" si="9"/>
        <v>0.53968253968253954</v>
      </c>
      <c r="AP10" s="56" t="str">
        <f t="shared" si="10"/>
        <v>AIICO</v>
      </c>
      <c r="AQ10" s="58">
        <f t="shared" si="11"/>
        <v>54234773</v>
      </c>
      <c r="AR10" s="58"/>
      <c r="AS10" s="56" t="str">
        <f t="shared" si="12"/>
        <v>MTNN</v>
      </c>
      <c r="AT10" s="59">
        <f t="shared" si="13"/>
        <v>1152455088.0999999</v>
      </c>
    </row>
    <row r="11" spans="2:46" x14ac:dyDescent="0.3">
      <c r="B11" s="60" t="s">
        <v>27</v>
      </c>
      <c r="C11" s="41">
        <v>3.25</v>
      </c>
      <c r="D11" s="61">
        <v>3.25</v>
      </c>
      <c r="E11" s="61">
        <v>3.25</v>
      </c>
      <c r="F11" s="42">
        <v>3.25</v>
      </c>
      <c r="G11" s="43">
        <v>0</v>
      </c>
      <c r="H11" s="43">
        <v>0</v>
      </c>
      <c r="I11" s="44">
        <v>5890</v>
      </c>
      <c r="J11" s="62">
        <v>19160.37</v>
      </c>
      <c r="K11" s="46">
        <v>8.3333333333333259E-2</v>
      </c>
      <c r="L11" s="47"/>
      <c r="N11" s="48" t="str">
        <v>UNIVINSURE</v>
      </c>
      <c r="O11" s="49">
        <f t="shared" si="0"/>
        <v>0.78</v>
      </c>
      <c r="P11" s="50" t="str">
        <f t="shared" si="14"/>
        <v>9.9%</v>
      </c>
      <c r="T11" s="51">
        <f t="shared" si="1"/>
        <v>9.8591549295774747</v>
      </c>
      <c r="V11" s="7" t="str">
        <f t="shared" si="2"/>
        <v>ACADEMY</v>
      </c>
      <c r="W11" s="52">
        <f t="shared" si="15"/>
        <v>0</v>
      </c>
      <c r="X11" s="52">
        <f t="shared" si="3"/>
        <v>8.3333333333333259E-2</v>
      </c>
      <c r="Y11" s="53">
        <f t="shared" si="4"/>
        <v>5890</v>
      </c>
      <c r="Z11" s="53">
        <f t="shared" si="5"/>
        <v>19160.37</v>
      </c>
      <c r="AA11" s="8">
        <v>3</v>
      </c>
      <c r="AB11" s="54" t="str" cm="1">
        <f t="array" ref="AB11">IF($AC11="","",INDEX($V$9:$V$321,SMALL(IF($W$9:$W$321=$AC11,ROW($V$9:$V$321)-ROW($V$9)+1),COUNTIFS($AC$9:AC11,AC11))))</f>
        <v>TIP</v>
      </c>
      <c r="AC11" s="55">
        <f>IF(ROWS($AC$9:AC11)&lt;=$AC$5,SMALL($W$9:$W$321,ROWS($AC$9:AC11)),"")</f>
        <v>-9.6774193548387094E-2</v>
      </c>
      <c r="AD11" s="56" t="str">
        <f t="shared" si="6"/>
        <v>TIP</v>
      </c>
      <c r="AE11" s="57">
        <f t="shared" si="16"/>
        <v>-9.6774193548387094E-2</v>
      </c>
      <c r="AF11" s="57"/>
      <c r="AG11" s="54" t="str" cm="1">
        <f t="array" ref="AG11">IF($AH11="","",INDEX($V$9:$V$321,SMALL(IF($W$9:$W$321=$AH11,ROW($V$9:$V$321)-ROW($V$9)+1),COUNTIFS($AH$9:AH11,AH11))))</f>
        <v>UNIVINSURE</v>
      </c>
      <c r="AH11" s="55">
        <f>IF(ROWS($AH$9:AH11)&lt;=$AH$5,LARGE($W$9:$W$321,ROWS($AH$9:AH11)),"")</f>
        <v>9.8591549295774752E-2</v>
      </c>
      <c r="AJ11" s="56" t="str">
        <f t="shared" si="7"/>
        <v>TOTAL</v>
      </c>
      <c r="AK11" s="57">
        <f t="shared" si="17"/>
        <v>-9.7421203438395443E-2</v>
      </c>
      <c r="AM11" s="56" t="str">
        <f t="shared" si="8"/>
        <v>NCR</v>
      </c>
      <c r="AN11" s="57">
        <f t="shared" si="9"/>
        <v>0.45999999999999996</v>
      </c>
      <c r="AP11" s="56" t="str">
        <f t="shared" si="10"/>
        <v>SOVRENINS</v>
      </c>
      <c r="AQ11" s="58">
        <f t="shared" si="11"/>
        <v>24990938</v>
      </c>
      <c r="AR11" s="58"/>
      <c r="AS11" s="56" t="str">
        <f t="shared" si="12"/>
        <v>PRESCO</v>
      </c>
      <c r="AT11" s="59">
        <f t="shared" si="13"/>
        <v>673648588.20000005</v>
      </c>
    </row>
    <row r="12" spans="2:46" x14ac:dyDescent="0.3">
      <c r="B12" s="60" t="s">
        <v>28</v>
      </c>
      <c r="C12" s="41">
        <v>24.5</v>
      </c>
      <c r="D12" s="41">
        <v>24.95</v>
      </c>
      <c r="E12" s="41">
        <v>24.5</v>
      </c>
      <c r="F12" s="42">
        <v>24.7</v>
      </c>
      <c r="G12" s="43">
        <v>0.19999999999999929</v>
      </c>
      <c r="H12" s="43">
        <v>0.81632653061224203</v>
      </c>
      <c r="I12" s="44">
        <v>11665793</v>
      </c>
      <c r="J12" s="62">
        <v>287659597.14999998</v>
      </c>
      <c r="K12" s="46">
        <v>3.5639412997903408E-2</v>
      </c>
      <c r="L12" s="47"/>
      <c r="N12" s="48" t="str">
        <v>TRANSCOHOT</v>
      </c>
      <c r="O12" s="49">
        <f t="shared" si="0"/>
        <v>127.35</v>
      </c>
      <c r="P12" s="50" t="str">
        <f t="shared" si="14"/>
        <v>9.8%</v>
      </c>
      <c r="T12" s="51">
        <f t="shared" si="1"/>
        <v>9.7844827586206851</v>
      </c>
      <c r="V12" s="7" t="str">
        <f t="shared" si="2"/>
        <v>ACCESSCORP</v>
      </c>
      <c r="W12" s="52">
        <f t="shared" si="15"/>
        <v>8.1632653061224202E-3</v>
      </c>
      <c r="X12" s="52">
        <f t="shared" si="3"/>
        <v>3.5639412997903408E-2</v>
      </c>
      <c r="Y12" s="53">
        <f t="shared" si="4"/>
        <v>11665793</v>
      </c>
      <c r="Z12" s="53">
        <f t="shared" si="5"/>
        <v>287659597.14999998</v>
      </c>
      <c r="AA12" s="8">
        <v>4</v>
      </c>
      <c r="AB12" s="54" t="str" cm="1">
        <f t="array" ref="AB12">IF($AC12="","",INDEX($V$9:$V$321,SMALL(IF($W$9:$W$321=$AC12,ROW($V$9:$V$321)-ROW($V$9)+1),COUNTIFS($AC$9:AC12,AC12))))</f>
        <v>UPDC</v>
      </c>
      <c r="AC12" s="55">
        <f>IF(ROWS($AC$9:AC12)&lt;=$AC$5,SMALL($W$9:$W$321,ROWS($AC$9:AC12)),"")</f>
        <v>-9.4999999999999959E-2</v>
      </c>
      <c r="AD12" s="56" t="str">
        <f t="shared" si="6"/>
        <v>UPDC</v>
      </c>
      <c r="AE12" s="57">
        <f t="shared" si="16"/>
        <v>-9.4999999999999959E-2</v>
      </c>
      <c r="AF12" s="57"/>
      <c r="AG12" s="54" t="str" cm="1">
        <f t="array" ref="AG12">IF($AH12="","",INDEX($V$9:$V$321,SMALL(IF($W$9:$W$321=$AH12,ROW($V$9:$V$321)-ROW($V$9)+1),COUNTIFS($AH$9:AH12,AH12))))</f>
        <v>TRANSCOHOT</v>
      </c>
      <c r="AH12" s="55">
        <f>IF(ROWS($AH$9:AH12)&lt;=$AH$5,LARGE($W$9:$W$321,ROWS($AH$9:AH12)),"")</f>
        <v>9.7844827586206856E-2</v>
      </c>
      <c r="AJ12" s="56" t="str">
        <f t="shared" si="7"/>
        <v>GUINNESS</v>
      </c>
      <c r="AK12" s="57">
        <f t="shared" si="17"/>
        <v>-7.4733096085409234E-2</v>
      </c>
      <c r="AM12" s="56" t="str">
        <f t="shared" si="8"/>
        <v>HONYFLOUR</v>
      </c>
      <c r="AN12" s="57">
        <f t="shared" si="9"/>
        <v>0.446031746031746</v>
      </c>
      <c r="AP12" s="56" t="str">
        <f t="shared" si="10"/>
        <v>FBNH</v>
      </c>
      <c r="AQ12" s="58">
        <f t="shared" si="11"/>
        <v>16227075</v>
      </c>
      <c r="AR12" s="58"/>
      <c r="AS12" s="56" t="str">
        <f t="shared" si="12"/>
        <v>TRANSCORP</v>
      </c>
      <c r="AT12" s="59">
        <f t="shared" si="13"/>
        <v>643592888.39999998</v>
      </c>
    </row>
    <row r="13" spans="2:46" x14ac:dyDescent="0.3">
      <c r="B13" s="60" t="s">
        <v>29</v>
      </c>
      <c r="C13" s="41">
        <v>25</v>
      </c>
      <c r="D13" s="61">
        <v>24.9</v>
      </c>
      <c r="E13" s="61">
        <v>24.9</v>
      </c>
      <c r="F13" s="42">
        <v>24.9</v>
      </c>
      <c r="G13" s="43">
        <v>-0.10000000000000142</v>
      </c>
      <c r="H13" s="43">
        <v>-0.40000000000000563</v>
      </c>
      <c r="I13" s="44">
        <v>2211542</v>
      </c>
      <c r="J13" s="62">
        <v>54838429.649999999</v>
      </c>
      <c r="K13" s="46">
        <v>0.21167883211678817</v>
      </c>
      <c r="L13" s="47"/>
      <c r="N13" s="48" t="str">
        <v>IKEJAHOTEL</v>
      </c>
      <c r="O13" s="49">
        <f t="shared" si="0"/>
        <v>13.5</v>
      </c>
      <c r="P13" s="50" t="str">
        <f t="shared" si="14"/>
        <v>9.4%</v>
      </c>
      <c r="T13" s="51">
        <f t="shared" si="1"/>
        <v>9.3117408906882631</v>
      </c>
      <c r="V13" s="7" t="str">
        <f t="shared" si="2"/>
        <v>AFRIPRUD</v>
      </c>
      <c r="W13" s="52">
        <f t="shared" si="15"/>
        <v>-4.0000000000000565E-3</v>
      </c>
      <c r="X13" s="52">
        <f t="shared" si="3"/>
        <v>0.21167883211678817</v>
      </c>
      <c r="Y13" s="53">
        <f t="shared" si="4"/>
        <v>2211542</v>
      </c>
      <c r="Z13" s="53">
        <f t="shared" si="5"/>
        <v>54838429.649999999</v>
      </c>
      <c r="AA13" s="8">
        <v>5</v>
      </c>
      <c r="AB13" s="54" t="str" cm="1">
        <f t="array" ref="AB13">IF($AC13="","",INDEX($V$9:$V$321,SMALL(IF($W$9:$W$321=$AC13,ROW($V$9:$V$321)-ROW($V$9)+1),COUNTIFS($AC$9:AC13,AC13))))</f>
        <v>GUINEAINS</v>
      </c>
      <c r="AC13" s="55">
        <f>IF(ROWS($AC$9:AC13)&lt;=$AC$5,SMALL($W$9:$W$321,ROWS($AC$9:AC13)),"")</f>
        <v>-8.0808080808080773E-2</v>
      </c>
      <c r="AD13" s="56" t="str">
        <f t="shared" si="6"/>
        <v>GUINEAINS</v>
      </c>
      <c r="AE13" s="57">
        <f t="shared" si="16"/>
        <v>-8.0808080808080773E-2</v>
      </c>
      <c r="AF13" s="57"/>
      <c r="AG13" s="54" t="str" cm="1">
        <f t="array" ref="AG13">IF($AH13="","",INDEX($V$9:$V$321,SMALL(IF($W$9:$W$321=$AH13,ROW($V$9:$V$321)-ROW($V$9)+1),COUNTIFS($AH$9:AH13,AH13))))</f>
        <v>IKEJAHOTEL</v>
      </c>
      <c r="AH13" s="55">
        <f>IF(ROWS($AH$9:AH13)&lt;=$AH$5,LARGE($W$9:$W$321,ROWS($AH$9:AH13)),"")</f>
        <v>9.3117408906882637E-2</v>
      </c>
      <c r="AJ13" s="56" t="str">
        <f t="shared" si="7"/>
        <v>RTBRISCOE</v>
      </c>
      <c r="AK13" s="57">
        <f t="shared" si="17"/>
        <v>-6.4000000000000057E-2</v>
      </c>
      <c r="AM13" s="56" t="str">
        <f t="shared" si="8"/>
        <v>AIICO</v>
      </c>
      <c r="AN13" s="57">
        <f t="shared" si="9"/>
        <v>0.34965034965034958</v>
      </c>
      <c r="AP13" s="56" t="str">
        <f t="shared" si="10"/>
        <v>GUINEAINS</v>
      </c>
      <c r="AQ13" s="58">
        <f t="shared" si="11"/>
        <v>14625636</v>
      </c>
      <c r="AR13" s="58"/>
      <c r="AS13" s="56" t="str">
        <f t="shared" si="12"/>
        <v>ARADEL</v>
      </c>
      <c r="AT13" s="59">
        <f t="shared" si="13"/>
        <v>638813225.39999998</v>
      </c>
    </row>
    <row r="14" spans="2:46" x14ac:dyDescent="0.3">
      <c r="B14" s="60" t="s">
        <v>30</v>
      </c>
      <c r="C14" s="41">
        <v>1.88</v>
      </c>
      <c r="D14" s="41">
        <v>2</v>
      </c>
      <c r="E14" s="41">
        <v>1.81</v>
      </c>
      <c r="F14" s="42">
        <v>1.93</v>
      </c>
      <c r="G14" s="43">
        <v>5.0000000000000044E-2</v>
      </c>
      <c r="H14" s="43">
        <v>2.659574468085109</v>
      </c>
      <c r="I14" s="44">
        <v>54234773</v>
      </c>
      <c r="J14" s="62">
        <v>104178058.42</v>
      </c>
      <c r="K14" s="46">
        <v>0.34965034965034958</v>
      </c>
      <c r="L14" s="47"/>
      <c r="N14" s="48" t="str">
        <v>NSLTECH</v>
      </c>
      <c r="O14" s="49">
        <f t="shared" si="0"/>
        <v>0.74</v>
      </c>
      <c r="P14" s="50" t="str">
        <f t="shared" si="14"/>
        <v>8.9%</v>
      </c>
      <c r="T14" s="51">
        <f t="shared" si="1"/>
        <v>8.8235294117646959</v>
      </c>
      <c r="V14" s="7" t="str">
        <f t="shared" si="2"/>
        <v>AIICO</v>
      </c>
      <c r="W14" s="52">
        <f t="shared" si="15"/>
        <v>2.6595744680851088E-2</v>
      </c>
      <c r="X14" s="52">
        <f t="shared" si="3"/>
        <v>0.34965034965034958</v>
      </c>
      <c r="Y14" s="53">
        <f t="shared" si="4"/>
        <v>54234773</v>
      </c>
      <c r="Z14" s="53">
        <f t="shared" si="5"/>
        <v>104178058.42</v>
      </c>
      <c r="AA14" s="8">
        <v>6</v>
      </c>
      <c r="AB14" s="54" t="str" cm="1">
        <f t="array" ref="AB14">IF($AC14="","",INDEX($V$9:$V$321,SMALL(IF($W$9:$W$321=$AC14,ROW($V$9:$V$321)-ROW($V$9)+1),COUNTIFS($AC$9:AC14,AC14))))</f>
        <v>GUINNESS</v>
      </c>
      <c r="AC14" s="55">
        <f>IF(ROWS($AC$9:AC14)&lt;=$AC$5,SMALL($W$9:$W$321,ROWS($AC$9:AC14)),"")</f>
        <v>-7.4733096085409248E-2</v>
      </c>
      <c r="AD14" s="56" t="str">
        <f t="shared" si="6"/>
        <v>GUINNESS</v>
      </c>
      <c r="AE14" s="57">
        <f t="shared" si="16"/>
        <v>-7.4733096085409248E-2</v>
      </c>
      <c r="AF14" s="57"/>
      <c r="AG14" s="54" t="str" cm="1">
        <f t="array" ref="AG14">IF($AH14="","",INDEX($V$9:$V$321,SMALL(IF($W$9:$W$321=$AH14,ROW($V$9:$V$321)-ROW($V$9)+1),COUNTIFS($AH$9:AH14,AH14))))</f>
        <v>NSLTECH</v>
      </c>
      <c r="AH14" s="55">
        <f>IF(ROWS($AH$9:AH14)&lt;=$AH$5,LARGE($W$9:$W$321,ROWS($AH$9:AH14)),"")</f>
        <v>8.8235294117646954E-2</v>
      </c>
      <c r="AJ14" s="56" t="str">
        <f t="shared" si="7"/>
        <v>OANDO</v>
      </c>
      <c r="AK14" s="57">
        <f t="shared" si="17"/>
        <v>-4.5454545454545414E-2</v>
      </c>
      <c r="AM14" s="56" t="str">
        <f t="shared" si="8"/>
        <v>LINKASSURE</v>
      </c>
      <c r="AN14" s="57">
        <f t="shared" si="9"/>
        <v>0.33898305084745783</v>
      </c>
      <c r="AP14" s="56" t="str">
        <f t="shared" si="10"/>
        <v>PRESTIGE</v>
      </c>
      <c r="AQ14" s="58">
        <f t="shared" si="11"/>
        <v>13451701</v>
      </c>
      <c r="AR14" s="58"/>
      <c r="AS14" s="56" t="str">
        <f t="shared" si="12"/>
        <v>ZENITHBANK</v>
      </c>
      <c r="AT14" s="59">
        <f t="shared" si="13"/>
        <v>588806545.64999998</v>
      </c>
    </row>
    <row r="15" spans="2:46" x14ac:dyDescent="0.3">
      <c r="B15" s="60" t="s">
        <v>31</v>
      </c>
      <c r="C15" s="41">
        <v>2156.9</v>
      </c>
      <c r="D15" s="61">
        <v>2156.9</v>
      </c>
      <c r="E15" s="61">
        <v>2156.9</v>
      </c>
      <c r="F15" s="42">
        <v>2156.9</v>
      </c>
      <c r="G15" s="43">
        <v>0</v>
      </c>
      <c r="H15" s="43">
        <v>0</v>
      </c>
      <c r="I15" s="44">
        <v>506</v>
      </c>
      <c r="J15" s="62">
        <v>1200485</v>
      </c>
      <c r="K15" s="46">
        <v>0</v>
      </c>
      <c r="L15" s="47"/>
      <c r="N15" s="48" t="str">
        <v>ETI</v>
      </c>
      <c r="O15" s="49">
        <f t="shared" si="0"/>
        <v>30.4</v>
      </c>
      <c r="P15" s="50" t="str">
        <f>IF($T$8="change",ROUNDUP((T15*1),1)&amp;"%",IF($T$8="YTD",ROUNDUP((T15*100),0)&amp;"%",T15))</f>
        <v>8.6%</v>
      </c>
      <c r="T15" s="51">
        <f t="shared" si="1"/>
        <v>8.5714285714285658</v>
      </c>
      <c r="V15" s="7" t="str">
        <f t="shared" si="2"/>
        <v>AIRTELAFRI</v>
      </c>
      <c r="W15" s="52">
        <f t="shared" si="15"/>
        <v>0</v>
      </c>
      <c r="X15" s="52">
        <f t="shared" si="3"/>
        <v>0</v>
      </c>
      <c r="Y15" s="53">
        <f t="shared" si="4"/>
        <v>506</v>
      </c>
      <c r="Z15" s="53">
        <f t="shared" si="5"/>
        <v>1200485</v>
      </c>
      <c r="AA15" s="8">
        <v>7</v>
      </c>
      <c r="AB15" s="54" t="str" cm="1">
        <f t="array" ref="AB15">IF($AC15="","",INDEX($V$9:$V$321,SMALL(IF($W$9:$W$321=$AC15,ROW($V$9:$V$321)-ROW($V$9)+1),COUNTIFS($AC$9:AC15,AC15))))</f>
        <v>TANTALIZER</v>
      </c>
      <c r="AC15" s="55">
        <f>IF(ROWS($AC$9:AC15)&lt;=$AC$5,SMALL($W$9:$W$321,ROWS($AC$9:AC15)),"")</f>
        <v>-6.2730627306273032E-2</v>
      </c>
      <c r="AD15" s="56" t="str">
        <f t="shared" si="6"/>
        <v>TANTALIZER</v>
      </c>
      <c r="AE15" s="57">
        <f t="shared" si="16"/>
        <v>-6.2730627306273032E-2</v>
      </c>
      <c r="AF15" s="57"/>
      <c r="AG15" s="54" t="str" cm="1">
        <f t="array" ref="AG15">IF($AH15="","",INDEX($V$9:$V$321,SMALL(IF($W$9:$W$321=$AH15,ROW($V$9:$V$321)-ROW($V$9)+1),COUNTIFS($AH$9:AH15,AH15))))</f>
        <v>ETI</v>
      </c>
      <c r="AH15" s="55">
        <f>IF(ROWS($AH$9:AH15)&lt;=$AH$5,LARGE($W$9:$W$321,ROWS($AH$9:AH15)),"")</f>
        <v>8.571428571428566E-2</v>
      </c>
      <c r="AJ15" s="56" t="str">
        <f t="shared" si="7"/>
        <v>ELLAHLAKES</v>
      </c>
      <c r="AK15" s="57">
        <f t="shared" si="17"/>
        <v>-4.1139240506329222E-2</v>
      </c>
      <c r="AM15" s="56" t="str">
        <f t="shared" si="8"/>
        <v>TRANSEXPR</v>
      </c>
      <c r="AN15" s="57">
        <f t="shared" si="9"/>
        <v>0.31884057971014501</v>
      </c>
      <c r="AP15" s="56" t="str">
        <f t="shared" si="10"/>
        <v>ZENITHBANK</v>
      </c>
      <c r="AQ15" s="58">
        <f t="shared" si="11"/>
        <v>13143630</v>
      </c>
      <c r="AR15" s="58"/>
      <c r="AS15" s="56" t="str">
        <f t="shared" si="12"/>
        <v>FBNH</v>
      </c>
      <c r="AT15" s="59">
        <f t="shared" si="13"/>
        <v>500356523.5</v>
      </c>
    </row>
    <row r="16" spans="2:46" x14ac:dyDescent="0.3">
      <c r="B16" s="60" t="s">
        <v>32</v>
      </c>
      <c r="C16" s="41">
        <v>598</v>
      </c>
      <c r="D16" s="41">
        <v>598</v>
      </c>
      <c r="E16" s="41">
        <v>598</v>
      </c>
      <c r="F16" s="42">
        <v>598</v>
      </c>
      <c r="G16" s="43">
        <v>0</v>
      </c>
      <c r="H16" s="43">
        <v>0</v>
      </c>
      <c r="I16" s="44">
        <v>1069996</v>
      </c>
      <c r="J16" s="62">
        <v>638813225.39999998</v>
      </c>
      <c r="K16" s="46">
        <v>0</v>
      </c>
      <c r="L16" s="47"/>
      <c r="N16" s="48" t="str">
        <v>MULTIVERSE</v>
      </c>
      <c r="O16" s="49">
        <f t="shared" si="0"/>
        <v>11.5</v>
      </c>
      <c r="P16" s="50" t="str">
        <f t="shared" ref="P16:P24" si="18">IF($T$8="change",ROUNDUP((T16*1),1)&amp;"%",IF($T$8="YTD",ROUNDUP((T16*100),0)&amp;"%",T16))</f>
        <v>8%</v>
      </c>
      <c r="T16" s="51">
        <f t="shared" si="1"/>
        <v>7.9812206572769915</v>
      </c>
      <c r="V16" s="7" t="str">
        <f t="shared" si="2"/>
        <v>ARADEL</v>
      </c>
      <c r="W16" s="52">
        <f t="shared" si="15"/>
        <v>0</v>
      </c>
      <c r="X16" s="52">
        <f t="shared" si="3"/>
        <v>0</v>
      </c>
      <c r="Y16" s="53">
        <f t="shared" si="4"/>
        <v>1069996</v>
      </c>
      <c r="Z16" s="53">
        <f t="shared" si="5"/>
        <v>638813225.39999998</v>
      </c>
      <c r="AA16" s="8">
        <v>8</v>
      </c>
      <c r="AB16" s="54" t="str" cm="1">
        <f t="array" ref="AB16">IF($AC16="","",INDEX($V$9:$V$321,SMALL(IF($W$9:$W$321=$AC16,ROW($V$9:$V$321)-ROW($V$9)+1),COUNTIFS($AC$9:AC16,AC16))))</f>
        <v>SOVRENINS</v>
      </c>
      <c r="AC16" s="55">
        <f>IF(ROWS($AC$9:AC16)&lt;=$AC$5,SMALL($W$9:$W$321,ROWS($AC$9:AC16)),"")</f>
        <v>-5.3333333333333371E-2</v>
      </c>
      <c r="AD16" s="56" t="str">
        <f t="shared" si="6"/>
        <v>SOVRENINS</v>
      </c>
      <c r="AE16" s="57">
        <f t="shared" si="16"/>
        <v>-5.3333333333333371E-2</v>
      </c>
      <c r="AF16" s="57"/>
      <c r="AG16" s="54" t="str" cm="1">
        <f t="array" ref="AG16">IF($AH16="","",INDEX($V$9:$V$321,SMALL(IF($W$9:$W$321=$AH16,ROW($V$9:$V$321)-ROW($V$9)+1),COUNTIFS($AH$9:AH16,AH16))))</f>
        <v>MULTIVERSE</v>
      </c>
      <c r="AH16" s="55">
        <f>IF(ROWS($AH$9:AH16)&lt;=$AH$5,LARGE($W$9:$W$321,ROWS($AH$9:AH16)),"")</f>
        <v>7.9812206572769911E-2</v>
      </c>
      <c r="AJ16" s="56" t="str">
        <f t="shared" si="7"/>
        <v>INTBREW</v>
      </c>
      <c r="AK16" s="57">
        <f t="shared" si="17"/>
        <v>-2.7027027027026973E-2</v>
      </c>
      <c r="AM16" s="56" t="str">
        <f t="shared" si="8"/>
        <v>SOVRENINS</v>
      </c>
      <c r="AN16" s="57">
        <f t="shared" si="9"/>
        <v>0.26785714285714257</v>
      </c>
      <c r="AP16" s="56" t="str">
        <f t="shared" si="10"/>
        <v>VERITASKAP</v>
      </c>
      <c r="AQ16" s="58">
        <f t="shared" si="11"/>
        <v>12363391</v>
      </c>
      <c r="AR16" s="58"/>
      <c r="AS16" s="56" t="str">
        <f t="shared" si="12"/>
        <v>TOTAL</v>
      </c>
      <c r="AT16" s="59">
        <f t="shared" si="13"/>
        <v>491578265</v>
      </c>
    </row>
    <row r="17" spans="2:46" x14ac:dyDescent="0.3">
      <c r="B17" s="60" t="s">
        <v>33</v>
      </c>
      <c r="C17" s="41">
        <v>1.81</v>
      </c>
      <c r="D17" s="41">
        <v>1.81</v>
      </c>
      <c r="E17" s="41">
        <v>1.81</v>
      </c>
      <c r="F17" s="42">
        <v>1.81</v>
      </c>
      <c r="G17" s="43">
        <v>0</v>
      </c>
      <c r="H17" s="43">
        <v>0</v>
      </c>
      <c r="I17" s="44">
        <v>8200</v>
      </c>
      <c r="J17" s="62">
        <v>14833.78</v>
      </c>
      <c r="K17" s="46">
        <v>-5.494505494505475E-3</v>
      </c>
      <c r="L17" s="47"/>
      <c r="N17" s="48" t="str">
        <v>DAARCOMM</v>
      </c>
      <c r="O17" s="49">
        <f t="shared" si="0"/>
        <v>0.97</v>
      </c>
      <c r="P17" s="50" t="str">
        <f t="shared" si="18"/>
        <v>7.8%</v>
      </c>
      <c r="T17" s="51">
        <f t="shared" si="1"/>
        <v>7.7777777777777724</v>
      </c>
      <c r="V17" s="7" t="str">
        <f t="shared" si="2"/>
        <v>AUSTINLAZ</v>
      </c>
      <c r="W17" s="52">
        <f t="shared" si="15"/>
        <v>0</v>
      </c>
      <c r="X17" s="52">
        <f t="shared" si="3"/>
        <v>-5.494505494505475E-3</v>
      </c>
      <c r="Y17" s="53">
        <f t="shared" si="4"/>
        <v>8200</v>
      </c>
      <c r="Z17" s="53">
        <f t="shared" si="5"/>
        <v>14833.78</v>
      </c>
      <c r="AA17" s="8">
        <v>9</v>
      </c>
      <c r="AB17" s="54" t="str" cm="1">
        <f t="array" ref="AB17">IF($AC17="","",INDEX($V$9:$V$321,SMALL(IF($W$9:$W$321=$AC17,ROW($V$9:$V$321)-ROW($V$9)+1),COUNTIFS($AC$9:AC17,AC17))))</f>
        <v>CAVERTON</v>
      </c>
      <c r="AC17" s="55">
        <f>IF(ROWS($AC$9:AC17)&lt;=$AC$5,SMALL($W$9:$W$321,ROWS($AC$9:AC17)),"")</f>
        <v>-3.6734693877551142E-2</v>
      </c>
      <c r="AD17" s="56" t="str">
        <f t="shared" si="6"/>
        <v>CAVERTON</v>
      </c>
      <c r="AE17" s="57">
        <f t="shared" si="16"/>
        <v>-3.6734693877551142E-2</v>
      </c>
      <c r="AF17" s="57"/>
      <c r="AG17" s="54" t="str" cm="1">
        <f t="array" ref="AG17">IF($AH17="","",INDEX($V$9:$V$321,SMALL(IF($W$9:$W$321=$AH17,ROW($V$9:$V$321)-ROW($V$9)+1),COUNTIFS($AH$9:AH17,AH17))))</f>
        <v>DAARCOMM</v>
      </c>
      <c r="AH17" s="55">
        <f>IF(ROWS($AH$9:AH17)&lt;=$AH$5,LARGE($W$9:$W$321,ROWS($AH$9:AH17)),"")</f>
        <v>7.7777777777777724E-2</v>
      </c>
      <c r="AJ17" s="56" t="str">
        <f t="shared" si="7"/>
        <v>ZENITHBANK</v>
      </c>
      <c r="AK17" s="57">
        <f t="shared" si="17"/>
        <v>-2.1978021978022011E-2</v>
      </c>
      <c r="AM17" s="56" t="str">
        <f t="shared" si="8"/>
        <v>WEMABANK</v>
      </c>
      <c r="AN17" s="57">
        <f t="shared" si="9"/>
        <v>0.25824175824175821</v>
      </c>
      <c r="AP17" s="56" t="str">
        <f t="shared" si="10"/>
        <v>TRANSCORP</v>
      </c>
      <c r="AQ17" s="58">
        <f t="shared" si="11"/>
        <v>12138607</v>
      </c>
      <c r="AR17" s="58"/>
      <c r="AS17" s="56" t="str">
        <f t="shared" si="12"/>
        <v>UBA</v>
      </c>
      <c r="AT17" s="59">
        <f t="shared" si="13"/>
        <v>378639896.05000001</v>
      </c>
    </row>
    <row r="18" spans="2:46" x14ac:dyDescent="0.3">
      <c r="B18" s="60" t="s">
        <v>34</v>
      </c>
      <c r="C18" s="41">
        <v>20</v>
      </c>
      <c r="D18" s="41">
        <v>20</v>
      </c>
      <c r="E18" s="41">
        <v>20</v>
      </c>
      <c r="F18" s="42">
        <v>20</v>
      </c>
      <c r="G18" s="43">
        <v>0</v>
      </c>
      <c r="H18" s="43">
        <v>0</v>
      </c>
      <c r="I18" s="44">
        <v>29718</v>
      </c>
      <c r="J18" s="62">
        <v>586300.5</v>
      </c>
      <c r="K18" s="46">
        <v>0</v>
      </c>
      <c r="L18" s="47"/>
      <c r="N18" s="48" t="str">
        <v>PRESCO</v>
      </c>
      <c r="O18" s="49">
        <f t="shared" si="0"/>
        <v>528</v>
      </c>
      <c r="P18" s="50" t="str">
        <f t="shared" si="18"/>
        <v>7.1%</v>
      </c>
      <c r="T18" s="51">
        <f t="shared" si="1"/>
        <v>7.0993914807302234</v>
      </c>
      <c r="V18" s="7" t="str">
        <f t="shared" si="2"/>
        <v>BERGER</v>
      </c>
      <c r="W18" s="52">
        <f t="shared" si="15"/>
        <v>0</v>
      </c>
      <c r="X18" s="52">
        <f t="shared" si="3"/>
        <v>0</v>
      </c>
      <c r="Y18" s="53">
        <f t="shared" si="4"/>
        <v>29718</v>
      </c>
      <c r="Z18" s="53">
        <f t="shared" si="5"/>
        <v>586300.5</v>
      </c>
      <c r="AA18" s="8">
        <v>10</v>
      </c>
      <c r="AB18" s="54" t="str" cm="1">
        <f t="array" ref="AB18">IF($AC18="","",INDEX($V$9:$V$321,SMALL(IF($W$9:$W$321=$AC18,ROW($V$9:$V$321)-ROW($V$9)+1),COUNTIFS($AC$9:AC18,AC18))))</f>
        <v>PRESTIGE</v>
      </c>
      <c r="AC18" s="55">
        <f>IF(ROWS($AC$9:AC18)&lt;=$AC$5,SMALL($W$9:$W$321,ROWS($AC$9:AC18)),"")</f>
        <v>-3.5714285714285587E-2</v>
      </c>
      <c r="AD18" s="56" t="str">
        <f t="shared" si="6"/>
        <v>PRESTIGE</v>
      </c>
      <c r="AE18" s="57">
        <f t="shared" si="16"/>
        <v>-3.5714285714285587E-2</v>
      </c>
      <c r="AF18" s="57"/>
      <c r="AG18" s="54" t="str" cm="1">
        <f t="array" ref="AG18">IF($AH18="","",INDEX($V$9:$V$321,SMALL(IF($W$9:$W$321=$AH18,ROW($V$9:$V$321)-ROW($V$9)+1),COUNTIFS($AH$9:AH18,AH18))))</f>
        <v>PRESCO</v>
      </c>
      <c r="AH18" s="55">
        <f>IF(ROWS($AH$9:AH18)&lt;=$AH$5,LARGE($W$9:$W$321,ROWS($AH$9:AH18)),"")</f>
        <v>7.099391480730223E-2</v>
      </c>
      <c r="AJ18" s="56" t="str">
        <f t="shared" si="7"/>
        <v>CONHALLPLC</v>
      </c>
      <c r="AK18" s="57">
        <f t="shared" si="17"/>
        <v>-1.449275362318847E-2</v>
      </c>
      <c r="AM18" s="56" t="str">
        <f t="shared" si="8"/>
        <v>OMATEK</v>
      </c>
      <c r="AN18" s="57">
        <f t="shared" si="9"/>
        <v>0.24657534246575352</v>
      </c>
      <c r="AP18" s="56" t="str">
        <f t="shared" si="10"/>
        <v>JAIZBANK</v>
      </c>
      <c r="AQ18" s="58">
        <f t="shared" si="11"/>
        <v>11924489</v>
      </c>
      <c r="AR18" s="58"/>
      <c r="AS18" s="56" t="str">
        <f t="shared" si="12"/>
        <v>NASCON</v>
      </c>
      <c r="AT18" s="59">
        <f t="shared" si="13"/>
        <v>368228138.94999999</v>
      </c>
    </row>
    <row r="19" spans="2:46" x14ac:dyDescent="0.3">
      <c r="B19" s="60" t="s">
        <v>35</v>
      </c>
      <c r="C19" s="41">
        <v>64.900000000000006</v>
      </c>
      <c r="D19" s="41">
        <v>64.900000000000006</v>
      </c>
      <c r="E19" s="41">
        <v>64.900000000000006</v>
      </c>
      <c r="F19" s="42">
        <v>64.900000000000006</v>
      </c>
      <c r="G19" s="43">
        <v>0</v>
      </c>
      <c r="H19" s="43">
        <v>0</v>
      </c>
      <c r="I19" s="44">
        <v>7378</v>
      </c>
      <c r="J19" s="62">
        <v>476242.5</v>
      </c>
      <c r="K19" s="46">
        <v>0</v>
      </c>
      <c r="L19" s="47"/>
      <c r="P19" s="63"/>
      <c r="V19" s="7" t="str">
        <f t="shared" si="2"/>
        <v>BETAGLAS</v>
      </c>
      <c r="W19" s="52">
        <f t="shared" si="15"/>
        <v>0</v>
      </c>
      <c r="X19" s="52">
        <f t="shared" si="3"/>
        <v>0</v>
      </c>
      <c r="Y19" s="53">
        <f t="shared" si="4"/>
        <v>7378</v>
      </c>
      <c r="Z19" s="53">
        <f t="shared" si="5"/>
        <v>476242.5</v>
      </c>
    </row>
    <row r="20" spans="2:46" x14ac:dyDescent="0.3">
      <c r="B20" s="60" t="s">
        <v>36</v>
      </c>
      <c r="C20" s="41">
        <v>93</v>
      </c>
      <c r="D20" s="41">
        <v>93</v>
      </c>
      <c r="E20" s="41">
        <v>93</v>
      </c>
      <c r="F20" s="42">
        <v>93</v>
      </c>
      <c r="G20" s="43">
        <v>0</v>
      </c>
      <c r="H20" s="43">
        <v>0</v>
      </c>
      <c r="I20" s="44">
        <v>143477</v>
      </c>
      <c r="J20" s="62">
        <v>12954208.1</v>
      </c>
      <c r="K20" s="46">
        <v>0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2"/>
        <v>BUACEMENT</v>
      </c>
      <c r="W20" s="52">
        <f t="shared" si="15"/>
        <v>0</v>
      </c>
      <c r="X20" s="52">
        <f t="shared" si="3"/>
        <v>0</v>
      </c>
      <c r="Y20" s="53">
        <f t="shared" si="4"/>
        <v>143477</v>
      </c>
      <c r="Z20" s="53">
        <f t="shared" si="5"/>
        <v>12954208.1</v>
      </c>
    </row>
    <row r="21" spans="2:46" x14ac:dyDescent="0.3">
      <c r="B21" s="60" t="s">
        <v>41</v>
      </c>
      <c r="C21" s="41">
        <v>415</v>
      </c>
      <c r="D21" s="61">
        <v>415</v>
      </c>
      <c r="E21" s="61">
        <v>415</v>
      </c>
      <c r="F21" s="42">
        <v>415</v>
      </c>
      <c r="G21" s="43">
        <v>0</v>
      </c>
      <c r="H21" s="43">
        <v>0</v>
      </c>
      <c r="I21" s="44">
        <v>69249</v>
      </c>
      <c r="J21" s="62">
        <v>25931941.5</v>
      </c>
      <c r="K21" s="46">
        <v>0</v>
      </c>
      <c r="L21" s="47"/>
      <c r="N21" s="65">
        <f>COUNTIF($H$9:$H$282,"&gt;0.00")</f>
        <v>35</v>
      </c>
      <c r="O21" s="65">
        <f>COUNTIF($H$9:$H$284,"&lt;0.00")</f>
        <v>27</v>
      </c>
      <c r="P21" s="65">
        <f>COUNTIF($H$9:$H$253,"=0.00")</f>
        <v>64</v>
      </c>
      <c r="Q21" s="66">
        <f>N21/O21</f>
        <v>1.2962962962962963</v>
      </c>
      <c r="V21" s="7" t="str">
        <f t="shared" si="2"/>
        <v>BUAFOODS</v>
      </c>
      <c r="W21" s="52">
        <f t="shared" si="15"/>
        <v>0</v>
      </c>
      <c r="X21" s="52">
        <f t="shared" si="3"/>
        <v>0</v>
      </c>
      <c r="Y21" s="53">
        <f t="shared" si="4"/>
        <v>69249</v>
      </c>
      <c r="Z21" s="53">
        <f t="shared" si="5"/>
        <v>25931941.5</v>
      </c>
      <c r="AG21" s="57"/>
      <c r="AH21" s="57"/>
      <c r="AI21" s="67"/>
    </row>
    <row r="22" spans="2:46" x14ac:dyDescent="0.3">
      <c r="B22" s="60" t="s">
        <v>42</v>
      </c>
      <c r="C22" s="41">
        <v>22.8</v>
      </c>
      <c r="D22" s="61">
        <v>22.8</v>
      </c>
      <c r="E22" s="61">
        <v>22.8</v>
      </c>
      <c r="F22" s="42">
        <v>22.8</v>
      </c>
      <c r="G22" s="43">
        <v>0</v>
      </c>
      <c r="H22" s="43">
        <v>0</v>
      </c>
      <c r="I22" s="44">
        <v>359635</v>
      </c>
      <c r="J22" s="62">
        <v>8152972.3499999996</v>
      </c>
      <c r="K22" s="46">
        <v>6.0465116279069697E-2</v>
      </c>
      <c r="L22" s="47"/>
      <c r="V22" s="7" t="str">
        <f t="shared" si="2"/>
        <v>CADBURY</v>
      </c>
      <c r="W22" s="52">
        <f t="shared" si="15"/>
        <v>0</v>
      </c>
      <c r="X22" s="52">
        <f t="shared" si="3"/>
        <v>6.0465116279069697E-2</v>
      </c>
      <c r="Y22" s="53">
        <f t="shared" si="4"/>
        <v>359635</v>
      </c>
      <c r="Z22" s="53">
        <f t="shared" si="5"/>
        <v>8152972.3499999996</v>
      </c>
      <c r="AG22" s="57"/>
      <c r="AH22" s="57"/>
      <c r="AI22" s="67"/>
    </row>
    <row r="23" spans="2:46" x14ac:dyDescent="0.3">
      <c r="B23" s="60" t="s">
        <v>43</v>
      </c>
      <c r="C23" s="41">
        <v>38</v>
      </c>
      <c r="D23" s="61">
        <v>38</v>
      </c>
      <c r="E23" s="61">
        <v>38</v>
      </c>
      <c r="F23" s="42">
        <v>38</v>
      </c>
      <c r="G23" s="43">
        <v>0</v>
      </c>
      <c r="H23" s="43">
        <v>0</v>
      </c>
      <c r="I23" s="44">
        <v>19269</v>
      </c>
      <c r="J23" s="62">
        <v>747684.8</v>
      </c>
      <c r="K23" s="46">
        <v>0</v>
      </c>
      <c r="L23" s="47"/>
      <c r="N23" s="68"/>
      <c r="O23" s="68"/>
      <c r="P23" s="68"/>
      <c r="V23" s="7" t="str">
        <f t="shared" si="2"/>
        <v>CAP</v>
      </c>
      <c r="W23" s="52">
        <f t="shared" si="15"/>
        <v>0</v>
      </c>
      <c r="X23" s="52">
        <f t="shared" si="3"/>
        <v>0</v>
      </c>
      <c r="Y23" s="53">
        <f t="shared" si="4"/>
        <v>19269</v>
      </c>
      <c r="Z23" s="53">
        <f t="shared" si="5"/>
        <v>747684.8</v>
      </c>
      <c r="AG23" s="57"/>
      <c r="AH23" s="57"/>
      <c r="AI23" s="67"/>
    </row>
    <row r="24" spans="2:46" x14ac:dyDescent="0.3">
      <c r="B24" s="60" t="s">
        <v>44</v>
      </c>
      <c r="C24" s="41">
        <v>2.4500000000000002</v>
      </c>
      <c r="D24" s="61">
        <v>2.4</v>
      </c>
      <c r="E24" s="61">
        <v>2.2999999999999998</v>
      </c>
      <c r="F24" s="42">
        <v>2.36</v>
      </c>
      <c r="G24" s="43">
        <v>-9.0000000000000302E-2</v>
      </c>
      <c r="H24" s="43">
        <v>-3.6734693877551141</v>
      </c>
      <c r="I24" s="44">
        <v>3357031</v>
      </c>
      <c r="J24" s="62">
        <v>7893642.4000000004</v>
      </c>
      <c r="K24" s="46">
        <v>1.7241379310344751E-2</v>
      </c>
      <c r="L24" s="47"/>
      <c r="N24" s="68"/>
      <c r="O24" s="68"/>
      <c r="P24" s="68"/>
      <c r="V24" s="7" t="str">
        <f t="shared" si="2"/>
        <v>CAVERTON</v>
      </c>
      <c r="W24" s="52">
        <f t="shared" si="15"/>
        <v>-3.6734693877551142E-2</v>
      </c>
      <c r="X24" s="52">
        <f t="shared" si="3"/>
        <v>1.7241379310344751E-2</v>
      </c>
      <c r="Y24" s="53">
        <f t="shared" si="4"/>
        <v>3357031</v>
      </c>
      <c r="Z24" s="53">
        <f t="shared" si="5"/>
        <v>7893642.4000000004</v>
      </c>
      <c r="AG24" s="57"/>
      <c r="AH24" s="57"/>
      <c r="AI24" s="67"/>
    </row>
    <row r="25" spans="2:46" x14ac:dyDescent="0.3">
      <c r="B25" s="60" t="s">
        <v>45</v>
      </c>
      <c r="C25" s="41">
        <v>4.25</v>
      </c>
      <c r="D25" s="41">
        <v>4.2</v>
      </c>
      <c r="E25" s="41">
        <v>4.2</v>
      </c>
      <c r="F25" s="42">
        <v>4.2</v>
      </c>
      <c r="G25" s="43">
        <v>-4.9999999999999822E-2</v>
      </c>
      <c r="H25" s="43">
        <v>-1.1764705882352899</v>
      </c>
      <c r="I25" s="44">
        <v>599641</v>
      </c>
      <c r="J25" s="62">
        <v>2525878.65</v>
      </c>
      <c r="K25" s="46">
        <v>0.10236220472440949</v>
      </c>
      <c r="L25" s="47"/>
      <c r="V25" s="7" t="str">
        <f t="shared" si="2"/>
        <v>CHAMPION</v>
      </c>
      <c r="W25" s="52">
        <f t="shared" si="15"/>
        <v>-1.1764705882352899E-2</v>
      </c>
      <c r="X25" s="52">
        <f t="shared" si="3"/>
        <v>0.10236220472440949</v>
      </c>
      <c r="Y25" s="53">
        <f t="shared" si="4"/>
        <v>599641</v>
      </c>
      <c r="Z25" s="53">
        <f t="shared" si="5"/>
        <v>2525878.65</v>
      </c>
      <c r="AG25" s="57"/>
      <c r="AH25" s="57"/>
      <c r="AI25" s="67"/>
    </row>
    <row r="26" spans="2:46" x14ac:dyDescent="0.3">
      <c r="B26" s="60" t="s">
        <v>46</v>
      </c>
      <c r="C26" s="41">
        <v>2.14</v>
      </c>
      <c r="D26" s="61">
        <v>2.2000000000000002</v>
      </c>
      <c r="E26" s="61">
        <v>2.14</v>
      </c>
      <c r="F26" s="42">
        <v>2.14</v>
      </c>
      <c r="G26" s="43">
        <v>0</v>
      </c>
      <c r="H26" s="43">
        <v>0</v>
      </c>
      <c r="I26" s="44">
        <v>10868337</v>
      </c>
      <c r="J26" s="62">
        <v>23714847.760000002</v>
      </c>
      <c r="K26" s="46">
        <v>7.5376884422110546E-2</v>
      </c>
      <c r="L26" s="47"/>
      <c r="N26" s="69"/>
      <c r="V26" s="7" t="str">
        <f t="shared" si="2"/>
        <v>CHAMS</v>
      </c>
      <c r="W26" s="52">
        <f t="shared" si="15"/>
        <v>0</v>
      </c>
      <c r="X26" s="52">
        <f t="shared" si="3"/>
        <v>7.5376884422110546E-2</v>
      </c>
      <c r="Y26" s="53">
        <f t="shared" si="4"/>
        <v>10868337</v>
      </c>
      <c r="Z26" s="53">
        <f t="shared" si="5"/>
        <v>23714847.760000002</v>
      </c>
      <c r="AG26" s="57"/>
      <c r="AH26" s="57"/>
      <c r="AI26" s="67"/>
    </row>
    <row r="27" spans="2:46" x14ac:dyDescent="0.3">
      <c r="B27" s="60" t="s">
        <v>47</v>
      </c>
      <c r="C27" s="41">
        <v>3.7</v>
      </c>
      <c r="D27" s="61">
        <v>3.7</v>
      </c>
      <c r="E27" s="61">
        <v>3.7</v>
      </c>
      <c r="F27" s="42">
        <v>3.7</v>
      </c>
      <c r="G27" s="43">
        <v>0</v>
      </c>
      <c r="H27" s="43">
        <v>0</v>
      </c>
      <c r="I27" s="44">
        <v>1000</v>
      </c>
      <c r="J27" s="62">
        <v>3700</v>
      </c>
      <c r="K27" s="46">
        <v>0</v>
      </c>
      <c r="L27" s="47"/>
      <c r="V27" s="7" t="str">
        <f t="shared" si="2"/>
        <v>CHELLARAM</v>
      </c>
      <c r="W27" s="52">
        <f t="shared" si="15"/>
        <v>0</v>
      </c>
      <c r="X27" s="52">
        <f t="shared" si="3"/>
        <v>0</v>
      </c>
      <c r="Y27" s="53">
        <f t="shared" si="4"/>
        <v>1000</v>
      </c>
      <c r="Z27" s="53">
        <f t="shared" si="5"/>
        <v>3700</v>
      </c>
      <c r="AG27" s="57"/>
      <c r="AH27" s="57"/>
      <c r="AI27" s="67"/>
    </row>
    <row r="28" spans="2:46" x14ac:dyDescent="0.3">
      <c r="B28" s="60" t="s">
        <v>48</v>
      </c>
      <c r="C28" s="41">
        <v>4.01</v>
      </c>
      <c r="D28" s="61">
        <v>4.1500000000000004</v>
      </c>
      <c r="E28" s="61">
        <v>4.0999999999999996</v>
      </c>
      <c r="F28" s="42">
        <v>4.0999999999999996</v>
      </c>
      <c r="G28" s="43">
        <v>8.9999999999999858E-2</v>
      </c>
      <c r="H28" s="43">
        <v>2.244389027431418</v>
      </c>
      <c r="I28" s="44">
        <v>2155480</v>
      </c>
      <c r="J28" s="62">
        <v>8876812.8499999996</v>
      </c>
      <c r="K28" s="46">
        <v>8.7533156498673659E-2</v>
      </c>
      <c r="L28" s="47"/>
      <c r="V28" s="7" t="str">
        <f t="shared" si="2"/>
        <v>CILEASING</v>
      </c>
      <c r="W28" s="52">
        <f t="shared" si="15"/>
        <v>2.244389027431418E-2</v>
      </c>
      <c r="X28" s="52">
        <f t="shared" si="3"/>
        <v>8.7533156498673659E-2</v>
      </c>
      <c r="Y28" s="53">
        <f t="shared" si="4"/>
        <v>2155480</v>
      </c>
      <c r="Z28" s="53">
        <f t="shared" si="5"/>
        <v>8876812.8499999996</v>
      </c>
      <c r="AG28" s="57"/>
      <c r="AH28" s="57"/>
      <c r="AI28" s="67"/>
    </row>
    <row r="29" spans="2:46" x14ac:dyDescent="0.3">
      <c r="B29" s="60" t="s">
        <v>49</v>
      </c>
      <c r="C29" s="41">
        <v>3.4</v>
      </c>
      <c r="D29" s="41">
        <v>3.4</v>
      </c>
      <c r="E29" s="41">
        <v>3.4</v>
      </c>
      <c r="F29" s="42">
        <v>3.4</v>
      </c>
      <c r="G29" s="43">
        <v>0</v>
      </c>
      <c r="H29" s="43">
        <v>0</v>
      </c>
      <c r="I29" s="44">
        <v>3278068</v>
      </c>
      <c r="J29" s="62">
        <v>11145935.199999999</v>
      </c>
      <c r="K29" s="46">
        <v>-1.449275362318847E-2</v>
      </c>
      <c r="L29" s="47"/>
      <c r="V29" s="7" t="str">
        <f t="shared" si="2"/>
        <v>CONHALLPLC</v>
      </c>
      <c r="W29" s="52">
        <f t="shared" si="15"/>
        <v>0</v>
      </c>
      <c r="X29" s="52">
        <f t="shared" si="3"/>
        <v>-1.449275362318847E-2</v>
      </c>
      <c r="Y29" s="53">
        <f t="shared" si="4"/>
        <v>3278068</v>
      </c>
      <c r="Z29" s="53">
        <f t="shared" si="5"/>
        <v>11145935.199999999</v>
      </c>
      <c r="AG29" s="57"/>
      <c r="AH29" s="57"/>
      <c r="AI29" s="67"/>
    </row>
    <row r="30" spans="2:46" x14ac:dyDescent="0.3">
      <c r="B30" s="60" t="s">
        <v>50</v>
      </c>
      <c r="C30" s="41">
        <v>387.2</v>
      </c>
      <c r="D30" s="41">
        <v>387.2</v>
      </c>
      <c r="E30" s="41">
        <v>387.2</v>
      </c>
      <c r="F30" s="42">
        <v>387.2</v>
      </c>
      <c r="G30" s="43">
        <v>0</v>
      </c>
      <c r="H30" s="43">
        <v>0</v>
      </c>
      <c r="I30" s="44">
        <v>5818</v>
      </c>
      <c r="J30" s="62">
        <v>2027573</v>
      </c>
      <c r="K30" s="46">
        <v>0</v>
      </c>
      <c r="L30" s="47"/>
      <c r="V30" s="7" t="str">
        <f t="shared" si="2"/>
        <v>CONOIL</v>
      </c>
      <c r="W30" s="52">
        <f t="shared" si="15"/>
        <v>0</v>
      </c>
      <c r="X30" s="52">
        <f t="shared" si="3"/>
        <v>0</v>
      </c>
      <c r="Y30" s="53">
        <f t="shared" si="4"/>
        <v>5818</v>
      </c>
      <c r="Z30" s="53">
        <f t="shared" si="5"/>
        <v>2027573</v>
      </c>
      <c r="AG30" s="57"/>
      <c r="AH30" s="57"/>
      <c r="AI30" s="67"/>
    </row>
    <row r="31" spans="2:46" x14ac:dyDescent="0.3">
      <c r="B31" s="60" t="s">
        <v>51</v>
      </c>
      <c r="C31" s="41">
        <v>3.93</v>
      </c>
      <c r="D31" s="41">
        <v>3.93</v>
      </c>
      <c r="E31" s="41">
        <v>3.93</v>
      </c>
      <c r="F31" s="42">
        <v>3.93</v>
      </c>
      <c r="G31" s="43">
        <v>0</v>
      </c>
      <c r="H31" s="43">
        <v>0</v>
      </c>
      <c r="I31" s="44">
        <v>90640</v>
      </c>
      <c r="J31" s="62">
        <v>350531.59</v>
      </c>
      <c r="K31" s="46">
        <v>9.1666666666666785E-2</v>
      </c>
      <c r="L31" s="47"/>
      <c r="V31" s="7" t="str">
        <f t="shared" si="2"/>
        <v>CORNERST</v>
      </c>
      <c r="W31" s="52">
        <f t="shared" si="15"/>
        <v>0</v>
      </c>
      <c r="X31" s="52">
        <f t="shared" si="3"/>
        <v>9.1666666666666785E-2</v>
      </c>
      <c r="Y31" s="53">
        <f t="shared" si="4"/>
        <v>90640</v>
      </c>
      <c r="Z31" s="53">
        <f t="shared" si="5"/>
        <v>350531.59</v>
      </c>
    </row>
    <row r="32" spans="2:46" x14ac:dyDescent="0.3">
      <c r="B32" s="60" t="s">
        <v>52</v>
      </c>
      <c r="C32" s="41">
        <v>18</v>
      </c>
      <c r="D32" s="61">
        <v>19</v>
      </c>
      <c r="E32" s="61">
        <v>18.5</v>
      </c>
      <c r="F32" s="42">
        <v>19</v>
      </c>
      <c r="G32" s="43">
        <v>1</v>
      </c>
      <c r="H32" s="43">
        <v>5.5555555555555554</v>
      </c>
      <c r="I32" s="44">
        <v>1016898</v>
      </c>
      <c r="J32" s="62">
        <v>18948322.050000001</v>
      </c>
      <c r="K32" s="46">
        <v>0.11111111111111094</v>
      </c>
      <c r="L32" s="47"/>
      <c r="V32" s="7" t="str">
        <f t="shared" si="2"/>
        <v>CUSTODIAN</v>
      </c>
      <c r="W32" s="52">
        <f t="shared" si="15"/>
        <v>5.5555555555555552E-2</v>
      </c>
      <c r="X32" s="52">
        <f t="shared" si="3"/>
        <v>0.11111111111111094</v>
      </c>
      <c r="Y32" s="53">
        <f t="shared" si="4"/>
        <v>1016898</v>
      </c>
      <c r="Z32" s="53">
        <f t="shared" si="5"/>
        <v>18948322.050000001</v>
      </c>
    </row>
    <row r="33" spans="2:26" x14ac:dyDescent="0.3">
      <c r="B33" s="60" t="s">
        <v>53</v>
      </c>
      <c r="C33" s="41">
        <v>2.69</v>
      </c>
      <c r="D33" s="61">
        <v>2.7</v>
      </c>
      <c r="E33" s="61">
        <v>2.52</v>
      </c>
      <c r="F33" s="42">
        <v>2.7</v>
      </c>
      <c r="G33" s="43">
        <v>1.0000000000000231E-2</v>
      </c>
      <c r="H33" s="43">
        <v>0.37174721189591942</v>
      </c>
      <c r="I33" s="44">
        <v>6733792</v>
      </c>
      <c r="J33" s="62">
        <v>18004766.960000001</v>
      </c>
      <c r="K33" s="46">
        <v>0.17391304347826098</v>
      </c>
      <c r="V33" s="7" t="str">
        <f t="shared" si="2"/>
        <v>CUTIX</v>
      </c>
      <c r="W33" s="52">
        <f t="shared" si="15"/>
        <v>3.7174721189591944E-3</v>
      </c>
      <c r="X33" s="52">
        <f t="shared" si="3"/>
        <v>0.17391304347826098</v>
      </c>
      <c r="Y33" s="53">
        <f t="shared" si="4"/>
        <v>6733792</v>
      </c>
      <c r="Z33" s="53">
        <f t="shared" si="5"/>
        <v>18004766.960000001</v>
      </c>
    </row>
    <row r="34" spans="2:26" x14ac:dyDescent="0.3">
      <c r="B34" s="60" t="s">
        <v>54</v>
      </c>
      <c r="C34" s="41">
        <v>6.7</v>
      </c>
      <c r="D34" s="41">
        <v>6.7</v>
      </c>
      <c r="E34" s="41">
        <v>6.5</v>
      </c>
      <c r="F34" s="42">
        <v>6.5</v>
      </c>
      <c r="G34" s="43">
        <v>-0.20000000000000018</v>
      </c>
      <c r="H34" s="43">
        <v>-2.9850746268656745</v>
      </c>
      <c r="I34" s="44">
        <v>2662230</v>
      </c>
      <c r="J34" s="62">
        <v>17563548.350000001</v>
      </c>
      <c r="K34" s="46">
        <v>-0.1558441558441559</v>
      </c>
      <c r="L34" s="47"/>
      <c r="V34" s="7" t="str">
        <f t="shared" si="2"/>
        <v>CWG</v>
      </c>
      <c r="W34" s="52">
        <f t="shared" si="15"/>
        <v>-2.9850746268656744E-2</v>
      </c>
      <c r="X34" s="52">
        <f t="shared" si="3"/>
        <v>-0.1558441558441559</v>
      </c>
      <c r="Y34" s="53">
        <f t="shared" si="4"/>
        <v>2662230</v>
      </c>
      <c r="Z34" s="53">
        <f t="shared" si="5"/>
        <v>17563548.350000001</v>
      </c>
    </row>
    <row r="35" spans="2:26" x14ac:dyDescent="0.3">
      <c r="B35" s="60" t="s">
        <v>55</v>
      </c>
      <c r="C35" s="41">
        <v>0.9</v>
      </c>
      <c r="D35" s="61">
        <v>0.99</v>
      </c>
      <c r="E35" s="61">
        <v>0.91</v>
      </c>
      <c r="F35" s="42">
        <v>0.97</v>
      </c>
      <c r="G35" s="43">
        <v>6.9999999999999951E-2</v>
      </c>
      <c r="H35" s="43">
        <v>7.7777777777777724</v>
      </c>
      <c r="I35" s="44">
        <v>4446078</v>
      </c>
      <c r="J35" s="62">
        <v>4235928.37</v>
      </c>
      <c r="K35" s="46">
        <v>0.53968253968253954</v>
      </c>
      <c r="L35" s="47"/>
      <c r="V35" s="7" t="str">
        <f t="shared" si="2"/>
        <v>DAARCOMM</v>
      </c>
      <c r="W35" s="52">
        <f t="shared" si="15"/>
        <v>7.7777777777777724E-2</v>
      </c>
      <c r="X35" s="52">
        <f t="shared" si="3"/>
        <v>0.53968253968253954</v>
      </c>
      <c r="Y35" s="53">
        <f t="shared" si="4"/>
        <v>4446078</v>
      </c>
      <c r="Z35" s="53">
        <f t="shared" si="5"/>
        <v>4235928.37</v>
      </c>
    </row>
    <row r="36" spans="2:26" x14ac:dyDescent="0.3">
      <c r="B36" s="60" t="s">
        <v>56</v>
      </c>
      <c r="C36" s="41">
        <v>478.8</v>
      </c>
      <c r="D36" s="61">
        <v>478.8</v>
      </c>
      <c r="E36" s="61">
        <v>478.8</v>
      </c>
      <c r="F36" s="42">
        <v>478.8</v>
      </c>
      <c r="G36" s="43">
        <v>0</v>
      </c>
      <c r="H36" s="43">
        <v>0</v>
      </c>
      <c r="I36" s="44">
        <v>217310</v>
      </c>
      <c r="J36" s="62">
        <v>93660610</v>
      </c>
      <c r="K36" s="46">
        <v>0</v>
      </c>
      <c r="L36" s="47"/>
      <c r="V36" s="7" t="str">
        <f t="shared" si="2"/>
        <v>DANGCEM</v>
      </c>
      <c r="W36" s="52">
        <f t="shared" si="15"/>
        <v>0</v>
      </c>
      <c r="X36" s="52">
        <f t="shared" si="3"/>
        <v>0</v>
      </c>
      <c r="Y36" s="53">
        <f t="shared" si="4"/>
        <v>217310</v>
      </c>
      <c r="Z36" s="53">
        <f t="shared" si="5"/>
        <v>93660610</v>
      </c>
    </row>
    <row r="37" spans="2:26" x14ac:dyDescent="0.3">
      <c r="B37" s="60" t="s">
        <v>57</v>
      </c>
      <c r="C37" s="41">
        <v>32.5</v>
      </c>
      <c r="D37" s="41">
        <v>33</v>
      </c>
      <c r="E37" s="41">
        <v>33</v>
      </c>
      <c r="F37" s="42">
        <v>33</v>
      </c>
      <c r="G37" s="43">
        <v>0.5</v>
      </c>
      <c r="H37" s="43">
        <v>1.5384615384615385</v>
      </c>
      <c r="I37" s="44">
        <v>1548976</v>
      </c>
      <c r="J37" s="62">
        <v>50801865.200000003</v>
      </c>
      <c r="K37" s="46">
        <v>1.538461538461533E-2</v>
      </c>
      <c r="L37" s="47"/>
      <c r="V37" s="7" t="str">
        <f t="shared" si="2"/>
        <v>DANGSUGAR</v>
      </c>
      <c r="W37" s="52">
        <f t="shared" si="15"/>
        <v>1.5384615384615385E-2</v>
      </c>
      <c r="X37" s="52">
        <f t="shared" si="3"/>
        <v>1.538461538461533E-2</v>
      </c>
      <c r="Y37" s="53">
        <f t="shared" si="4"/>
        <v>1548976</v>
      </c>
      <c r="Z37" s="53">
        <f t="shared" si="5"/>
        <v>50801865.200000003</v>
      </c>
    </row>
    <row r="38" spans="2:26" x14ac:dyDescent="0.3">
      <c r="B38" s="60" t="s">
        <v>58</v>
      </c>
      <c r="C38" s="41">
        <v>1.26</v>
      </c>
      <c r="D38" s="41">
        <v>1.26</v>
      </c>
      <c r="E38" s="41">
        <v>1.26</v>
      </c>
      <c r="F38" s="42">
        <v>1.26</v>
      </c>
      <c r="G38" s="43">
        <v>0</v>
      </c>
      <c r="H38" s="43">
        <v>0</v>
      </c>
      <c r="I38" s="44">
        <v>161213</v>
      </c>
      <c r="J38" s="62">
        <v>197832.85</v>
      </c>
      <c r="K38" s="46">
        <v>6.7796610169491567E-2</v>
      </c>
      <c r="L38" s="47"/>
      <c r="V38" s="7" t="str">
        <f t="shared" si="2"/>
        <v>DEAPCAP</v>
      </c>
      <c r="W38" s="52">
        <f t="shared" si="15"/>
        <v>0</v>
      </c>
      <c r="X38" s="52">
        <f t="shared" si="3"/>
        <v>6.7796610169491567E-2</v>
      </c>
      <c r="Y38" s="53">
        <f t="shared" si="4"/>
        <v>161213</v>
      </c>
      <c r="Z38" s="53">
        <f t="shared" si="5"/>
        <v>197832.85</v>
      </c>
    </row>
    <row r="39" spans="2:26" x14ac:dyDescent="0.3">
      <c r="B39" s="60" t="s">
        <v>59</v>
      </c>
      <c r="C39" s="41">
        <v>3</v>
      </c>
      <c r="D39" s="61">
        <v>3.04</v>
      </c>
      <c r="E39" s="61">
        <v>3.03</v>
      </c>
      <c r="F39" s="42">
        <v>3.03</v>
      </c>
      <c r="G39" s="43">
        <v>2.9999999999999805E-2</v>
      </c>
      <c r="H39" s="43">
        <v>0.99999999999999345</v>
      </c>
      <c r="I39" s="44">
        <v>1172323</v>
      </c>
      <c r="J39" s="62">
        <v>3590356.27</v>
      </c>
      <c r="K39" s="46">
        <v>-4.1139240506329222E-2</v>
      </c>
      <c r="L39" s="47"/>
      <c r="V39" s="7" t="str">
        <f t="shared" si="2"/>
        <v>ELLAHLAKES</v>
      </c>
      <c r="W39" s="52">
        <f t="shared" si="15"/>
        <v>9.9999999999999343E-3</v>
      </c>
      <c r="X39" s="52">
        <f t="shared" si="3"/>
        <v>-4.1139240506329222E-2</v>
      </c>
      <c r="Y39" s="53">
        <f t="shared" si="4"/>
        <v>1172323</v>
      </c>
      <c r="Z39" s="53">
        <f t="shared" si="5"/>
        <v>3590356.27</v>
      </c>
    </row>
    <row r="40" spans="2:26" x14ac:dyDescent="0.3">
      <c r="B40" s="60" t="s">
        <v>60</v>
      </c>
      <c r="C40" s="41">
        <v>26.7</v>
      </c>
      <c r="D40" s="41">
        <v>26.7</v>
      </c>
      <c r="E40" s="41">
        <v>26.7</v>
      </c>
      <c r="F40" s="42">
        <v>26.7</v>
      </c>
      <c r="G40" s="43">
        <v>0</v>
      </c>
      <c r="H40" s="43">
        <v>0</v>
      </c>
      <c r="I40" s="44">
        <v>309778</v>
      </c>
      <c r="J40" s="62">
        <v>8201832.8499999996</v>
      </c>
      <c r="K40" s="46">
        <v>9.8765432098765427E-2</v>
      </c>
      <c r="L40" s="47"/>
      <c r="V40" s="7" t="str">
        <f t="shared" si="2"/>
        <v>ETERNA</v>
      </c>
      <c r="W40" s="52">
        <f t="shared" si="15"/>
        <v>0</v>
      </c>
      <c r="X40" s="52">
        <f t="shared" si="3"/>
        <v>9.8765432098765427E-2</v>
      </c>
      <c r="Y40" s="53">
        <f t="shared" si="4"/>
        <v>309778</v>
      </c>
      <c r="Z40" s="53">
        <f t="shared" si="5"/>
        <v>8201832.8499999996</v>
      </c>
    </row>
    <row r="41" spans="2:26" x14ac:dyDescent="0.3">
      <c r="B41" s="60" t="s">
        <v>61</v>
      </c>
      <c r="C41" s="41">
        <v>28</v>
      </c>
      <c r="D41" s="61">
        <v>30.4</v>
      </c>
      <c r="E41" s="61">
        <v>30.4</v>
      </c>
      <c r="F41" s="42">
        <v>30.4</v>
      </c>
      <c r="G41" s="43">
        <v>2.3999999999999986</v>
      </c>
      <c r="H41" s="43">
        <v>8.5714285714285658</v>
      </c>
      <c r="I41" s="44">
        <v>618761</v>
      </c>
      <c r="J41" s="62">
        <v>17871311.199999999</v>
      </c>
      <c r="K41" s="46">
        <v>8.5714285714285632E-2</v>
      </c>
      <c r="L41" s="47"/>
      <c r="V41" s="7" t="str">
        <f t="shared" si="2"/>
        <v>ETI</v>
      </c>
      <c r="W41" s="52">
        <f t="shared" si="15"/>
        <v>8.571428571428566E-2</v>
      </c>
      <c r="X41" s="52">
        <f t="shared" si="3"/>
        <v>8.5714285714285632E-2</v>
      </c>
      <c r="Y41" s="53">
        <f t="shared" si="4"/>
        <v>618761</v>
      </c>
      <c r="Z41" s="53">
        <f t="shared" si="5"/>
        <v>17871311.199999999</v>
      </c>
    </row>
    <row r="42" spans="2:26" x14ac:dyDescent="0.3">
      <c r="B42" s="60" t="s">
        <v>62</v>
      </c>
      <c r="C42" s="41">
        <v>6.5</v>
      </c>
      <c r="D42" s="61">
        <v>6.5</v>
      </c>
      <c r="E42" s="61">
        <v>6.5</v>
      </c>
      <c r="F42" s="42">
        <v>6.5</v>
      </c>
      <c r="G42" s="43">
        <v>0</v>
      </c>
      <c r="H42" s="43">
        <v>0</v>
      </c>
      <c r="I42" s="44">
        <v>114970</v>
      </c>
      <c r="J42" s="62">
        <v>711589.9</v>
      </c>
      <c r="K42" s="46">
        <v>0</v>
      </c>
      <c r="L42" s="47"/>
      <c r="V42" s="7" t="str">
        <f t="shared" si="2"/>
        <v>ETRANZACT</v>
      </c>
      <c r="W42" s="52">
        <f t="shared" si="15"/>
        <v>0</v>
      </c>
      <c r="X42" s="52">
        <f t="shared" si="3"/>
        <v>0</v>
      </c>
      <c r="Y42" s="53">
        <f t="shared" si="4"/>
        <v>114970</v>
      </c>
      <c r="Z42" s="53">
        <f t="shared" si="5"/>
        <v>711589.9</v>
      </c>
    </row>
    <row r="43" spans="2:26" x14ac:dyDescent="0.3">
      <c r="B43" s="60" t="s">
        <v>63</v>
      </c>
      <c r="C43" s="41">
        <v>31.45</v>
      </c>
      <c r="D43" s="61">
        <v>31.15</v>
      </c>
      <c r="E43" s="61">
        <v>29.5</v>
      </c>
      <c r="F43" s="42">
        <v>31.05</v>
      </c>
      <c r="G43" s="43">
        <v>-0.39999999999999858</v>
      </c>
      <c r="H43" s="43">
        <v>-1.2718600953895027</v>
      </c>
      <c r="I43" s="44">
        <v>16227075</v>
      </c>
      <c r="J43" s="62">
        <v>500356523.5</v>
      </c>
      <c r="K43" s="46">
        <v>0.10695187165775399</v>
      </c>
      <c r="L43" s="47"/>
      <c r="V43" s="7" t="str">
        <f t="shared" si="2"/>
        <v>FBNH</v>
      </c>
      <c r="W43" s="52">
        <f t="shared" si="15"/>
        <v>-1.2718600953895027E-2</v>
      </c>
      <c r="X43" s="52">
        <f t="shared" si="3"/>
        <v>0.10695187165775399</v>
      </c>
      <c r="Y43" s="53">
        <f t="shared" si="4"/>
        <v>16227075</v>
      </c>
      <c r="Z43" s="53">
        <f t="shared" si="5"/>
        <v>500356523.5</v>
      </c>
    </row>
    <row r="44" spans="2:26" x14ac:dyDescent="0.3">
      <c r="B44" s="60" t="s">
        <v>64</v>
      </c>
      <c r="C44" s="41">
        <v>10.45</v>
      </c>
      <c r="D44" s="61">
        <v>10.6</v>
      </c>
      <c r="E44" s="61">
        <v>10.3</v>
      </c>
      <c r="F44" s="42">
        <v>10.3</v>
      </c>
      <c r="G44" s="43">
        <v>-0.14999999999999858</v>
      </c>
      <c r="H44" s="43">
        <v>-1.4354066985645797</v>
      </c>
      <c r="I44" s="44">
        <v>7378593</v>
      </c>
      <c r="J44" s="62">
        <v>76689754.599999994</v>
      </c>
      <c r="K44" s="46">
        <v>9.5744680851063801E-2</v>
      </c>
      <c r="L44" s="47"/>
      <c r="V44" s="7" t="str">
        <f t="shared" si="2"/>
        <v>FCMB</v>
      </c>
      <c r="W44" s="52">
        <f t="shared" si="15"/>
        <v>-1.4354066985645796E-2</v>
      </c>
      <c r="X44" s="52">
        <f t="shared" si="3"/>
        <v>9.5744680851063801E-2</v>
      </c>
      <c r="Y44" s="53">
        <f t="shared" si="4"/>
        <v>7378593</v>
      </c>
      <c r="Z44" s="53">
        <f t="shared" si="5"/>
        <v>76689754.599999994</v>
      </c>
    </row>
    <row r="45" spans="2:26" x14ac:dyDescent="0.3">
      <c r="B45" s="60" t="s">
        <v>65</v>
      </c>
      <c r="C45" s="41">
        <v>16.75</v>
      </c>
      <c r="D45" s="61">
        <v>17.600000000000001</v>
      </c>
      <c r="E45" s="61">
        <v>16.899999999999999</v>
      </c>
      <c r="F45" s="42">
        <v>17.600000000000001</v>
      </c>
      <c r="G45" s="43">
        <v>0.85000000000000142</v>
      </c>
      <c r="H45" s="43">
        <v>5.0746268656716502</v>
      </c>
      <c r="I45" s="44">
        <v>5543153</v>
      </c>
      <c r="J45" s="62">
        <v>95587548.849999994</v>
      </c>
      <c r="K45" s="46">
        <v>5.7142857142857828E-3</v>
      </c>
      <c r="L45" s="47"/>
      <c r="V45" s="7" t="str">
        <f t="shared" si="2"/>
        <v>FIDELITYBK</v>
      </c>
      <c r="W45" s="52">
        <f t="shared" si="15"/>
        <v>5.0746268656716505E-2</v>
      </c>
      <c r="X45" s="52">
        <f t="shared" si="3"/>
        <v>5.7142857142857828E-3</v>
      </c>
      <c r="Y45" s="53">
        <f t="shared" si="4"/>
        <v>5543153</v>
      </c>
      <c r="Z45" s="53">
        <f t="shared" si="5"/>
        <v>95587548.849999994</v>
      </c>
    </row>
    <row r="46" spans="2:26" x14ac:dyDescent="0.3">
      <c r="B46" s="60" t="s">
        <v>66</v>
      </c>
      <c r="C46" s="41">
        <v>17</v>
      </c>
      <c r="D46" s="61">
        <v>17</v>
      </c>
      <c r="E46" s="61">
        <v>17</v>
      </c>
      <c r="F46" s="42">
        <v>17</v>
      </c>
      <c r="G46" s="43">
        <v>0</v>
      </c>
      <c r="H46" s="43">
        <v>0</v>
      </c>
      <c r="I46" s="44">
        <v>350518</v>
      </c>
      <c r="J46" s="62">
        <v>5583886.4500000002</v>
      </c>
      <c r="K46" s="46">
        <v>9.6774193548387011E-2</v>
      </c>
      <c r="L46" s="47"/>
      <c r="V46" s="7" t="str">
        <f t="shared" si="2"/>
        <v>FIDSON</v>
      </c>
      <c r="W46" s="52">
        <f t="shared" si="15"/>
        <v>0</v>
      </c>
      <c r="X46" s="52">
        <f t="shared" si="3"/>
        <v>9.6774193548387011E-2</v>
      </c>
      <c r="Y46" s="53">
        <f t="shared" si="4"/>
        <v>350518</v>
      </c>
      <c r="Z46" s="53">
        <f t="shared" si="5"/>
        <v>5583886.4500000002</v>
      </c>
    </row>
    <row r="47" spans="2:26" x14ac:dyDescent="0.3">
      <c r="B47" s="60" t="s">
        <v>67</v>
      </c>
      <c r="C47" s="41">
        <v>1.85</v>
      </c>
      <c r="D47" s="61">
        <v>1.97</v>
      </c>
      <c r="E47" s="61">
        <v>1.9</v>
      </c>
      <c r="F47" s="42">
        <v>1.9</v>
      </c>
      <c r="G47" s="43">
        <v>4.9999999999999822E-2</v>
      </c>
      <c r="H47" s="43">
        <v>2.7027027027026933</v>
      </c>
      <c r="I47" s="44">
        <v>4417726</v>
      </c>
      <c r="J47" s="62">
        <v>8605228.5299999993</v>
      </c>
      <c r="K47" s="46">
        <v>4.39560439560438E-2</v>
      </c>
      <c r="L47" s="47"/>
      <c r="V47" s="7" t="str">
        <f t="shared" si="2"/>
        <v>FTNCOCOA</v>
      </c>
      <c r="W47" s="52">
        <f t="shared" si="15"/>
        <v>2.7027027027026931E-2</v>
      </c>
      <c r="X47" s="52">
        <f t="shared" si="3"/>
        <v>4.39560439560438E-2</v>
      </c>
      <c r="Y47" s="53">
        <f t="shared" si="4"/>
        <v>4417726</v>
      </c>
      <c r="Z47" s="53">
        <f t="shared" si="5"/>
        <v>8605228.5299999993</v>
      </c>
    </row>
    <row r="48" spans="2:26" x14ac:dyDescent="0.3">
      <c r="B48" s="60" t="s">
        <v>68</v>
      </c>
      <c r="C48" s="41">
        <v>1150</v>
      </c>
      <c r="D48" s="61">
        <v>1150</v>
      </c>
      <c r="E48" s="61">
        <v>1150</v>
      </c>
      <c r="F48" s="42">
        <v>1150</v>
      </c>
      <c r="G48" s="43">
        <v>0</v>
      </c>
      <c r="H48" s="43">
        <v>0</v>
      </c>
      <c r="I48" s="44">
        <v>213132</v>
      </c>
      <c r="J48" s="62">
        <v>220591620</v>
      </c>
      <c r="K48" s="46">
        <v>0</v>
      </c>
      <c r="L48" s="47"/>
      <c r="V48" s="7" t="str">
        <f t="shared" si="2"/>
        <v>GEREGU</v>
      </c>
      <c r="W48" s="52">
        <f t="shared" si="15"/>
        <v>0</v>
      </c>
      <c r="X48" s="52">
        <f t="shared" si="3"/>
        <v>0</v>
      </c>
      <c r="Y48" s="53">
        <f t="shared" si="4"/>
        <v>213132</v>
      </c>
      <c r="Z48" s="53">
        <f t="shared" si="5"/>
        <v>220591620</v>
      </c>
    </row>
    <row r="49" spans="2:26" x14ac:dyDescent="0.3">
      <c r="B49" s="60" t="s">
        <v>69</v>
      </c>
      <c r="C49" s="41">
        <v>8.64</v>
      </c>
      <c r="D49" s="61">
        <v>8.64</v>
      </c>
      <c r="E49" s="61">
        <v>8.64</v>
      </c>
      <c r="F49" s="42">
        <v>8.64</v>
      </c>
      <c r="G49" s="43">
        <v>0</v>
      </c>
      <c r="H49" s="43">
        <v>0</v>
      </c>
      <c r="I49" s="44">
        <v>3184</v>
      </c>
      <c r="J49" s="62">
        <v>24771.52</v>
      </c>
      <c r="K49" s="46">
        <v>0</v>
      </c>
      <c r="L49" s="47"/>
      <c r="V49" s="7" t="str">
        <f t="shared" si="2"/>
        <v>GOLDBREW</v>
      </c>
      <c r="W49" s="52">
        <f t="shared" si="15"/>
        <v>0</v>
      </c>
      <c r="X49" s="52">
        <f t="shared" si="3"/>
        <v>0</v>
      </c>
      <c r="Y49" s="53">
        <f t="shared" si="4"/>
        <v>3184</v>
      </c>
      <c r="Z49" s="53">
        <f t="shared" si="5"/>
        <v>24771.52</v>
      </c>
    </row>
    <row r="50" spans="2:26" x14ac:dyDescent="0.3">
      <c r="B50" s="60" t="s">
        <v>70</v>
      </c>
      <c r="C50" s="41">
        <v>57</v>
      </c>
      <c r="D50" s="61">
        <v>57</v>
      </c>
      <c r="E50" s="61">
        <v>57</v>
      </c>
      <c r="F50" s="42">
        <v>57</v>
      </c>
      <c r="G50" s="43">
        <v>0</v>
      </c>
      <c r="H50" s="43">
        <v>0</v>
      </c>
      <c r="I50" s="44">
        <v>4282971</v>
      </c>
      <c r="J50" s="62">
        <v>244097433.84999999</v>
      </c>
      <c r="K50" s="46">
        <v>0</v>
      </c>
      <c r="L50" s="47"/>
      <c r="V50" s="7" t="str">
        <f t="shared" si="2"/>
        <v>GTCO</v>
      </c>
      <c r="W50" s="52">
        <f t="shared" si="15"/>
        <v>0</v>
      </c>
      <c r="X50" s="52">
        <f t="shared" si="3"/>
        <v>0</v>
      </c>
      <c r="Y50" s="53">
        <f t="shared" si="4"/>
        <v>4282971</v>
      </c>
      <c r="Z50" s="53">
        <f t="shared" si="5"/>
        <v>244097433.84999999</v>
      </c>
    </row>
    <row r="51" spans="2:26" x14ac:dyDescent="0.3">
      <c r="B51" s="60" t="s">
        <v>71</v>
      </c>
      <c r="C51" s="41">
        <v>0.99</v>
      </c>
      <c r="D51" s="41">
        <v>1.03</v>
      </c>
      <c r="E51" s="41">
        <v>0.9</v>
      </c>
      <c r="F51" s="42">
        <v>0.91</v>
      </c>
      <c r="G51" s="43">
        <v>-7.999999999999996E-2</v>
      </c>
      <c r="H51" s="43">
        <v>-8.0808080808080778</v>
      </c>
      <c r="I51" s="44">
        <v>14625636</v>
      </c>
      <c r="J51" s="62">
        <v>13921363.9</v>
      </c>
      <c r="K51" s="46">
        <v>0.12345679012345667</v>
      </c>
      <c r="L51" s="47"/>
      <c r="V51" s="7" t="str">
        <f t="shared" si="2"/>
        <v>GUINEAINS</v>
      </c>
      <c r="W51" s="52">
        <f t="shared" si="15"/>
        <v>-8.0808080808080773E-2</v>
      </c>
      <c r="X51" s="52">
        <f t="shared" si="3"/>
        <v>0.12345679012345667</v>
      </c>
      <c r="Y51" s="53">
        <f t="shared" si="4"/>
        <v>14625636</v>
      </c>
      <c r="Z51" s="53">
        <f t="shared" si="5"/>
        <v>13921363.9</v>
      </c>
    </row>
    <row r="52" spans="2:26" x14ac:dyDescent="0.3">
      <c r="B52" s="60" t="s">
        <v>72</v>
      </c>
      <c r="C52" s="41">
        <v>70.25</v>
      </c>
      <c r="D52" s="61">
        <v>65</v>
      </c>
      <c r="E52" s="61">
        <v>65</v>
      </c>
      <c r="F52" s="42">
        <v>65</v>
      </c>
      <c r="G52" s="43">
        <v>-5.25</v>
      </c>
      <c r="H52" s="43">
        <v>-7.4733096085409247</v>
      </c>
      <c r="I52" s="44">
        <v>299639</v>
      </c>
      <c r="J52" s="62">
        <v>19970403.149999999</v>
      </c>
      <c r="K52" s="46">
        <v>-7.4733096085409234E-2</v>
      </c>
      <c r="L52" s="47"/>
      <c r="V52" s="7" t="str">
        <f t="shared" si="2"/>
        <v>GUINNESS</v>
      </c>
      <c r="W52" s="52">
        <f t="shared" si="15"/>
        <v>-7.4733096085409248E-2</v>
      </c>
      <c r="X52" s="52">
        <f t="shared" si="3"/>
        <v>-7.4733096085409234E-2</v>
      </c>
      <c r="Y52" s="53">
        <f t="shared" si="4"/>
        <v>299639</v>
      </c>
      <c r="Z52" s="53">
        <f t="shared" si="5"/>
        <v>19970403.149999999</v>
      </c>
    </row>
    <row r="53" spans="2:26" x14ac:dyDescent="0.3">
      <c r="B53" s="60" t="s">
        <v>73</v>
      </c>
      <c r="C53" s="41">
        <v>4.8600000000000003</v>
      </c>
      <c r="D53" s="61">
        <v>4.8600000000000003</v>
      </c>
      <c r="E53" s="61">
        <v>4.8600000000000003</v>
      </c>
      <c r="F53" s="42">
        <v>4.8600000000000003</v>
      </c>
      <c r="G53" s="43">
        <v>0</v>
      </c>
      <c r="H53" s="43">
        <v>0</v>
      </c>
      <c r="I53" s="44">
        <v>100857</v>
      </c>
      <c r="J53" s="62">
        <v>500711.67</v>
      </c>
      <c r="K53" s="46">
        <v>1.6736401673640211E-2</v>
      </c>
      <c r="L53" s="47"/>
      <c r="V53" s="7" t="str">
        <f t="shared" si="2"/>
        <v>HMCALL</v>
      </c>
      <c r="W53" s="52">
        <f t="shared" si="15"/>
        <v>0</v>
      </c>
      <c r="X53" s="52">
        <f t="shared" si="3"/>
        <v>1.6736401673640211E-2</v>
      </c>
      <c r="Y53" s="53">
        <f t="shared" si="4"/>
        <v>100857</v>
      </c>
      <c r="Z53" s="53">
        <f t="shared" si="5"/>
        <v>500711.67</v>
      </c>
    </row>
    <row r="54" spans="2:26" x14ac:dyDescent="0.3">
      <c r="B54" s="60" t="s">
        <v>74</v>
      </c>
      <c r="C54" s="41">
        <v>8.2899999999999991</v>
      </c>
      <c r="D54" s="41">
        <v>9.11</v>
      </c>
      <c r="E54" s="41">
        <v>8.36</v>
      </c>
      <c r="F54" s="42">
        <v>9.11</v>
      </c>
      <c r="G54" s="43">
        <v>0.82000000000000028</v>
      </c>
      <c r="H54" s="43">
        <v>9.8914354644149611</v>
      </c>
      <c r="I54" s="44">
        <v>8687797</v>
      </c>
      <c r="J54" s="62">
        <v>78326141.079999998</v>
      </c>
      <c r="K54" s="46">
        <v>0.446031746031746</v>
      </c>
      <c r="L54" s="47"/>
      <c r="V54" s="7" t="str">
        <f t="shared" si="2"/>
        <v>HONYFLOUR</v>
      </c>
      <c r="W54" s="52">
        <f t="shared" si="15"/>
        <v>9.8914354644149605E-2</v>
      </c>
      <c r="X54" s="52">
        <f t="shared" si="3"/>
        <v>0.446031746031746</v>
      </c>
      <c r="Y54" s="53">
        <f t="shared" si="4"/>
        <v>8687797</v>
      </c>
      <c r="Z54" s="53">
        <f t="shared" si="5"/>
        <v>78326141.079999998</v>
      </c>
    </row>
    <row r="55" spans="2:26" x14ac:dyDescent="0.3">
      <c r="B55" s="60" t="s">
        <v>75</v>
      </c>
      <c r="C55" s="41">
        <v>12.35</v>
      </c>
      <c r="D55" s="61">
        <v>13.5</v>
      </c>
      <c r="E55" s="61">
        <v>13.5</v>
      </c>
      <c r="F55" s="42">
        <v>13.5</v>
      </c>
      <c r="G55" s="43">
        <v>1.1500000000000004</v>
      </c>
      <c r="H55" s="43">
        <v>9.3117408906882631</v>
      </c>
      <c r="I55" s="44">
        <v>1020857</v>
      </c>
      <c r="J55" s="62">
        <v>12931788.449999999</v>
      </c>
      <c r="K55" s="46">
        <v>0.19999999999999996</v>
      </c>
      <c r="L55" s="47"/>
      <c r="V55" s="7" t="str">
        <f t="shared" si="2"/>
        <v>IKEJAHOTEL</v>
      </c>
      <c r="W55" s="52">
        <f t="shared" si="15"/>
        <v>9.3117408906882637E-2</v>
      </c>
      <c r="X55" s="52">
        <f t="shared" si="3"/>
        <v>0.19999999999999996</v>
      </c>
      <c r="Y55" s="53">
        <f t="shared" si="4"/>
        <v>1020857</v>
      </c>
      <c r="Z55" s="53">
        <f t="shared" si="5"/>
        <v>12931788.449999999</v>
      </c>
    </row>
    <row r="56" spans="2:26" x14ac:dyDescent="0.3">
      <c r="B56" s="60" t="s">
        <v>76</v>
      </c>
      <c r="C56" s="41">
        <v>37.950000000000003</v>
      </c>
      <c r="D56" s="61">
        <v>37.950000000000003</v>
      </c>
      <c r="E56" s="61">
        <v>37.950000000000003</v>
      </c>
      <c r="F56" s="42">
        <v>37.950000000000003</v>
      </c>
      <c r="G56" s="43">
        <v>0</v>
      </c>
      <c r="H56" s="43">
        <v>0</v>
      </c>
      <c r="I56" s="44">
        <v>11505</v>
      </c>
      <c r="J56" s="62">
        <v>393471</v>
      </c>
      <c r="K56" s="46">
        <v>0</v>
      </c>
      <c r="L56" s="47"/>
      <c r="P56" t="s">
        <v>77</v>
      </c>
      <c r="V56" s="7" t="str">
        <f t="shared" si="2"/>
        <v>IMG</v>
      </c>
      <c r="W56" s="52">
        <f t="shared" si="15"/>
        <v>0</v>
      </c>
      <c r="X56" s="52">
        <f t="shared" si="3"/>
        <v>0</v>
      </c>
      <c r="Y56" s="53">
        <f t="shared" si="4"/>
        <v>11505</v>
      </c>
      <c r="Z56" s="53">
        <f t="shared" si="5"/>
        <v>393471</v>
      </c>
    </row>
    <row r="57" spans="2:26" x14ac:dyDescent="0.3">
      <c r="B57" s="60" t="s">
        <v>78</v>
      </c>
      <c r="C57" s="41">
        <v>7</v>
      </c>
      <c r="D57" s="61">
        <v>7</v>
      </c>
      <c r="E57" s="61">
        <v>7</v>
      </c>
      <c r="F57" s="42">
        <v>7</v>
      </c>
      <c r="G57" s="43">
        <v>0</v>
      </c>
      <c r="H57" s="43">
        <v>0</v>
      </c>
      <c r="I57" s="44">
        <v>30130</v>
      </c>
      <c r="J57" s="62">
        <v>210756.8</v>
      </c>
      <c r="K57" s="46">
        <v>0</v>
      </c>
      <c r="L57" s="47"/>
      <c r="V57" s="7" t="str">
        <f t="shared" si="2"/>
        <v>INFINITY</v>
      </c>
      <c r="W57" s="52">
        <f t="shared" si="15"/>
        <v>0</v>
      </c>
      <c r="X57" s="52">
        <f t="shared" si="3"/>
        <v>0</v>
      </c>
      <c r="Y57" s="53">
        <f t="shared" si="4"/>
        <v>30130</v>
      </c>
      <c r="Z57" s="53">
        <f t="shared" si="5"/>
        <v>210756.8</v>
      </c>
    </row>
    <row r="58" spans="2:26" x14ac:dyDescent="0.3">
      <c r="B58" s="60" t="s">
        <v>79</v>
      </c>
      <c r="C58" s="41">
        <v>5.2</v>
      </c>
      <c r="D58" s="61">
        <v>5.45</v>
      </c>
      <c r="E58" s="61">
        <v>5.4</v>
      </c>
      <c r="F58" s="42">
        <v>5.4</v>
      </c>
      <c r="G58" s="43">
        <v>0.20000000000000018</v>
      </c>
      <c r="H58" s="43">
        <v>3.8461538461538494</v>
      </c>
      <c r="I58" s="44">
        <v>2569285</v>
      </c>
      <c r="J58" s="62">
        <v>13845561.65</v>
      </c>
      <c r="K58" s="46">
        <v>-2.7027027027026973E-2</v>
      </c>
      <c r="L58" s="47"/>
      <c r="V58" s="7" t="str">
        <f t="shared" si="2"/>
        <v>INTBREW</v>
      </c>
      <c r="W58" s="52">
        <f t="shared" si="15"/>
        <v>3.8461538461538491E-2</v>
      </c>
      <c r="X58" s="52">
        <f t="shared" si="3"/>
        <v>-2.7027027027026973E-2</v>
      </c>
      <c r="Y58" s="53">
        <f t="shared" si="4"/>
        <v>2569285</v>
      </c>
      <c r="Z58" s="53">
        <f t="shared" si="5"/>
        <v>13845561.65</v>
      </c>
    </row>
    <row r="59" spans="2:26" x14ac:dyDescent="0.3">
      <c r="B59" s="60" t="s">
        <v>80</v>
      </c>
      <c r="C59" s="41">
        <v>2</v>
      </c>
      <c r="D59" s="41">
        <v>2.04</v>
      </c>
      <c r="E59" s="41">
        <v>1.9</v>
      </c>
      <c r="F59" s="42">
        <v>2.04</v>
      </c>
      <c r="G59" s="43">
        <v>4.0000000000000036E-2</v>
      </c>
      <c r="H59" s="43">
        <v>2.0000000000000018</v>
      </c>
      <c r="I59" s="44">
        <v>935875</v>
      </c>
      <c r="J59" s="62">
        <v>1843007.42</v>
      </c>
      <c r="K59" s="46">
        <v>0.19999999999999996</v>
      </c>
      <c r="L59" s="47"/>
      <c r="V59" s="7" t="str">
        <f t="shared" si="2"/>
        <v>INTENEGINS</v>
      </c>
      <c r="W59" s="52">
        <f t="shared" si="15"/>
        <v>2.0000000000000018E-2</v>
      </c>
      <c r="X59" s="52">
        <f t="shared" si="3"/>
        <v>0.19999999999999996</v>
      </c>
      <c r="Y59" s="53">
        <f t="shared" si="4"/>
        <v>935875</v>
      </c>
      <c r="Z59" s="53">
        <f t="shared" si="5"/>
        <v>1843007.42</v>
      </c>
    </row>
    <row r="60" spans="2:26" x14ac:dyDescent="0.3">
      <c r="B60" s="60" t="s">
        <v>81</v>
      </c>
      <c r="C60" s="41">
        <v>2.94</v>
      </c>
      <c r="D60" s="61">
        <v>3.02</v>
      </c>
      <c r="E60" s="61">
        <v>2.95</v>
      </c>
      <c r="F60" s="42">
        <v>3</v>
      </c>
      <c r="G60" s="43">
        <v>6.0000000000000053E-2</v>
      </c>
      <c r="H60" s="43">
        <v>2.0408163265306141</v>
      </c>
      <c r="I60" s="44">
        <v>11924489</v>
      </c>
      <c r="J60" s="62">
        <v>35662919</v>
      </c>
      <c r="K60" s="46">
        <v>0</v>
      </c>
      <c r="V60" s="7" t="str">
        <f t="shared" si="2"/>
        <v>JAIZBANK</v>
      </c>
      <c r="W60" s="52">
        <f t="shared" si="15"/>
        <v>2.0408163265306142E-2</v>
      </c>
      <c r="X60" s="52">
        <f t="shared" si="3"/>
        <v>0</v>
      </c>
      <c r="Y60" s="53">
        <f t="shared" si="4"/>
        <v>11924489</v>
      </c>
      <c r="Z60" s="53">
        <f t="shared" si="5"/>
        <v>35662919</v>
      </c>
    </row>
    <row r="61" spans="2:26" x14ac:dyDescent="0.3">
      <c r="B61" s="60" t="s">
        <v>82</v>
      </c>
      <c r="C61" s="41">
        <v>2.2200000000000002</v>
      </c>
      <c r="D61" s="61">
        <v>2.2999999999999998</v>
      </c>
      <c r="E61" s="61">
        <v>2.16</v>
      </c>
      <c r="F61" s="42">
        <v>2.16</v>
      </c>
      <c r="G61" s="43">
        <v>-6.0000000000000053E-2</v>
      </c>
      <c r="H61" s="43">
        <v>-2.7027027027027049</v>
      </c>
      <c r="I61" s="44">
        <v>5957519</v>
      </c>
      <c r="J61" s="62">
        <v>13265932.5</v>
      </c>
      <c r="K61" s="46">
        <v>5.3658536585366123E-2</v>
      </c>
      <c r="L61" s="47"/>
      <c r="V61" s="7" t="str">
        <f t="shared" si="2"/>
        <v>JAPAULGOLD</v>
      </c>
      <c r="W61" s="52">
        <f t="shared" si="15"/>
        <v>-2.7027027027027049E-2</v>
      </c>
      <c r="X61" s="52">
        <f t="shared" si="3"/>
        <v>5.3658536585366123E-2</v>
      </c>
      <c r="Y61" s="53">
        <f t="shared" si="4"/>
        <v>5957519</v>
      </c>
      <c r="Z61" s="53">
        <f t="shared" si="5"/>
        <v>13265932.5</v>
      </c>
    </row>
    <row r="62" spans="2:26" x14ac:dyDescent="0.3">
      <c r="B62" s="60" t="s">
        <v>83</v>
      </c>
      <c r="C62" s="41">
        <v>155.30000000000001</v>
      </c>
      <c r="D62" s="41">
        <v>155.30000000000001</v>
      </c>
      <c r="E62" s="41">
        <v>155.30000000000001</v>
      </c>
      <c r="F62" s="42">
        <v>155.30000000000001</v>
      </c>
      <c r="G62" s="43">
        <v>0</v>
      </c>
      <c r="H62" s="43">
        <v>0</v>
      </c>
      <c r="I62" s="44">
        <v>150074</v>
      </c>
      <c r="J62" s="62">
        <v>21111613.899999999</v>
      </c>
      <c r="K62" s="46">
        <v>3.2206119162658808E-4</v>
      </c>
      <c r="L62" s="47"/>
      <c r="V62" s="7" t="str">
        <f t="shared" si="2"/>
        <v>JBERGER</v>
      </c>
      <c r="W62" s="52">
        <f t="shared" si="15"/>
        <v>0</v>
      </c>
      <c r="X62" s="52">
        <f t="shared" si="3"/>
        <v>3.2206119162658808E-4</v>
      </c>
      <c r="Y62" s="53">
        <f t="shared" si="4"/>
        <v>150074</v>
      </c>
      <c r="Z62" s="53">
        <f t="shared" si="5"/>
        <v>21111613.899999999</v>
      </c>
    </row>
    <row r="63" spans="2:26" x14ac:dyDescent="0.3">
      <c r="B63" s="60" t="s">
        <v>84</v>
      </c>
      <c r="C63" s="41">
        <v>9.41</v>
      </c>
      <c r="D63" s="61">
        <v>9.41</v>
      </c>
      <c r="E63" s="61">
        <v>9.41</v>
      </c>
      <c r="F63" s="42">
        <v>9.41</v>
      </c>
      <c r="G63" s="43">
        <v>0</v>
      </c>
      <c r="H63" s="43">
        <v>0</v>
      </c>
      <c r="I63" s="44">
        <v>94873</v>
      </c>
      <c r="J63" s="62">
        <v>843837.12</v>
      </c>
      <c r="K63" s="46">
        <v>0.20795892169448016</v>
      </c>
      <c r="L63" s="47"/>
      <c r="V63" s="7" t="str">
        <f t="shared" si="2"/>
        <v>JOHNHOLT</v>
      </c>
      <c r="W63" s="52">
        <f t="shared" si="15"/>
        <v>0</v>
      </c>
      <c r="X63" s="52">
        <f t="shared" si="3"/>
        <v>0.20795892169448016</v>
      </c>
      <c r="Y63" s="53">
        <f t="shared" si="4"/>
        <v>94873</v>
      </c>
      <c r="Z63" s="53">
        <f t="shared" si="5"/>
        <v>843837.12</v>
      </c>
    </row>
    <row r="64" spans="2:26" x14ac:dyDescent="0.3">
      <c r="B64" s="60" t="s">
        <v>85</v>
      </c>
      <c r="C64" s="41">
        <v>10.3</v>
      </c>
      <c r="D64" s="61">
        <v>10.3</v>
      </c>
      <c r="E64" s="61">
        <v>10.3</v>
      </c>
      <c r="F64" s="42">
        <v>10.3</v>
      </c>
      <c r="G64" s="43">
        <v>0</v>
      </c>
      <c r="H64" s="43">
        <v>0</v>
      </c>
      <c r="I64" s="44">
        <v>677</v>
      </c>
      <c r="J64" s="62">
        <v>6845.2</v>
      </c>
      <c r="K64" s="46">
        <v>0</v>
      </c>
      <c r="L64" s="47"/>
      <c r="V64" s="7" t="str">
        <f t="shared" si="2"/>
        <v>JULI</v>
      </c>
      <c r="W64" s="52">
        <f t="shared" si="15"/>
        <v>0</v>
      </c>
      <c r="X64" s="52">
        <f t="shared" si="3"/>
        <v>0</v>
      </c>
      <c r="Y64" s="53">
        <f t="shared" si="4"/>
        <v>677</v>
      </c>
      <c r="Z64" s="53">
        <f t="shared" si="5"/>
        <v>6845.2</v>
      </c>
    </row>
    <row r="65" spans="2:26" x14ac:dyDescent="0.3">
      <c r="B65" s="60" t="s">
        <v>86</v>
      </c>
      <c r="C65" s="41">
        <v>3.6</v>
      </c>
      <c r="D65" s="41">
        <v>3.7</v>
      </c>
      <c r="E65" s="41">
        <v>3.58</v>
      </c>
      <c r="F65" s="42">
        <v>3.6</v>
      </c>
      <c r="G65" s="43">
        <v>0</v>
      </c>
      <c r="H65" s="43">
        <v>0</v>
      </c>
      <c r="I65" s="44">
        <v>1795215</v>
      </c>
      <c r="J65" s="62">
        <v>6443457.9500000002</v>
      </c>
      <c r="K65" s="46">
        <v>0.16504854368932054</v>
      </c>
      <c r="L65" s="47"/>
      <c r="V65" s="7" t="str">
        <f t="shared" si="2"/>
        <v>LASACO</v>
      </c>
      <c r="W65" s="52">
        <f t="shared" si="15"/>
        <v>0</v>
      </c>
      <c r="X65" s="52">
        <f t="shared" si="3"/>
        <v>0.16504854368932054</v>
      </c>
      <c r="Y65" s="53">
        <f t="shared" si="4"/>
        <v>1795215</v>
      </c>
      <c r="Z65" s="53">
        <f t="shared" si="5"/>
        <v>6443457.9500000002</v>
      </c>
    </row>
    <row r="66" spans="2:26" x14ac:dyDescent="0.3">
      <c r="B66" s="60" t="s">
        <v>87</v>
      </c>
      <c r="C66" s="41">
        <v>5.44</v>
      </c>
      <c r="D66" s="61">
        <v>5.4</v>
      </c>
      <c r="E66" s="61">
        <v>5.4</v>
      </c>
      <c r="F66" s="42">
        <v>5.4</v>
      </c>
      <c r="G66" s="43">
        <v>-4.0000000000000036E-2</v>
      </c>
      <c r="H66" s="43">
        <v>-0.73529411764705943</v>
      </c>
      <c r="I66" s="44">
        <v>784278</v>
      </c>
      <c r="J66" s="62">
        <v>4232234.62</v>
      </c>
      <c r="K66" s="46">
        <v>0.20000000000000018</v>
      </c>
      <c r="L66" s="47"/>
      <c r="V66" s="7" t="str">
        <f t="shared" si="2"/>
        <v>LEARNAFRCA</v>
      </c>
      <c r="W66" s="52">
        <f t="shared" si="15"/>
        <v>-7.3529411764705942E-3</v>
      </c>
      <c r="X66" s="52">
        <f t="shared" si="3"/>
        <v>0.20000000000000018</v>
      </c>
      <c r="Y66" s="53">
        <f t="shared" si="4"/>
        <v>784278</v>
      </c>
      <c r="Z66" s="53">
        <f t="shared" si="5"/>
        <v>4232234.62</v>
      </c>
    </row>
    <row r="67" spans="2:26" x14ac:dyDescent="0.3">
      <c r="B67" s="60" t="s">
        <v>88</v>
      </c>
      <c r="C67" s="41">
        <v>1.58</v>
      </c>
      <c r="D67" s="41">
        <v>1.6</v>
      </c>
      <c r="E67" s="41">
        <v>1.55</v>
      </c>
      <c r="F67" s="42">
        <v>1.58</v>
      </c>
      <c r="G67" s="43">
        <v>0</v>
      </c>
      <c r="H67" s="43">
        <v>0</v>
      </c>
      <c r="I67" s="44">
        <v>1839297</v>
      </c>
      <c r="J67" s="62">
        <v>2936358.44</v>
      </c>
      <c r="K67" s="46">
        <v>0.33898305084745783</v>
      </c>
      <c r="L67" s="47"/>
      <c r="V67" s="7" t="str">
        <f t="shared" si="2"/>
        <v>LINKASSURE</v>
      </c>
      <c r="W67" s="52">
        <f t="shared" si="15"/>
        <v>0</v>
      </c>
      <c r="X67" s="52">
        <f t="shared" si="3"/>
        <v>0.33898305084745783</v>
      </c>
      <c r="Y67" s="53">
        <f t="shared" si="4"/>
        <v>1839297</v>
      </c>
      <c r="Z67" s="53">
        <f t="shared" si="5"/>
        <v>2936358.44</v>
      </c>
    </row>
    <row r="68" spans="2:26" x14ac:dyDescent="0.3">
      <c r="B68" s="60" t="s">
        <v>89</v>
      </c>
      <c r="C68" s="41">
        <v>4.54</v>
      </c>
      <c r="D68" s="61">
        <v>4.9000000000000004</v>
      </c>
      <c r="E68" s="61">
        <v>4.6399999999999997</v>
      </c>
      <c r="F68" s="42">
        <v>4.6399999999999997</v>
      </c>
      <c r="G68" s="43">
        <v>9.9999999999999645E-2</v>
      </c>
      <c r="H68" s="43">
        <v>2.2026431718061596</v>
      </c>
      <c r="I68" s="44">
        <v>1768188</v>
      </c>
      <c r="J68" s="62">
        <v>8361453.96</v>
      </c>
      <c r="K68" s="46">
        <v>0.12621359223300965</v>
      </c>
      <c r="L68" s="47"/>
      <c r="V68" s="7" t="str">
        <f t="shared" si="2"/>
        <v>LIVESTOCK</v>
      </c>
      <c r="W68" s="52">
        <f t="shared" si="15"/>
        <v>2.2026431718061595E-2</v>
      </c>
      <c r="X68" s="52">
        <f t="shared" si="3"/>
        <v>0.12621359223300965</v>
      </c>
      <c r="Y68" s="53">
        <f t="shared" si="4"/>
        <v>1768188</v>
      </c>
      <c r="Z68" s="53">
        <f t="shared" si="5"/>
        <v>8361453.96</v>
      </c>
    </row>
    <row r="69" spans="2:26" x14ac:dyDescent="0.3">
      <c r="B69" s="60" t="s">
        <v>90</v>
      </c>
      <c r="C69" s="41">
        <v>4.8099999999999996</v>
      </c>
      <c r="D69" s="61">
        <v>4.8099999999999996</v>
      </c>
      <c r="E69" s="61">
        <v>4.8099999999999996</v>
      </c>
      <c r="F69" s="42">
        <v>4.8099999999999996</v>
      </c>
      <c r="G69" s="43">
        <v>0</v>
      </c>
      <c r="H69" s="43">
        <v>0</v>
      </c>
      <c r="I69" s="44">
        <v>18111</v>
      </c>
      <c r="J69" s="62">
        <v>80500.08</v>
      </c>
      <c r="K69" s="46">
        <v>9.8173515981735182E-2</v>
      </c>
      <c r="L69" s="47"/>
      <c r="V69" s="7" t="str">
        <f t="shared" si="2"/>
        <v>LIVINGTRUST</v>
      </c>
      <c r="W69" s="52">
        <f t="shared" si="15"/>
        <v>0</v>
      </c>
      <c r="X69" s="52">
        <f t="shared" si="3"/>
        <v>9.8173515981735182E-2</v>
      </c>
      <c r="Y69" s="53">
        <f t="shared" si="4"/>
        <v>18111</v>
      </c>
      <c r="Z69" s="53">
        <f t="shared" si="5"/>
        <v>80500.08</v>
      </c>
    </row>
    <row r="70" spans="2:26" x14ac:dyDescent="0.3">
      <c r="B70" s="60" t="s">
        <v>91</v>
      </c>
      <c r="C70" s="41">
        <v>9.5</v>
      </c>
      <c r="D70" s="41">
        <v>9.5</v>
      </c>
      <c r="E70" s="41">
        <v>9</v>
      </c>
      <c r="F70" s="42">
        <v>9.25</v>
      </c>
      <c r="G70" s="43">
        <v>-0.25</v>
      </c>
      <c r="H70" s="43">
        <v>-2.6315789473684208</v>
      </c>
      <c r="I70" s="44">
        <v>2849546</v>
      </c>
      <c r="J70" s="62">
        <v>26185169.890000001</v>
      </c>
      <c r="K70" s="46">
        <v>0.12804878048780499</v>
      </c>
      <c r="L70" s="47"/>
      <c r="V70" s="7" t="str">
        <f t="shared" si="2"/>
        <v>MANSARD</v>
      </c>
      <c r="W70" s="52">
        <f t="shared" si="15"/>
        <v>-2.6315789473684209E-2</v>
      </c>
      <c r="X70" s="52">
        <f t="shared" si="3"/>
        <v>0.12804878048780499</v>
      </c>
      <c r="Y70" s="53">
        <f t="shared" si="4"/>
        <v>2849546</v>
      </c>
      <c r="Z70" s="53">
        <f t="shared" si="5"/>
        <v>26185169.890000001</v>
      </c>
    </row>
    <row r="71" spans="2:26" x14ac:dyDescent="0.3">
      <c r="B71" s="60" t="s">
        <v>92</v>
      </c>
      <c r="C71" s="41">
        <v>9.4499999999999993</v>
      </c>
      <c r="D71" s="41">
        <v>9.4499999999999993</v>
      </c>
      <c r="E71" s="41">
        <v>9.4499999999999993</v>
      </c>
      <c r="F71" s="42">
        <v>9.4499999999999993</v>
      </c>
      <c r="G71" s="43">
        <v>0</v>
      </c>
      <c r="H71" s="43">
        <v>0</v>
      </c>
      <c r="I71" s="44">
        <v>57016</v>
      </c>
      <c r="J71" s="62">
        <v>520787.3</v>
      </c>
      <c r="K71" s="46">
        <v>5.3191489361701372E-3</v>
      </c>
      <c r="L71" s="47"/>
      <c r="V71" s="7" t="str">
        <f t="shared" si="2"/>
        <v>MAYBAKER</v>
      </c>
      <c r="W71" s="52">
        <f t="shared" si="15"/>
        <v>0</v>
      </c>
      <c r="X71" s="52">
        <f t="shared" si="3"/>
        <v>5.3191489361701372E-3</v>
      </c>
      <c r="Y71" s="53">
        <f t="shared" si="4"/>
        <v>57016</v>
      </c>
      <c r="Z71" s="53">
        <f t="shared" si="5"/>
        <v>520787.3</v>
      </c>
    </row>
    <row r="72" spans="2:26" x14ac:dyDescent="0.3">
      <c r="B72" s="60" t="s">
        <v>93</v>
      </c>
      <c r="C72" s="41">
        <v>1.61</v>
      </c>
      <c r="D72" s="41">
        <v>1.61</v>
      </c>
      <c r="E72" s="41">
        <v>1.61</v>
      </c>
      <c r="F72" s="42">
        <v>1.61</v>
      </c>
      <c r="G72" s="43">
        <v>0</v>
      </c>
      <c r="H72" s="43">
        <v>0</v>
      </c>
      <c r="I72" s="44">
        <v>342765</v>
      </c>
      <c r="J72" s="62">
        <v>585679.43000000005</v>
      </c>
      <c r="K72" s="46">
        <v>0</v>
      </c>
      <c r="L72" s="47"/>
      <c r="V72" s="7" t="str">
        <f t="shared" si="2"/>
        <v>MCNICHOLS</v>
      </c>
      <c r="W72" s="52">
        <f t="shared" si="15"/>
        <v>0</v>
      </c>
      <c r="X72" s="52">
        <f t="shared" si="3"/>
        <v>0</v>
      </c>
      <c r="Y72" s="53">
        <f t="shared" si="4"/>
        <v>342765</v>
      </c>
      <c r="Z72" s="53">
        <f t="shared" si="5"/>
        <v>585679.43000000005</v>
      </c>
    </row>
    <row r="73" spans="2:26" x14ac:dyDescent="0.3">
      <c r="B73" s="60" t="s">
        <v>94</v>
      </c>
      <c r="C73" s="41">
        <v>13.9</v>
      </c>
      <c r="D73" s="41">
        <v>13.9</v>
      </c>
      <c r="E73" s="41">
        <v>13.9</v>
      </c>
      <c r="F73" s="42">
        <v>13.9</v>
      </c>
      <c r="G73" s="43">
        <v>0</v>
      </c>
      <c r="H73" s="43">
        <v>0</v>
      </c>
      <c r="I73" s="44">
        <v>30721</v>
      </c>
      <c r="J73" s="62">
        <v>386866.3</v>
      </c>
      <c r="K73" s="46">
        <v>0</v>
      </c>
      <c r="L73" s="47"/>
      <c r="V73" s="7" t="str">
        <f t="shared" ref="V73:V134" si="19">IF(ISTEXT(B73),B73,"")</f>
        <v>MECURE</v>
      </c>
      <c r="W73" s="52">
        <f t="shared" si="15"/>
        <v>0</v>
      </c>
      <c r="X73" s="52">
        <f t="shared" ref="X73:X134" si="20">IF(ISTEXT(B73),K73,"")</f>
        <v>0</v>
      </c>
      <c r="Y73" s="53">
        <f t="shared" ref="Y73:Y134" si="21">IF(ISTEXT(B73),I73,"")</f>
        <v>30721</v>
      </c>
      <c r="Z73" s="53">
        <f t="shared" ref="Z73:Z134" si="22">IF(ISTEXT(B73),J73,"")</f>
        <v>386866.3</v>
      </c>
    </row>
    <row r="74" spans="2:26" x14ac:dyDescent="0.3">
      <c r="B74" s="60" t="s">
        <v>95</v>
      </c>
      <c r="C74" s="41">
        <v>9.25</v>
      </c>
      <c r="D74" s="61">
        <v>9.25</v>
      </c>
      <c r="E74" s="61">
        <v>9.25</v>
      </c>
      <c r="F74" s="42">
        <v>9.25</v>
      </c>
      <c r="G74" s="43">
        <v>0</v>
      </c>
      <c r="H74" s="43">
        <v>0</v>
      </c>
      <c r="I74" s="44">
        <v>2767</v>
      </c>
      <c r="J74" s="62">
        <v>23146.95</v>
      </c>
      <c r="K74" s="46">
        <v>9.7271648873072492E-2</v>
      </c>
      <c r="L74" s="47"/>
      <c r="V74" s="7" t="str">
        <f t="shared" si="19"/>
        <v>MEYER</v>
      </c>
      <c r="W74" s="52">
        <f t="shared" ref="W74:W134" si="23">IF(ISTEXT(B74),H74,"")/100</f>
        <v>0</v>
      </c>
      <c r="X74" s="52">
        <f t="shared" si="20"/>
        <v>9.7271648873072492E-2</v>
      </c>
      <c r="Y74" s="53">
        <f t="shared" si="21"/>
        <v>2767</v>
      </c>
      <c r="Z74" s="53">
        <f t="shared" si="22"/>
        <v>23146.95</v>
      </c>
    </row>
    <row r="75" spans="2:26" x14ac:dyDescent="0.3">
      <c r="B75" s="60" t="s">
        <v>96</v>
      </c>
      <c r="C75" s="41">
        <v>217.8</v>
      </c>
      <c r="D75" s="61">
        <v>217.8</v>
      </c>
      <c r="E75" s="61">
        <v>217.8</v>
      </c>
      <c r="F75" s="42">
        <v>217.8</v>
      </c>
      <c r="G75" s="43">
        <v>0</v>
      </c>
      <c r="H75" s="43">
        <v>0</v>
      </c>
      <c r="I75" s="44">
        <v>57869</v>
      </c>
      <c r="J75" s="62">
        <v>11580155.5</v>
      </c>
      <c r="K75" s="46">
        <v>0</v>
      </c>
      <c r="L75" s="47"/>
      <c r="V75" s="7" t="str">
        <f t="shared" si="19"/>
        <v>MRS</v>
      </c>
      <c r="W75" s="52">
        <f t="shared" si="23"/>
        <v>0</v>
      </c>
      <c r="X75" s="52">
        <f t="shared" si="20"/>
        <v>0</v>
      </c>
      <c r="Y75" s="53">
        <f t="shared" si="21"/>
        <v>57869</v>
      </c>
      <c r="Z75" s="53">
        <f t="shared" si="22"/>
        <v>11580155.5</v>
      </c>
    </row>
    <row r="76" spans="2:26" x14ac:dyDescent="0.3">
      <c r="B76" s="60" t="s">
        <v>97</v>
      </c>
      <c r="C76" s="41">
        <v>220</v>
      </c>
      <c r="D76" s="41">
        <v>242</v>
      </c>
      <c r="E76" s="41">
        <v>242</v>
      </c>
      <c r="F76" s="42">
        <v>242</v>
      </c>
      <c r="G76" s="43">
        <v>22</v>
      </c>
      <c r="H76" s="43">
        <v>10</v>
      </c>
      <c r="I76" s="44">
        <v>4806939</v>
      </c>
      <c r="J76" s="62">
        <v>1152455088.0999999</v>
      </c>
      <c r="K76" s="46">
        <v>0.20999999999999996</v>
      </c>
      <c r="L76" s="47"/>
      <c r="V76" s="7" t="str">
        <f t="shared" si="19"/>
        <v>MTNN</v>
      </c>
      <c r="W76" s="52">
        <f t="shared" si="23"/>
        <v>0.1</v>
      </c>
      <c r="X76" s="52">
        <f t="shared" si="20"/>
        <v>0.20999999999999996</v>
      </c>
      <c r="Y76" s="53">
        <f t="shared" si="21"/>
        <v>4806939</v>
      </c>
      <c r="Z76" s="53">
        <f t="shared" si="22"/>
        <v>1152455088.0999999</v>
      </c>
    </row>
    <row r="77" spans="2:26" x14ac:dyDescent="0.3">
      <c r="B77" s="60" t="s">
        <v>98</v>
      </c>
      <c r="C77" s="41">
        <v>10.65</v>
      </c>
      <c r="D77" s="61">
        <v>11.5</v>
      </c>
      <c r="E77" s="61">
        <v>11.5</v>
      </c>
      <c r="F77" s="42">
        <v>11.5</v>
      </c>
      <c r="G77" s="43">
        <v>0.84999999999999964</v>
      </c>
      <c r="H77" s="43">
        <v>7.9812206572769915</v>
      </c>
      <c r="I77" s="44">
        <v>1428126</v>
      </c>
      <c r="J77" s="62">
        <v>15983094.949999999</v>
      </c>
      <c r="K77" s="46">
        <v>0.56462585034013624</v>
      </c>
      <c r="L77" s="47"/>
      <c r="V77" s="7" t="str">
        <f t="shared" si="19"/>
        <v>MULTIVERSE</v>
      </c>
      <c r="W77" s="52">
        <f t="shared" si="23"/>
        <v>7.9812206572769911E-2</v>
      </c>
      <c r="X77" s="52">
        <f t="shared" si="20"/>
        <v>0.56462585034013624</v>
      </c>
      <c r="Y77" s="53">
        <f t="shared" si="21"/>
        <v>1428126</v>
      </c>
      <c r="Z77" s="53">
        <f t="shared" si="22"/>
        <v>15983094.949999999</v>
      </c>
    </row>
    <row r="78" spans="2:26" x14ac:dyDescent="0.3">
      <c r="B78" s="60" t="s">
        <v>99</v>
      </c>
      <c r="C78" s="41">
        <v>48</v>
      </c>
      <c r="D78" s="41">
        <v>48.5</v>
      </c>
      <c r="E78" s="41">
        <v>47</v>
      </c>
      <c r="F78" s="42">
        <v>48.5</v>
      </c>
      <c r="G78" s="43">
        <v>0.5</v>
      </c>
      <c r="H78" s="43">
        <v>1.0416666666666665</v>
      </c>
      <c r="I78" s="44">
        <v>2247675</v>
      </c>
      <c r="J78" s="62">
        <v>107905998.09999999</v>
      </c>
      <c r="K78" s="46">
        <v>5.3203040173724236E-2</v>
      </c>
      <c r="L78" s="47"/>
      <c r="V78" s="7" t="str">
        <f t="shared" si="19"/>
        <v>NAHCO</v>
      </c>
      <c r="W78" s="52">
        <f t="shared" si="23"/>
        <v>1.0416666666666664E-2</v>
      </c>
      <c r="X78" s="52">
        <f t="shared" si="20"/>
        <v>5.3203040173724236E-2</v>
      </c>
      <c r="Y78" s="53">
        <f t="shared" si="21"/>
        <v>2247675</v>
      </c>
      <c r="Z78" s="53">
        <f t="shared" si="22"/>
        <v>107905998.09999999</v>
      </c>
    </row>
    <row r="79" spans="2:26" x14ac:dyDescent="0.3">
      <c r="B79" s="60" t="s">
        <v>100</v>
      </c>
      <c r="C79" s="41">
        <v>31.6</v>
      </c>
      <c r="D79" s="41">
        <v>31.7</v>
      </c>
      <c r="E79" s="41">
        <v>31.6</v>
      </c>
      <c r="F79" s="42">
        <v>31.6</v>
      </c>
      <c r="G79" s="43">
        <v>0</v>
      </c>
      <c r="H79" s="43">
        <v>0</v>
      </c>
      <c r="I79" s="44">
        <v>11646925</v>
      </c>
      <c r="J79" s="62">
        <v>368228138.94999999</v>
      </c>
      <c r="K79" s="46">
        <v>7.9744816586921896E-3</v>
      </c>
      <c r="L79" s="47"/>
      <c r="V79" s="7" t="str">
        <f t="shared" si="19"/>
        <v>NASCON</v>
      </c>
      <c r="W79" s="52">
        <f t="shared" si="23"/>
        <v>0</v>
      </c>
      <c r="X79" s="52">
        <f t="shared" si="20"/>
        <v>7.9744816586921896E-3</v>
      </c>
      <c r="Y79" s="53">
        <f t="shared" si="21"/>
        <v>11646925</v>
      </c>
      <c r="Z79" s="53">
        <f t="shared" si="22"/>
        <v>368228138.94999999</v>
      </c>
    </row>
    <row r="80" spans="2:26" x14ac:dyDescent="0.3">
      <c r="B80" s="60" t="s">
        <v>101</v>
      </c>
      <c r="C80" s="41">
        <v>32.200000000000003</v>
      </c>
      <c r="D80" s="61">
        <v>32.200000000000003</v>
      </c>
      <c r="E80" s="61">
        <v>32.200000000000003</v>
      </c>
      <c r="F80" s="42">
        <v>32.200000000000003</v>
      </c>
      <c r="G80" s="43">
        <v>0</v>
      </c>
      <c r="H80" s="43">
        <v>0</v>
      </c>
      <c r="I80" s="44">
        <v>395699</v>
      </c>
      <c r="J80" s="62">
        <v>12775977.199999999</v>
      </c>
      <c r="K80" s="46">
        <v>6.2500000000000888E-3</v>
      </c>
      <c r="L80" s="47"/>
      <c r="V80" s="7" t="str">
        <f t="shared" si="19"/>
        <v>NB</v>
      </c>
      <c r="W80" s="52">
        <f t="shared" si="23"/>
        <v>0</v>
      </c>
      <c r="X80" s="52">
        <f t="shared" si="20"/>
        <v>6.2500000000000888E-3</v>
      </c>
      <c r="Y80" s="53">
        <f t="shared" si="21"/>
        <v>395699</v>
      </c>
      <c r="Z80" s="53">
        <f t="shared" si="22"/>
        <v>12775977.199999999</v>
      </c>
    </row>
    <row r="81" spans="2:26" x14ac:dyDescent="0.3">
      <c r="B81" s="60" t="s">
        <v>102</v>
      </c>
      <c r="C81" s="41">
        <v>7.3</v>
      </c>
      <c r="D81" s="41">
        <v>7.3</v>
      </c>
      <c r="E81" s="41">
        <v>7.3</v>
      </c>
      <c r="F81" s="42">
        <v>7.3</v>
      </c>
      <c r="G81" s="43">
        <v>0</v>
      </c>
      <c r="H81" s="43">
        <v>0</v>
      </c>
      <c r="I81" s="44">
        <v>7</v>
      </c>
      <c r="J81" s="62">
        <v>51.1</v>
      </c>
      <c r="K81" s="46">
        <v>0.45999999999999996</v>
      </c>
      <c r="L81" s="47"/>
      <c r="V81" s="7" t="str">
        <f t="shared" si="19"/>
        <v>NCR</v>
      </c>
      <c r="W81" s="52">
        <f t="shared" si="23"/>
        <v>0</v>
      </c>
      <c r="X81" s="52">
        <f t="shared" si="20"/>
        <v>0.45999999999999996</v>
      </c>
      <c r="Y81" s="53">
        <f t="shared" si="21"/>
        <v>7</v>
      </c>
      <c r="Z81" s="53">
        <f t="shared" si="22"/>
        <v>51.1</v>
      </c>
    </row>
    <row r="82" spans="2:26" x14ac:dyDescent="0.3">
      <c r="B82" s="60" t="s">
        <v>103</v>
      </c>
      <c r="C82" s="41">
        <v>2.6</v>
      </c>
      <c r="D82" s="61">
        <v>2.6</v>
      </c>
      <c r="E82" s="61">
        <v>2.6</v>
      </c>
      <c r="F82" s="42">
        <v>2.6</v>
      </c>
      <c r="G82" s="43">
        <v>0</v>
      </c>
      <c r="H82" s="43">
        <v>0</v>
      </c>
      <c r="I82" s="44">
        <v>407398</v>
      </c>
      <c r="J82" s="62">
        <v>1047215.6</v>
      </c>
      <c r="K82" s="46">
        <v>0.13537117903930129</v>
      </c>
      <c r="L82" s="47"/>
      <c r="V82" s="7" t="str">
        <f t="shared" si="19"/>
        <v>NEIMETH</v>
      </c>
      <c r="W82" s="52">
        <f t="shared" si="23"/>
        <v>0</v>
      </c>
      <c r="X82" s="52">
        <f t="shared" si="20"/>
        <v>0.13537117903930129</v>
      </c>
      <c r="Y82" s="53">
        <f t="shared" si="21"/>
        <v>407398</v>
      </c>
      <c r="Z82" s="53">
        <f t="shared" si="22"/>
        <v>1047215.6</v>
      </c>
    </row>
    <row r="83" spans="2:26" x14ac:dyDescent="0.3">
      <c r="B83" s="60" t="s">
        <v>104</v>
      </c>
      <c r="C83" s="41">
        <v>13</v>
      </c>
      <c r="D83" s="41">
        <v>13</v>
      </c>
      <c r="E83" s="41">
        <v>13</v>
      </c>
      <c r="F83" s="42">
        <v>13</v>
      </c>
      <c r="G83" s="43">
        <v>0</v>
      </c>
      <c r="H83" s="43">
        <v>0</v>
      </c>
      <c r="I83" s="44">
        <v>541957</v>
      </c>
      <c r="J83" s="62">
        <v>6802723.9500000002</v>
      </c>
      <c r="K83" s="46">
        <v>0.18721461187214627</v>
      </c>
      <c r="L83" s="47"/>
      <c r="V83" s="7" t="str">
        <f t="shared" si="19"/>
        <v>NEM</v>
      </c>
      <c r="W83" s="52">
        <f t="shared" si="23"/>
        <v>0</v>
      </c>
      <c r="X83" s="52">
        <f t="shared" si="20"/>
        <v>0.18721461187214627</v>
      </c>
      <c r="Y83" s="53">
        <f t="shared" si="21"/>
        <v>541957</v>
      </c>
      <c r="Z83" s="53">
        <f t="shared" si="22"/>
        <v>6802723.9500000002</v>
      </c>
    </row>
    <row r="84" spans="2:26" x14ac:dyDescent="0.3">
      <c r="B84" s="60" t="s">
        <v>105</v>
      </c>
      <c r="C84" s="41">
        <v>875</v>
      </c>
      <c r="D84" s="41">
        <v>875</v>
      </c>
      <c r="E84" s="41">
        <v>875</v>
      </c>
      <c r="F84" s="42">
        <v>875</v>
      </c>
      <c r="G84" s="43">
        <v>0</v>
      </c>
      <c r="H84" s="43">
        <v>0</v>
      </c>
      <c r="I84" s="44">
        <v>26943</v>
      </c>
      <c r="J84" s="62">
        <v>23321307.199999999</v>
      </c>
      <c r="K84" s="46">
        <v>0</v>
      </c>
      <c r="L84" s="47"/>
      <c r="V84" s="7" t="str">
        <f t="shared" si="19"/>
        <v>NESTLE</v>
      </c>
      <c r="W84" s="52">
        <f t="shared" si="23"/>
        <v>0</v>
      </c>
      <c r="X84" s="52">
        <f t="shared" si="20"/>
        <v>0</v>
      </c>
      <c r="Y84" s="53">
        <f t="shared" si="21"/>
        <v>26943</v>
      </c>
      <c r="Z84" s="53">
        <f t="shared" si="22"/>
        <v>23321307.199999999</v>
      </c>
    </row>
    <row r="85" spans="2:26" x14ac:dyDescent="0.3">
      <c r="B85" s="60" t="s">
        <v>106</v>
      </c>
      <c r="C85" s="41">
        <v>29.5</v>
      </c>
      <c r="D85" s="41">
        <v>29.5</v>
      </c>
      <c r="E85" s="41">
        <v>29.5</v>
      </c>
      <c r="F85" s="42">
        <v>29.5</v>
      </c>
      <c r="G85" s="43">
        <v>0</v>
      </c>
      <c r="H85" s="43">
        <v>0</v>
      </c>
      <c r="I85" s="44">
        <v>71391</v>
      </c>
      <c r="J85" s="62">
        <v>2070213.1</v>
      </c>
      <c r="K85" s="46">
        <v>8.256880733944949E-2</v>
      </c>
      <c r="L85" s="47"/>
      <c r="V85" s="7" t="str">
        <f t="shared" si="19"/>
        <v>NGXGROUP</v>
      </c>
      <c r="W85" s="52">
        <f t="shared" si="23"/>
        <v>0</v>
      </c>
      <c r="X85" s="52">
        <f t="shared" si="20"/>
        <v>8.256880733944949E-2</v>
      </c>
      <c r="Y85" s="53">
        <f t="shared" si="21"/>
        <v>71391</v>
      </c>
      <c r="Z85" s="53">
        <f t="shared" si="22"/>
        <v>2070213.1</v>
      </c>
    </row>
    <row r="86" spans="2:26" x14ac:dyDescent="0.3">
      <c r="B86" s="60" t="s">
        <v>107</v>
      </c>
      <c r="C86" s="41">
        <v>111.7</v>
      </c>
      <c r="D86" s="61">
        <v>111.7</v>
      </c>
      <c r="E86" s="61">
        <v>111.7</v>
      </c>
      <c r="F86" s="42">
        <v>111.7</v>
      </c>
      <c r="G86" s="43">
        <v>0</v>
      </c>
      <c r="H86" s="43">
        <v>0</v>
      </c>
      <c r="I86" s="44">
        <v>31519</v>
      </c>
      <c r="J86" s="62">
        <v>3524485.3</v>
      </c>
      <c r="K86" s="46">
        <v>0</v>
      </c>
      <c r="L86" s="47"/>
      <c r="V86" s="7" t="str">
        <f t="shared" si="19"/>
        <v>NIDF</v>
      </c>
      <c r="W86" s="52">
        <f t="shared" si="23"/>
        <v>0</v>
      </c>
      <c r="X86" s="52">
        <f t="shared" si="20"/>
        <v>0</v>
      </c>
      <c r="Y86" s="53">
        <f t="shared" si="21"/>
        <v>31519</v>
      </c>
      <c r="Z86" s="53">
        <f t="shared" si="22"/>
        <v>3524485.3</v>
      </c>
    </row>
    <row r="87" spans="2:26" x14ac:dyDescent="0.3">
      <c r="B87" s="60" t="s">
        <v>108</v>
      </c>
      <c r="C87" s="41">
        <v>45.55</v>
      </c>
      <c r="D87" s="41">
        <v>45.55</v>
      </c>
      <c r="E87" s="41">
        <v>45.55</v>
      </c>
      <c r="F87" s="42">
        <v>45.55</v>
      </c>
      <c r="G87" s="43">
        <v>0</v>
      </c>
      <c r="H87" s="43">
        <v>0</v>
      </c>
      <c r="I87" s="44">
        <v>172331</v>
      </c>
      <c r="J87" s="62">
        <v>8215078.4000000004</v>
      </c>
      <c r="K87" s="46">
        <v>3.758542141230059E-2</v>
      </c>
      <c r="L87" s="47"/>
      <c r="V87" s="7" t="str">
        <f t="shared" si="19"/>
        <v>NNFM</v>
      </c>
      <c r="W87" s="52">
        <f t="shared" si="23"/>
        <v>0</v>
      </c>
      <c r="X87" s="52">
        <f t="shared" si="20"/>
        <v>3.758542141230059E-2</v>
      </c>
      <c r="Y87" s="53">
        <f t="shared" si="21"/>
        <v>172331</v>
      </c>
      <c r="Z87" s="53">
        <f t="shared" si="22"/>
        <v>8215078.4000000004</v>
      </c>
    </row>
    <row r="88" spans="2:26" x14ac:dyDescent="0.3">
      <c r="B88" s="60" t="s">
        <v>109</v>
      </c>
      <c r="C88" s="41">
        <v>1.87</v>
      </c>
      <c r="D88" s="41">
        <v>1.9</v>
      </c>
      <c r="E88" s="41">
        <v>1.88</v>
      </c>
      <c r="F88" s="42">
        <v>1.9</v>
      </c>
      <c r="G88" s="43">
        <v>2.9999999999999805E-2</v>
      </c>
      <c r="H88" s="43">
        <v>1.6042780748662995</v>
      </c>
      <c r="I88" s="44">
        <v>934552</v>
      </c>
      <c r="J88" s="62">
        <v>1766813.02</v>
      </c>
      <c r="K88" s="46">
        <v>0.11111111111111116</v>
      </c>
      <c r="L88" s="47"/>
      <c r="V88" s="7" t="str">
        <f t="shared" si="19"/>
        <v>NPFMCRFBK</v>
      </c>
      <c r="W88" s="52">
        <f t="shared" si="23"/>
        <v>1.6042780748662996E-2</v>
      </c>
      <c r="X88" s="52">
        <f t="shared" si="20"/>
        <v>0.11111111111111116</v>
      </c>
      <c r="Y88" s="53">
        <f t="shared" si="21"/>
        <v>934552</v>
      </c>
      <c r="Z88" s="53">
        <f t="shared" si="22"/>
        <v>1766813.02</v>
      </c>
    </row>
    <row r="89" spans="2:26" x14ac:dyDescent="0.3">
      <c r="B89" s="60" t="s">
        <v>110</v>
      </c>
      <c r="C89" s="41">
        <v>0.68</v>
      </c>
      <c r="D89" s="41">
        <v>0.74</v>
      </c>
      <c r="E89" s="41">
        <v>0.62</v>
      </c>
      <c r="F89" s="42">
        <v>0.74</v>
      </c>
      <c r="G89" s="43">
        <v>5.9999999999999942E-2</v>
      </c>
      <c r="H89" s="43">
        <v>8.8235294117646959</v>
      </c>
      <c r="I89" s="44">
        <v>6597332</v>
      </c>
      <c r="J89" s="62">
        <v>4577327.68</v>
      </c>
      <c r="K89" s="46">
        <v>0.17460317460317465</v>
      </c>
      <c r="L89" s="47"/>
      <c r="V89" s="7" t="str">
        <f t="shared" si="19"/>
        <v>NSLTECH</v>
      </c>
      <c r="W89" s="52">
        <f t="shared" si="23"/>
        <v>8.8235294117646954E-2</v>
      </c>
      <c r="X89" s="52">
        <f t="shared" si="20"/>
        <v>0.17460317460317465</v>
      </c>
      <c r="Y89" s="53">
        <f t="shared" si="21"/>
        <v>6597332</v>
      </c>
      <c r="Z89" s="53">
        <f t="shared" si="22"/>
        <v>4577327.68</v>
      </c>
    </row>
    <row r="90" spans="2:26" x14ac:dyDescent="0.3">
      <c r="B90" s="60" t="s">
        <v>111</v>
      </c>
      <c r="C90" s="41">
        <v>62.75</v>
      </c>
      <c r="D90" s="61">
        <v>63.8</v>
      </c>
      <c r="E90" s="61">
        <v>63</v>
      </c>
      <c r="F90" s="42">
        <v>63</v>
      </c>
      <c r="G90" s="43">
        <v>0.25</v>
      </c>
      <c r="H90" s="43">
        <v>0.39840637450199201</v>
      </c>
      <c r="I90" s="44">
        <v>4791826</v>
      </c>
      <c r="J90" s="62">
        <v>302744899.35000002</v>
      </c>
      <c r="K90" s="46">
        <v>-4.5454545454545414E-2</v>
      </c>
      <c r="L90" s="47"/>
      <c r="V90" s="7" t="str">
        <f t="shared" si="19"/>
        <v>OANDO</v>
      </c>
      <c r="W90" s="52">
        <f t="shared" si="23"/>
        <v>3.9840637450199202E-3</v>
      </c>
      <c r="X90" s="52">
        <f t="shared" si="20"/>
        <v>-4.5454545454545414E-2</v>
      </c>
      <c r="Y90" s="53">
        <f t="shared" si="21"/>
        <v>4791826</v>
      </c>
      <c r="Z90" s="53">
        <f t="shared" si="22"/>
        <v>302744899.35000002</v>
      </c>
    </row>
    <row r="91" spans="2:26" x14ac:dyDescent="0.3">
      <c r="B91" s="60" t="s">
        <v>112</v>
      </c>
      <c r="C91" s="41">
        <v>444</v>
      </c>
      <c r="D91" s="61">
        <v>444</v>
      </c>
      <c r="E91" s="61">
        <v>444</v>
      </c>
      <c r="F91" s="42">
        <v>444</v>
      </c>
      <c r="G91" s="43">
        <v>0</v>
      </c>
      <c r="H91" s="43">
        <v>0</v>
      </c>
      <c r="I91" s="44">
        <v>280228</v>
      </c>
      <c r="J91" s="62">
        <v>134674431.09999999</v>
      </c>
      <c r="K91" s="46">
        <v>0</v>
      </c>
      <c r="L91" s="47"/>
      <c r="V91" s="7" t="str">
        <f t="shared" si="19"/>
        <v>OKOMUOIL</v>
      </c>
      <c r="W91" s="52">
        <f t="shared" si="23"/>
        <v>0</v>
      </c>
      <c r="X91" s="52">
        <f t="shared" si="20"/>
        <v>0</v>
      </c>
      <c r="Y91" s="53">
        <f t="shared" si="21"/>
        <v>280228</v>
      </c>
      <c r="Z91" s="53">
        <f t="shared" si="22"/>
        <v>134674431.09999999</v>
      </c>
    </row>
    <row r="92" spans="2:26" x14ac:dyDescent="0.3">
      <c r="B92" s="60" t="s">
        <v>113</v>
      </c>
      <c r="C92" s="41">
        <v>0.9</v>
      </c>
      <c r="D92" s="61">
        <v>0.91</v>
      </c>
      <c r="E92" s="61">
        <v>0.81</v>
      </c>
      <c r="F92" s="42">
        <v>0.91</v>
      </c>
      <c r="G92" s="43">
        <v>1.0000000000000009E-2</v>
      </c>
      <c r="H92" s="43">
        <v>1.111111111111112</v>
      </c>
      <c r="I92" s="44">
        <v>3334435</v>
      </c>
      <c r="J92" s="62">
        <v>2906220.07</v>
      </c>
      <c r="K92" s="46">
        <v>0.24657534246575352</v>
      </c>
      <c r="L92" s="47"/>
      <c r="V92" s="7" t="str">
        <f t="shared" si="19"/>
        <v>OMATEK</v>
      </c>
      <c r="W92" s="52">
        <f t="shared" si="23"/>
        <v>1.111111111111112E-2</v>
      </c>
      <c r="X92" s="52">
        <f t="shared" si="20"/>
        <v>0.24657534246575352</v>
      </c>
      <c r="Y92" s="53">
        <f t="shared" si="21"/>
        <v>3334435</v>
      </c>
      <c r="Z92" s="53">
        <f t="shared" si="22"/>
        <v>2906220.07</v>
      </c>
    </row>
    <row r="93" spans="2:26" x14ac:dyDescent="0.3">
      <c r="B93" s="60" t="s">
        <v>114</v>
      </c>
      <c r="C93" s="41">
        <v>493</v>
      </c>
      <c r="D93" s="41">
        <v>528</v>
      </c>
      <c r="E93" s="41">
        <v>495</v>
      </c>
      <c r="F93" s="42">
        <v>528</v>
      </c>
      <c r="G93" s="43">
        <v>35</v>
      </c>
      <c r="H93" s="43">
        <v>7.0993914807302234</v>
      </c>
      <c r="I93" s="44">
        <v>1345386</v>
      </c>
      <c r="J93" s="62">
        <v>673648588.20000005</v>
      </c>
      <c r="K93" s="46">
        <v>0.111578947368421</v>
      </c>
      <c r="L93" s="47"/>
      <c r="V93" s="7" t="str">
        <f t="shared" si="19"/>
        <v>PRESCO</v>
      </c>
      <c r="W93" s="52">
        <f t="shared" si="23"/>
        <v>7.099391480730223E-2</v>
      </c>
      <c r="X93" s="52">
        <f t="shared" si="20"/>
        <v>0.111578947368421</v>
      </c>
      <c r="Y93" s="53">
        <f t="shared" si="21"/>
        <v>1345386</v>
      </c>
      <c r="Z93" s="53">
        <f t="shared" si="22"/>
        <v>673648588.20000005</v>
      </c>
    </row>
    <row r="94" spans="2:26" x14ac:dyDescent="0.3">
      <c r="B94" s="60" t="s">
        <v>115</v>
      </c>
      <c r="C94" s="41">
        <v>1.4</v>
      </c>
      <c r="D94" s="41">
        <v>1.4</v>
      </c>
      <c r="E94" s="41">
        <v>1.32</v>
      </c>
      <c r="F94" s="42">
        <v>1.35</v>
      </c>
      <c r="G94" s="43">
        <v>-4.9999999999999822E-2</v>
      </c>
      <c r="H94" s="43">
        <v>-3.5714285714285587</v>
      </c>
      <c r="I94" s="44">
        <v>13451701</v>
      </c>
      <c r="J94" s="62">
        <v>18697515.920000002</v>
      </c>
      <c r="K94" s="46">
        <v>0.11570247933884303</v>
      </c>
      <c r="L94" s="47"/>
      <c r="V94" s="7" t="str">
        <f t="shared" si="19"/>
        <v>PRESTIGE</v>
      </c>
      <c r="W94" s="52">
        <f t="shared" si="23"/>
        <v>-3.5714285714285587E-2</v>
      </c>
      <c r="X94" s="52">
        <f t="shared" si="20"/>
        <v>0.11570247933884303</v>
      </c>
      <c r="Y94" s="53">
        <f t="shared" si="21"/>
        <v>13451701</v>
      </c>
      <c r="Z94" s="53">
        <f t="shared" si="22"/>
        <v>18697515.920000002</v>
      </c>
    </row>
    <row r="95" spans="2:26" x14ac:dyDescent="0.3">
      <c r="B95" s="60" t="s">
        <v>116</v>
      </c>
      <c r="C95" s="41">
        <v>27.5</v>
      </c>
      <c r="D95" s="61">
        <v>27.5</v>
      </c>
      <c r="E95" s="61">
        <v>27.5</v>
      </c>
      <c r="F95" s="42">
        <v>27.5</v>
      </c>
      <c r="G95" s="43">
        <v>0</v>
      </c>
      <c r="H95" s="43">
        <v>0</v>
      </c>
      <c r="I95" s="44">
        <v>748593</v>
      </c>
      <c r="J95" s="62">
        <v>20535955.850000001</v>
      </c>
      <c r="K95" s="46">
        <v>0.13168724279835398</v>
      </c>
      <c r="L95" s="47"/>
      <c r="V95" s="7" t="str">
        <f t="shared" si="19"/>
        <v>PZ</v>
      </c>
      <c r="W95" s="52">
        <f t="shared" si="23"/>
        <v>0</v>
      </c>
      <c r="X95" s="52">
        <f t="shared" si="20"/>
        <v>0.13168724279835398</v>
      </c>
      <c r="Y95" s="53">
        <f t="shared" si="21"/>
        <v>748593</v>
      </c>
      <c r="Z95" s="53">
        <f t="shared" si="22"/>
        <v>20535955.850000001</v>
      </c>
    </row>
    <row r="96" spans="2:26" x14ac:dyDescent="0.3">
      <c r="B96" s="60" t="s">
        <v>117</v>
      </c>
      <c r="C96" s="41">
        <v>4.8499999999999996</v>
      </c>
      <c r="D96" s="41">
        <v>5.05</v>
      </c>
      <c r="E96" s="41">
        <v>5.05</v>
      </c>
      <c r="F96" s="42">
        <v>5.05</v>
      </c>
      <c r="G96" s="43">
        <v>0.20000000000000018</v>
      </c>
      <c r="H96" s="43">
        <v>4.1237113402061896</v>
      </c>
      <c r="I96" s="44">
        <v>509691</v>
      </c>
      <c r="J96" s="62">
        <v>2645317.46</v>
      </c>
      <c r="K96" s="46">
        <v>0.14512471655328785</v>
      </c>
      <c r="L96" s="47"/>
      <c r="V96" s="7" t="str">
        <f t="shared" si="19"/>
        <v>REDSTAREX</v>
      </c>
      <c r="W96" s="52">
        <f t="shared" si="23"/>
        <v>4.1237113402061897E-2</v>
      </c>
      <c r="X96" s="52">
        <f t="shared" si="20"/>
        <v>0.14512471655328785</v>
      </c>
      <c r="Y96" s="53">
        <f t="shared" si="21"/>
        <v>509691</v>
      </c>
      <c r="Z96" s="53">
        <f t="shared" si="22"/>
        <v>2645317.46</v>
      </c>
    </row>
    <row r="97" spans="2:26" x14ac:dyDescent="0.3">
      <c r="B97" s="60" t="s">
        <v>118</v>
      </c>
      <c r="C97" s="41">
        <v>0.92</v>
      </c>
      <c r="D97" s="41">
        <v>0.92</v>
      </c>
      <c r="E97" s="41">
        <v>0.9</v>
      </c>
      <c r="F97" s="42">
        <v>0.9</v>
      </c>
      <c r="G97" s="43">
        <v>-2.0000000000000018E-2</v>
      </c>
      <c r="H97" s="43">
        <v>-2.1739130434782625</v>
      </c>
      <c r="I97" s="44">
        <v>3781858</v>
      </c>
      <c r="J97" s="62">
        <v>3446173.84</v>
      </c>
      <c r="K97" s="46">
        <v>0.19999999999999996</v>
      </c>
      <c r="L97" s="47"/>
      <c r="V97" s="7" t="str">
        <f t="shared" si="19"/>
        <v>REGALINS</v>
      </c>
      <c r="W97" s="52">
        <f t="shared" si="23"/>
        <v>-2.1739130434782625E-2</v>
      </c>
      <c r="X97" s="52">
        <f t="shared" si="20"/>
        <v>0.19999999999999996</v>
      </c>
      <c r="Y97" s="53">
        <f t="shared" si="21"/>
        <v>3781858</v>
      </c>
      <c r="Z97" s="53">
        <f t="shared" si="22"/>
        <v>3446173.84</v>
      </c>
    </row>
    <row r="98" spans="2:26" x14ac:dyDescent="0.3">
      <c r="B98" s="60" t="s">
        <v>119</v>
      </c>
      <c r="C98" s="41">
        <v>1.1000000000000001</v>
      </c>
      <c r="D98" s="41">
        <v>1.2</v>
      </c>
      <c r="E98" s="41">
        <v>1.1000000000000001</v>
      </c>
      <c r="F98" s="42">
        <v>1.1000000000000001</v>
      </c>
      <c r="G98" s="43">
        <v>0</v>
      </c>
      <c r="H98" s="43">
        <v>0</v>
      </c>
      <c r="I98" s="44">
        <v>4450396</v>
      </c>
      <c r="J98" s="62">
        <v>5062984.29</v>
      </c>
      <c r="K98" s="46">
        <v>0.10000000000000009</v>
      </c>
      <c r="L98" s="47"/>
      <c r="V98" s="7" t="str">
        <f t="shared" si="19"/>
        <v>ROYALEX</v>
      </c>
      <c r="W98" s="52">
        <f t="shared" si="23"/>
        <v>0</v>
      </c>
      <c r="X98" s="52">
        <f t="shared" si="20"/>
        <v>0.10000000000000009</v>
      </c>
      <c r="Y98" s="53">
        <f t="shared" si="21"/>
        <v>4450396</v>
      </c>
      <c r="Z98" s="53">
        <f t="shared" si="22"/>
        <v>5062984.29</v>
      </c>
    </row>
    <row r="99" spans="2:26" x14ac:dyDescent="0.3">
      <c r="B99" s="60" t="s">
        <v>120</v>
      </c>
      <c r="C99" s="41">
        <v>2.6</v>
      </c>
      <c r="D99" s="61">
        <v>2.4500000000000002</v>
      </c>
      <c r="E99" s="61">
        <v>2.34</v>
      </c>
      <c r="F99" s="42">
        <v>2.34</v>
      </c>
      <c r="G99" s="43">
        <v>-0.26000000000000023</v>
      </c>
      <c r="H99" s="43">
        <v>-10.000000000000009</v>
      </c>
      <c r="I99" s="44">
        <v>1649736</v>
      </c>
      <c r="J99" s="62">
        <v>4006942.82</v>
      </c>
      <c r="K99" s="46">
        <v>-6.4000000000000057E-2</v>
      </c>
      <c r="L99" s="47"/>
      <c r="V99" s="7" t="str">
        <f t="shared" si="19"/>
        <v>RTBRISCOE</v>
      </c>
      <c r="W99" s="52">
        <f t="shared" si="23"/>
        <v>-0.10000000000000009</v>
      </c>
      <c r="X99" s="52">
        <f t="shared" si="20"/>
        <v>-6.4000000000000057E-2</v>
      </c>
      <c r="Y99" s="53">
        <f t="shared" si="21"/>
        <v>1649736</v>
      </c>
      <c r="Z99" s="53">
        <f t="shared" si="22"/>
        <v>4006942.82</v>
      </c>
    </row>
    <row r="100" spans="2:26" x14ac:dyDescent="0.3">
      <c r="B100" s="60" t="s">
        <v>121</v>
      </c>
      <c r="C100" s="41">
        <v>5700</v>
      </c>
      <c r="D100" s="41">
        <v>5700</v>
      </c>
      <c r="E100" s="41">
        <v>5700</v>
      </c>
      <c r="F100" s="42">
        <v>5700</v>
      </c>
      <c r="G100" s="43">
        <v>0</v>
      </c>
      <c r="H100" s="43">
        <v>0</v>
      </c>
      <c r="I100" s="44">
        <v>888163</v>
      </c>
      <c r="J100" s="62">
        <v>4556276190</v>
      </c>
      <c r="K100" s="46">
        <v>0</v>
      </c>
      <c r="L100" s="47"/>
      <c r="V100" s="7" t="str">
        <f t="shared" si="19"/>
        <v>SEPLAT</v>
      </c>
      <c r="W100" s="52">
        <f t="shared" si="23"/>
        <v>0</v>
      </c>
      <c r="X100" s="52">
        <f t="shared" si="20"/>
        <v>0</v>
      </c>
      <c r="Y100" s="53">
        <f t="shared" si="21"/>
        <v>888163</v>
      </c>
      <c r="Z100" s="53">
        <f t="shared" si="22"/>
        <v>4556276190</v>
      </c>
    </row>
    <row r="101" spans="2:26" x14ac:dyDescent="0.3">
      <c r="B101" s="60" t="s">
        <v>122</v>
      </c>
      <c r="C101" s="41">
        <v>179.45</v>
      </c>
      <c r="D101" s="61">
        <v>179.45</v>
      </c>
      <c r="E101" s="61">
        <v>179.45</v>
      </c>
      <c r="F101" s="42">
        <v>179.45</v>
      </c>
      <c r="G101" s="43">
        <v>0</v>
      </c>
      <c r="H101" s="43">
        <v>0</v>
      </c>
      <c r="I101" s="44">
        <v>5425</v>
      </c>
      <c r="J101" s="62">
        <v>945188.5</v>
      </c>
      <c r="K101" s="46">
        <v>0</v>
      </c>
      <c r="L101" s="47"/>
      <c r="V101" s="7" t="str">
        <f t="shared" si="19"/>
        <v>SFSREIT</v>
      </c>
      <c r="W101" s="52">
        <f t="shared" si="23"/>
        <v>0</v>
      </c>
      <c r="X101" s="52">
        <f t="shared" si="20"/>
        <v>0</v>
      </c>
      <c r="Y101" s="53">
        <f t="shared" si="21"/>
        <v>5425</v>
      </c>
      <c r="Z101" s="53">
        <f t="shared" si="22"/>
        <v>945188.5</v>
      </c>
    </row>
    <row r="102" spans="2:26" x14ac:dyDescent="0.3">
      <c r="B102" s="60" t="s">
        <v>123</v>
      </c>
      <c r="C102" s="41">
        <v>33.450000000000003</v>
      </c>
      <c r="D102" s="41">
        <v>33.450000000000003</v>
      </c>
      <c r="E102" s="41">
        <v>33.450000000000003</v>
      </c>
      <c r="F102" s="42">
        <v>33.450000000000003</v>
      </c>
      <c r="G102" s="43">
        <v>0</v>
      </c>
      <c r="H102" s="43">
        <v>0</v>
      </c>
      <c r="I102" s="44">
        <v>25472</v>
      </c>
      <c r="J102" s="62">
        <v>768322.8</v>
      </c>
      <c r="K102" s="46">
        <v>0</v>
      </c>
      <c r="L102" s="47"/>
      <c r="V102" s="7" t="str">
        <f t="shared" si="19"/>
        <v>SKYAVN</v>
      </c>
      <c r="W102" s="52">
        <f t="shared" si="23"/>
        <v>0</v>
      </c>
      <c r="X102" s="52">
        <f t="shared" si="20"/>
        <v>0</v>
      </c>
      <c r="Y102" s="53">
        <f t="shared" si="21"/>
        <v>25472</v>
      </c>
      <c r="Z102" s="53">
        <f t="shared" si="22"/>
        <v>768322.8</v>
      </c>
    </row>
    <row r="103" spans="2:26" x14ac:dyDescent="0.3">
      <c r="B103" s="60" t="s">
        <v>124</v>
      </c>
      <c r="C103" s="41">
        <v>1.5</v>
      </c>
      <c r="D103" s="41">
        <v>1.55</v>
      </c>
      <c r="E103" s="41">
        <v>1.42</v>
      </c>
      <c r="F103" s="42">
        <v>1.42</v>
      </c>
      <c r="G103" s="43">
        <v>-8.0000000000000071E-2</v>
      </c>
      <c r="H103" s="43">
        <v>-5.3333333333333375</v>
      </c>
      <c r="I103" s="44">
        <v>24990938</v>
      </c>
      <c r="J103" s="62">
        <v>37642701.479999997</v>
      </c>
      <c r="K103" s="46">
        <v>0.26785714285714257</v>
      </c>
      <c r="L103" s="47"/>
      <c r="V103" s="7" t="str">
        <f t="shared" si="19"/>
        <v>SOVRENINS</v>
      </c>
      <c r="W103" s="52">
        <f t="shared" si="23"/>
        <v>-5.3333333333333371E-2</v>
      </c>
      <c r="X103" s="52">
        <f t="shared" si="20"/>
        <v>0.26785714285714257</v>
      </c>
      <c r="Y103" s="53">
        <f t="shared" si="21"/>
        <v>24990938</v>
      </c>
      <c r="Z103" s="53">
        <f t="shared" si="22"/>
        <v>37642701.479999997</v>
      </c>
    </row>
    <row r="104" spans="2:26" x14ac:dyDescent="0.3">
      <c r="B104" s="60" t="s">
        <v>125</v>
      </c>
      <c r="C104" s="41">
        <v>58</v>
      </c>
      <c r="D104" s="41">
        <v>59.5</v>
      </c>
      <c r="E104" s="41">
        <v>58.5</v>
      </c>
      <c r="F104" s="42">
        <v>59.5</v>
      </c>
      <c r="G104" s="43">
        <v>1.5</v>
      </c>
      <c r="H104" s="43">
        <v>2.5862068965517242</v>
      </c>
      <c r="I104" s="44">
        <v>1619834</v>
      </c>
      <c r="J104" s="62">
        <v>94850587.349999994</v>
      </c>
      <c r="K104" s="46">
        <v>3.298611111111116E-2</v>
      </c>
      <c r="L104" s="47"/>
      <c r="V104" s="7" t="str">
        <f t="shared" si="19"/>
        <v>STANBIC</v>
      </c>
      <c r="W104" s="52">
        <f t="shared" si="23"/>
        <v>2.5862068965517241E-2</v>
      </c>
      <c r="X104" s="52">
        <f t="shared" si="20"/>
        <v>3.298611111111116E-2</v>
      </c>
      <c r="Y104" s="53">
        <f t="shared" si="21"/>
        <v>1619834</v>
      </c>
      <c r="Z104" s="53">
        <f t="shared" si="22"/>
        <v>94850587.349999994</v>
      </c>
    </row>
    <row r="105" spans="2:26" x14ac:dyDescent="0.3">
      <c r="B105" s="60" t="s">
        <v>126</v>
      </c>
      <c r="C105" s="41">
        <v>5.85</v>
      </c>
      <c r="D105" s="41">
        <v>5.88</v>
      </c>
      <c r="E105" s="41">
        <v>5.77</v>
      </c>
      <c r="F105" s="42">
        <v>5.8</v>
      </c>
      <c r="G105" s="43">
        <v>-4.9999999999999822E-2</v>
      </c>
      <c r="H105" s="43">
        <v>-0.85470085470085166</v>
      </c>
      <c r="I105" s="44">
        <v>7495767</v>
      </c>
      <c r="J105" s="62">
        <v>43743306.640000001</v>
      </c>
      <c r="K105" s="46">
        <v>3.5714285714285809E-2</v>
      </c>
      <c r="L105" s="47"/>
      <c r="V105" s="7" t="str">
        <f t="shared" si="19"/>
        <v>STERLINGNG</v>
      </c>
      <c r="W105" s="52">
        <f t="shared" si="23"/>
        <v>-8.5470085470085166E-3</v>
      </c>
      <c r="X105" s="52">
        <f t="shared" si="20"/>
        <v>3.5714285714285809E-2</v>
      </c>
      <c r="Y105" s="53">
        <f t="shared" si="21"/>
        <v>7495767</v>
      </c>
      <c r="Z105" s="53">
        <f t="shared" si="22"/>
        <v>43743306.640000001</v>
      </c>
    </row>
    <row r="106" spans="2:26" x14ac:dyDescent="0.3">
      <c r="B106" s="60" t="s">
        <v>127</v>
      </c>
      <c r="C106" s="41">
        <v>9.01</v>
      </c>
      <c r="D106" s="41">
        <v>8.15</v>
      </c>
      <c r="E106" s="41">
        <v>8.11</v>
      </c>
      <c r="F106" s="42">
        <v>8.11</v>
      </c>
      <c r="G106" s="43">
        <v>-0.90000000000000036</v>
      </c>
      <c r="H106" s="43">
        <v>-9.98890122086571</v>
      </c>
      <c r="I106" s="44">
        <v>1651359</v>
      </c>
      <c r="J106" s="62">
        <v>13399091.49</v>
      </c>
      <c r="K106" s="46">
        <v>-0.24558139534883727</v>
      </c>
      <c r="L106" s="47"/>
      <c r="V106" s="7" t="str">
        <f t="shared" si="19"/>
        <v>SUNUASSUR</v>
      </c>
      <c r="W106" s="52">
        <f t="shared" si="23"/>
        <v>-9.9889012208657105E-2</v>
      </c>
      <c r="X106" s="52">
        <f t="shared" si="20"/>
        <v>-0.24558139534883727</v>
      </c>
      <c r="Y106" s="53">
        <f t="shared" si="21"/>
        <v>1651359</v>
      </c>
      <c r="Z106" s="53">
        <f t="shared" si="22"/>
        <v>13399091.49</v>
      </c>
    </row>
    <row r="107" spans="2:26" x14ac:dyDescent="0.3">
      <c r="B107" s="60" t="s">
        <v>128</v>
      </c>
      <c r="C107" s="41">
        <v>2.71</v>
      </c>
      <c r="D107" s="41">
        <v>2.6</v>
      </c>
      <c r="E107" s="41">
        <v>2.44</v>
      </c>
      <c r="F107" s="42">
        <v>2.54</v>
      </c>
      <c r="G107" s="43">
        <v>-0.16999999999999993</v>
      </c>
      <c r="H107" s="43">
        <v>-6.273062730627303</v>
      </c>
      <c r="I107" s="44">
        <v>4391490</v>
      </c>
      <c r="J107" s="62">
        <v>11038247.35</v>
      </c>
      <c r="K107" s="46">
        <v>0.23902439024390265</v>
      </c>
      <c r="L107" s="47"/>
      <c r="V107" s="7" t="str">
        <f t="shared" si="19"/>
        <v>TANTALIZER</v>
      </c>
      <c r="W107" s="52">
        <f t="shared" si="23"/>
        <v>-6.2730627306273032E-2</v>
      </c>
      <c r="X107" s="52">
        <f t="shared" si="20"/>
        <v>0.23902439024390265</v>
      </c>
      <c r="Y107" s="53">
        <f t="shared" si="21"/>
        <v>4391490</v>
      </c>
      <c r="Z107" s="53">
        <f t="shared" si="22"/>
        <v>11038247.35</v>
      </c>
    </row>
    <row r="108" spans="2:26" x14ac:dyDescent="0.3">
      <c r="B108" s="60" t="s">
        <v>129</v>
      </c>
      <c r="C108" s="41">
        <v>2.08</v>
      </c>
      <c r="D108" s="61">
        <v>2.08</v>
      </c>
      <c r="E108" s="61">
        <v>2.08</v>
      </c>
      <c r="F108" s="42">
        <v>2.08</v>
      </c>
      <c r="G108" s="43">
        <v>0</v>
      </c>
      <c r="H108" s="43">
        <v>0</v>
      </c>
      <c r="I108" s="44">
        <v>2000</v>
      </c>
      <c r="J108" s="62">
        <v>3860</v>
      </c>
      <c r="K108" s="46">
        <v>0.10052910052910069</v>
      </c>
      <c r="L108" s="47"/>
      <c r="V108" s="7" t="str">
        <f t="shared" si="19"/>
        <v>THOMASWY</v>
      </c>
      <c r="W108" s="52">
        <f t="shared" si="23"/>
        <v>0</v>
      </c>
      <c r="X108" s="52">
        <f t="shared" si="20"/>
        <v>0.10052910052910069</v>
      </c>
      <c r="Y108" s="53">
        <f t="shared" si="21"/>
        <v>2000</v>
      </c>
      <c r="Z108" s="53">
        <f t="shared" si="22"/>
        <v>3860</v>
      </c>
    </row>
    <row r="109" spans="2:26" x14ac:dyDescent="0.3">
      <c r="B109" s="60" t="s">
        <v>130</v>
      </c>
      <c r="C109" s="41">
        <v>2.79</v>
      </c>
      <c r="D109" s="41">
        <v>2.52</v>
      </c>
      <c r="E109" s="41">
        <v>2.52</v>
      </c>
      <c r="F109" s="42">
        <v>2.52</v>
      </c>
      <c r="G109" s="43">
        <v>-0.27</v>
      </c>
      <c r="H109" s="43">
        <v>-9.67741935483871</v>
      </c>
      <c r="I109" s="44">
        <v>298644</v>
      </c>
      <c r="J109" s="62">
        <v>775151.68</v>
      </c>
      <c r="K109" s="46">
        <v>8.0000000000000071E-3</v>
      </c>
      <c r="L109" s="47"/>
      <c r="V109" s="7" t="str">
        <f t="shared" si="19"/>
        <v>TIP</v>
      </c>
      <c r="W109" s="52">
        <f t="shared" si="23"/>
        <v>-9.6774193548387094E-2</v>
      </c>
      <c r="X109" s="52">
        <f t="shared" si="20"/>
        <v>8.0000000000000071E-3</v>
      </c>
      <c r="Y109" s="53">
        <f t="shared" si="21"/>
        <v>298644</v>
      </c>
      <c r="Z109" s="53">
        <f t="shared" si="22"/>
        <v>775151.68</v>
      </c>
    </row>
    <row r="110" spans="2:26" x14ac:dyDescent="0.3">
      <c r="B110" s="60" t="s">
        <v>131</v>
      </c>
      <c r="C110" s="41">
        <v>630</v>
      </c>
      <c r="D110" s="41">
        <v>630</v>
      </c>
      <c r="E110" s="41">
        <v>630</v>
      </c>
      <c r="F110" s="42">
        <v>630</v>
      </c>
      <c r="G110" s="43">
        <v>0</v>
      </c>
      <c r="H110" s="43">
        <v>0</v>
      </c>
      <c r="I110" s="44">
        <v>802750</v>
      </c>
      <c r="J110" s="62">
        <v>491578265</v>
      </c>
      <c r="K110" s="46">
        <v>-9.7421203438395443E-2</v>
      </c>
      <c r="L110" s="47"/>
      <c r="V110" s="7" t="str">
        <f t="shared" si="19"/>
        <v>TOTAL</v>
      </c>
      <c r="W110" s="52">
        <f t="shared" si="23"/>
        <v>0</v>
      </c>
      <c r="X110" s="52">
        <f t="shared" si="20"/>
        <v>-9.7421203438395443E-2</v>
      </c>
      <c r="Y110" s="53">
        <f t="shared" si="21"/>
        <v>802750</v>
      </c>
      <c r="Z110" s="53">
        <f t="shared" si="22"/>
        <v>491578265</v>
      </c>
    </row>
    <row r="111" spans="2:26" x14ac:dyDescent="0.3">
      <c r="B111" s="60" t="s">
        <v>132</v>
      </c>
      <c r="C111" s="41">
        <v>116</v>
      </c>
      <c r="D111" s="61">
        <v>127.35</v>
      </c>
      <c r="E111" s="61">
        <v>127.35</v>
      </c>
      <c r="F111" s="42">
        <v>127.35</v>
      </c>
      <c r="G111" s="43">
        <v>11.349999999999994</v>
      </c>
      <c r="H111" s="43">
        <v>9.7844827586206851</v>
      </c>
      <c r="I111" s="44">
        <v>440258</v>
      </c>
      <c r="J111" s="62">
        <v>54557397.950000003</v>
      </c>
      <c r="K111" s="46">
        <v>9.7844827586206939E-2</v>
      </c>
      <c r="L111" s="47"/>
      <c r="V111" s="7" t="str">
        <f t="shared" si="19"/>
        <v>TRANSCOHOT</v>
      </c>
      <c r="W111" s="52">
        <f t="shared" si="23"/>
        <v>9.7844827586206856E-2</v>
      </c>
      <c r="X111" s="52">
        <f t="shared" si="20"/>
        <v>9.7844827586206939E-2</v>
      </c>
      <c r="Y111" s="53">
        <f t="shared" si="21"/>
        <v>440258</v>
      </c>
      <c r="Z111" s="53">
        <f t="shared" si="22"/>
        <v>54557397.950000003</v>
      </c>
    </row>
    <row r="112" spans="2:26" x14ac:dyDescent="0.3">
      <c r="B112" s="60" t="s">
        <v>133</v>
      </c>
      <c r="C112" s="41">
        <v>49.5</v>
      </c>
      <c r="D112" s="61">
        <v>54.4</v>
      </c>
      <c r="E112" s="61">
        <v>51</v>
      </c>
      <c r="F112" s="42">
        <v>51</v>
      </c>
      <c r="G112" s="43">
        <v>1.5</v>
      </c>
      <c r="H112" s="43">
        <v>3.0303030303030303</v>
      </c>
      <c r="I112" s="44">
        <v>12138607</v>
      </c>
      <c r="J112" s="62">
        <v>643592888.39999998</v>
      </c>
      <c r="K112" s="46">
        <v>0.17241379310344818</v>
      </c>
      <c r="L112" s="47"/>
      <c r="V112" s="7" t="str">
        <f t="shared" si="19"/>
        <v>TRANSCORP</v>
      </c>
      <c r="W112" s="52">
        <f t="shared" si="23"/>
        <v>3.0303030303030304E-2</v>
      </c>
      <c r="X112" s="52">
        <f t="shared" si="20"/>
        <v>0.17241379310344818</v>
      </c>
      <c r="Y112" s="53">
        <f t="shared" si="21"/>
        <v>12138607</v>
      </c>
      <c r="Z112" s="53">
        <f t="shared" si="22"/>
        <v>643592888.39999998</v>
      </c>
    </row>
    <row r="113" spans="2:34" x14ac:dyDescent="0.3">
      <c r="B113" s="60" t="s">
        <v>134</v>
      </c>
      <c r="C113" s="41">
        <v>1.82</v>
      </c>
      <c r="D113" s="61">
        <v>1.82</v>
      </c>
      <c r="E113" s="61">
        <v>1.82</v>
      </c>
      <c r="F113" s="42">
        <v>1.82</v>
      </c>
      <c r="G113" s="43">
        <v>0</v>
      </c>
      <c r="H113" s="43">
        <v>0</v>
      </c>
      <c r="I113" s="44">
        <v>7000</v>
      </c>
      <c r="J113" s="62">
        <v>12920</v>
      </c>
      <c r="K113" s="46">
        <v>0.31884057971014501</v>
      </c>
      <c r="L113" s="47"/>
      <c r="V113" s="7" t="str">
        <f t="shared" si="19"/>
        <v>TRANSEXPR</v>
      </c>
      <c r="W113" s="52">
        <f t="shared" si="23"/>
        <v>0</v>
      </c>
      <c r="X113" s="52">
        <f t="shared" si="20"/>
        <v>0.31884057971014501</v>
      </c>
      <c r="Y113" s="53">
        <f t="shared" si="21"/>
        <v>7000</v>
      </c>
      <c r="Z113" s="53">
        <f t="shared" si="22"/>
        <v>12920</v>
      </c>
    </row>
    <row r="114" spans="2:34" x14ac:dyDescent="0.3">
      <c r="B114" s="60" t="s">
        <v>135</v>
      </c>
      <c r="C114" s="41">
        <v>359.9</v>
      </c>
      <c r="D114" s="41">
        <v>359.9</v>
      </c>
      <c r="E114" s="41">
        <v>359.9</v>
      </c>
      <c r="F114" s="42">
        <v>359.9</v>
      </c>
      <c r="G114" s="43">
        <v>0</v>
      </c>
      <c r="H114" s="43">
        <v>0</v>
      </c>
      <c r="I114" s="44">
        <v>310516</v>
      </c>
      <c r="J114" s="62">
        <v>100607184</v>
      </c>
      <c r="K114" s="46">
        <v>0</v>
      </c>
      <c r="L114" s="47"/>
      <c r="V114" s="7" t="str">
        <f t="shared" si="19"/>
        <v>TRANSPOWER</v>
      </c>
      <c r="W114" s="52">
        <f t="shared" si="23"/>
        <v>0</v>
      </c>
      <c r="X114" s="52">
        <f t="shared" si="20"/>
        <v>0</v>
      </c>
      <c r="Y114" s="53">
        <f t="shared" si="21"/>
        <v>310516</v>
      </c>
      <c r="Z114" s="53">
        <f t="shared" si="22"/>
        <v>100607184</v>
      </c>
    </row>
    <row r="115" spans="2:34" x14ac:dyDescent="0.3">
      <c r="B115" s="60" t="s">
        <v>136</v>
      </c>
      <c r="C115" s="41">
        <v>2.4700000000000002</v>
      </c>
      <c r="D115" s="41">
        <v>2.4700000000000002</v>
      </c>
      <c r="E115" s="41">
        <v>2.4700000000000002</v>
      </c>
      <c r="F115" s="42">
        <v>2.4700000000000002</v>
      </c>
      <c r="G115" s="43">
        <v>0</v>
      </c>
      <c r="H115" s="43">
        <v>0</v>
      </c>
      <c r="I115" s="44">
        <v>49427</v>
      </c>
      <c r="J115" s="62">
        <v>118624.8</v>
      </c>
      <c r="K115" s="46">
        <v>0.20487804878048799</v>
      </c>
      <c r="L115" s="47"/>
      <c r="V115" s="7" t="str">
        <f t="shared" si="19"/>
        <v>TRIPPLEG</v>
      </c>
      <c r="W115" s="52">
        <f t="shared" si="23"/>
        <v>0</v>
      </c>
      <c r="X115" s="52">
        <f t="shared" si="20"/>
        <v>0.20487804878048799</v>
      </c>
      <c r="Y115" s="53">
        <f t="shared" si="21"/>
        <v>49427</v>
      </c>
      <c r="Z115" s="53">
        <f t="shared" si="22"/>
        <v>118624.8</v>
      </c>
    </row>
    <row r="116" spans="2:34" x14ac:dyDescent="0.3">
      <c r="B116" s="60" t="s">
        <v>137</v>
      </c>
      <c r="C116" s="41">
        <v>31</v>
      </c>
      <c r="D116" s="61">
        <v>31.3</v>
      </c>
      <c r="E116" s="61">
        <v>29.5</v>
      </c>
      <c r="F116" s="42">
        <v>31.3</v>
      </c>
      <c r="G116" s="43">
        <v>0.30000000000000071</v>
      </c>
      <c r="H116" s="43">
        <v>0.96774193548387322</v>
      </c>
      <c r="I116" s="70">
        <v>1136176</v>
      </c>
      <c r="J116" s="62">
        <v>34027239.350000001</v>
      </c>
      <c r="K116" s="46">
        <v>-4.7694753577106619E-3</v>
      </c>
      <c r="V116" s="7" t="str">
        <f t="shared" si="19"/>
        <v>UACN</v>
      </c>
      <c r="W116" s="52">
        <f t="shared" si="23"/>
        <v>9.6774193548387327E-3</v>
      </c>
      <c r="X116" s="52">
        <f t="shared" si="20"/>
        <v>-4.7694753577106619E-3</v>
      </c>
      <c r="Y116" s="53">
        <f t="shared" si="21"/>
        <v>1136176</v>
      </c>
      <c r="Z116" s="53">
        <f t="shared" si="22"/>
        <v>34027239.350000001</v>
      </c>
    </row>
    <row r="117" spans="2:34" x14ac:dyDescent="0.3">
      <c r="B117" s="60" t="s">
        <v>138</v>
      </c>
      <c r="C117" s="41">
        <v>34</v>
      </c>
      <c r="D117" s="61">
        <v>34.35</v>
      </c>
      <c r="E117" s="61">
        <v>34</v>
      </c>
      <c r="F117" s="42">
        <v>34.200000000000003</v>
      </c>
      <c r="G117" s="43">
        <v>0.20000000000000284</v>
      </c>
      <c r="H117" s="43">
        <v>0.58823529411765541</v>
      </c>
      <c r="I117" s="70">
        <v>11085593</v>
      </c>
      <c r="J117" s="62">
        <v>378639896.05000001</v>
      </c>
      <c r="K117" s="46">
        <v>5.8823529411764497E-3</v>
      </c>
      <c r="V117" s="7" t="str">
        <f t="shared" si="19"/>
        <v>UBA</v>
      </c>
      <c r="W117" s="52">
        <f t="shared" si="23"/>
        <v>5.8823529411765538E-3</v>
      </c>
      <c r="X117" s="52">
        <f t="shared" si="20"/>
        <v>5.8823529411764497E-3</v>
      </c>
      <c r="Y117" s="53">
        <f t="shared" si="21"/>
        <v>11085593</v>
      </c>
      <c r="Z117" s="53">
        <f t="shared" si="22"/>
        <v>378639896.05000001</v>
      </c>
    </row>
    <row r="118" spans="2:34" x14ac:dyDescent="0.3">
      <c r="B118" s="60" t="s">
        <v>139</v>
      </c>
      <c r="C118" s="41">
        <v>22.2</v>
      </c>
      <c r="D118" s="41">
        <v>22.3</v>
      </c>
      <c r="E118" s="41">
        <v>22</v>
      </c>
      <c r="F118" s="42">
        <v>22.1</v>
      </c>
      <c r="G118" s="43">
        <v>-9.9999999999997868E-2</v>
      </c>
      <c r="H118" s="43">
        <v>-0.45045045045044091</v>
      </c>
      <c r="I118" s="44">
        <v>11790429</v>
      </c>
      <c r="J118" s="62">
        <v>260842949.19999999</v>
      </c>
      <c r="K118" s="46">
        <v>8.3333333333333481E-2</v>
      </c>
      <c r="V118" s="7" t="str">
        <f t="shared" si="19"/>
        <v>UCAP</v>
      </c>
      <c r="W118" s="52">
        <f t="shared" si="23"/>
        <v>-4.5045045045044091E-3</v>
      </c>
      <c r="X118" s="52">
        <f t="shared" si="20"/>
        <v>8.3333333333333481E-2</v>
      </c>
      <c r="Y118" s="53">
        <f t="shared" si="21"/>
        <v>11790429</v>
      </c>
      <c r="Z118" s="53">
        <f t="shared" si="22"/>
        <v>260842949.19999999</v>
      </c>
    </row>
    <row r="119" spans="2:34" x14ac:dyDescent="0.3">
      <c r="B119" s="60" t="s">
        <v>140</v>
      </c>
      <c r="C119" s="41">
        <v>36</v>
      </c>
      <c r="D119" s="41">
        <v>36</v>
      </c>
      <c r="E119" s="41">
        <v>36</v>
      </c>
      <c r="F119" s="42">
        <v>36</v>
      </c>
      <c r="G119" s="43">
        <v>0</v>
      </c>
      <c r="H119" s="43">
        <v>0</v>
      </c>
      <c r="I119" s="44">
        <v>79901</v>
      </c>
      <c r="J119" s="62">
        <v>2822378.4</v>
      </c>
      <c r="K119" s="46">
        <v>9.2564491654021142E-2</v>
      </c>
      <c r="V119" s="7" t="str">
        <f t="shared" si="19"/>
        <v>UNILEVER</v>
      </c>
      <c r="W119" s="52">
        <f t="shared" si="23"/>
        <v>0</v>
      </c>
      <c r="X119" s="52">
        <f t="shared" si="20"/>
        <v>9.2564491654021142E-2</v>
      </c>
      <c r="Y119" s="53">
        <f t="shared" si="21"/>
        <v>79901</v>
      </c>
      <c r="Z119" s="53">
        <f t="shared" si="22"/>
        <v>2822378.4</v>
      </c>
    </row>
    <row r="120" spans="2:34" x14ac:dyDescent="0.3">
      <c r="B120" s="60" t="s">
        <v>141</v>
      </c>
      <c r="C120" s="41">
        <v>7.5</v>
      </c>
      <c r="D120" s="41">
        <v>7.5</v>
      </c>
      <c r="E120" s="41">
        <v>7.5</v>
      </c>
      <c r="F120" s="42">
        <v>7.5</v>
      </c>
      <c r="G120" s="43">
        <v>0</v>
      </c>
      <c r="H120" s="43">
        <v>0</v>
      </c>
      <c r="I120" s="44">
        <v>26313</v>
      </c>
      <c r="J120" s="62">
        <v>184191</v>
      </c>
      <c r="K120" s="46">
        <v>4.1666666666666741E-2</v>
      </c>
      <c r="V120" s="7" t="str">
        <f t="shared" si="19"/>
        <v>UNIONDICON</v>
      </c>
      <c r="W120" s="52">
        <f t="shared" si="23"/>
        <v>0</v>
      </c>
      <c r="X120" s="52">
        <f t="shared" si="20"/>
        <v>4.1666666666666741E-2</v>
      </c>
      <c r="Y120" s="53">
        <f t="shared" si="21"/>
        <v>26313</v>
      </c>
      <c r="Z120" s="53">
        <f t="shared" si="22"/>
        <v>184191</v>
      </c>
    </row>
    <row r="121" spans="2:34" x14ac:dyDescent="0.3">
      <c r="B121" s="60" t="s">
        <v>142</v>
      </c>
      <c r="C121" s="41">
        <v>0.71</v>
      </c>
      <c r="D121" s="41">
        <v>0.78</v>
      </c>
      <c r="E121" s="41">
        <v>0.65</v>
      </c>
      <c r="F121" s="42">
        <v>0.78</v>
      </c>
      <c r="G121" s="43">
        <v>7.0000000000000062E-2</v>
      </c>
      <c r="H121" s="43">
        <v>9.8591549295774747</v>
      </c>
      <c r="I121" s="44">
        <v>97239811</v>
      </c>
      <c r="J121" s="62">
        <v>72168701.930000007</v>
      </c>
      <c r="K121" s="46">
        <v>0.18181818181818188</v>
      </c>
      <c r="V121" s="7" t="str">
        <f t="shared" si="19"/>
        <v>UNIVINSURE</v>
      </c>
      <c r="W121" s="52">
        <f t="shared" si="23"/>
        <v>9.8591549295774752E-2</v>
      </c>
      <c r="X121" s="52">
        <f t="shared" si="20"/>
        <v>0.18181818181818188</v>
      </c>
      <c r="Y121" s="53">
        <f t="shared" si="21"/>
        <v>97239811</v>
      </c>
      <c r="Z121" s="53">
        <f t="shared" si="22"/>
        <v>72168701.930000007</v>
      </c>
    </row>
    <row r="122" spans="2:34" x14ac:dyDescent="0.3">
      <c r="B122" s="60" t="s">
        <v>143</v>
      </c>
      <c r="C122" s="41">
        <v>2</v>
      </c>
      <c r="D122" s="61">
        <v>1.82</v>
      </c>
      <c r="E122" s="61">
        <v>1.8</v>
      </c>
      <c r="F122" s="42">
        <v>1.81</v>
      </c>
      <c r="G122" s="43">
        <v>-0.18999999999999995</v>
      </c>
      <c r="H122" s="43">
        <v>-9.4999999999999964</v>
      </c>
      <c r="I122" s="44">
        <v>4862407</v>
      </c>
      <c r="J122" s="62">
        <v>8862180.1199999992</v>
      </c>
      <c r="K122" s="46">
        <v>0.13836477987421381</v>
      </c>
      <c r="V122" s="7" t="str">
        <f t="shared" si="19"/>
        <v>UPDC</v>
      </c>
      <c r="W122" s="52">
        <f t="shared" si="23"/>
        <v>-9.4999999999999959E-2</v>
      </c>
      <c r="X122" s="52">
        <f t="shared" si="20"/>
        <v>0.13836477987421381</v>
      </c>
      <c r="Y122" s="53">
        <f t="shared" si="21"/>
        <v>4862407</v>
      </c>
      <c r="Z122" s="53">
        <f t="shared" si="22"/>
        <v>8862180.1199999992</v>
      </c>
    </row>
    <row r="123" spans="2:34" x14ac:dyDescent="0.3">
      <c r="B123" s="60" t="s">
        <v>144</v>
      </c>
      <c r="C123" s="41">
        <v>5.65</v>
      </c>
      <c r="D123" s="41">
        <v>5.6</v>
      </c>
      <c r="E123" s="41">
        <v>5.6</v>
      </c>
      <c r="F123" s="42">
        <v>5.6</v>
      </c>
      <c r="G123" s="43">
        <v>-5.0000000000000711E-2</v>
      </c>
      <c r="H123" s="43">
        <v>-0.88495575221240186</v>
      </c>
      <c r="I123" s="44">
        <v>367747</v>
      </c>
      <c r="J123" s="62">
        <v>2066850.2</v>
      </c>
      <c r="K123" s="46">
        <v>0.11999999999999988</v>
      </c>
      <c r="V123" s="7" t="str">
        <f t="shared" si="19"/>
        <v>UPDCREIT</v>
      </c>
      <c r="W123" s="52">
        <f t="shared" si="23"/>
        <v>-8.8495575221240186E-3</v>
      </c>
      <c r="X123" s="52">
        <f t="shared" si="20"/>
        <v>0.11999999999999988</v>
      </c>
      <c r="Y123" s="53">
        <f t="shared" si="21"/>
        <v>367747</v>
      </c>
      <c r="Z123" s="53">
        <f t="shared" si="22"/>
        <v>2066850.2</v>
      </c>
    </row>
    <row r="124" spans="2:34" x14ac:dyDescent="0.3">
      <c r="B124" s="60" t="s">
        <v>145</v>
      </c>
      <c r="C124" s="41">
        <v>4.45</v>
      </c>
      <c r="D124" s="41">
        <v>4.45</v>
      </c>
      <c r="E124" s="41">
        <v>4.45</v>
      </c>
      <c r="F124" s="42">
        <v>4.45</v>
      </c>
      <c r="G124" s="43">
        <v>0</v>
      </c>
      <c r="H124" s="43">
        <v>0</v>
      </c>
      <c r="I124" s="44">
        <v>103596</v>
      </c>
      <c r="J124" s="62">
        <v>451989.45</v>
      </c>
      <c r="K124" s="46">
        <v>0.1558441558441559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19"/>
        <v>UPL</v>
      </c>
      <c r="W124" s="52">
        <f t="shared" si="23"/>
        <v>0</v>
      </c>
      <c r="X124" s="52">
        <f t="shared" si="20"/>
        <v>0.1558441558441559</v>
      </c>
      <c r="Y124" s="53">
        <f t="shared" si="21"/>
        <v>103596</v>
      </c>
      <c r="Z124" s="53">
        <f t="shared" si="22"/>
        <v>451989.45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1.6</v>
      </c>
      <c r="D125" s="41">
        <v>1.66</v>
      </c>
      <c r="E125" s="41">
        <v>1.49</v>
      </c>
      <c r="F125" s="42">
        <v>1.55</v>
      </c>
      <c r="G125" s="43">
        <v>-5.0000000000000044E-2</v>
      </c>
      <c r="H125" s="43">
        <v>-3.1250000000000027</v>
      </c>
      <c r="I125" s="44">
        <v>12363391</v>
      </c>
      <c r="J125" s="62">
        <v>19424928.420000002</v>
      </c>
      <c r="K125" s="46">
        <v>0.13970588235294112</v>
      </c>
      <c r="V125" s="7" t="str">
        <f t="shared" si="19"/>
        <v>VERITASKAP</v>
      </c>
      <c r="W125" s="52">
        <f t="shared" si="23"/>
        <v>-3.1250000000000028E-2</v>
      </c>
      <c r="X125" s="52">
        <f t="shared" si="20"/>
        <v>0.13970588235294112</v>
      </c>
      <c r="Y125" s="53">
        <f t="shared" si="21"/>
        <v>12363391</v>
      </c>
      <c r="Z125" s="53">
        <f t="shared" si="22"/>
        <v>19424928.420000002</v>
      </c>
    </row>
    <row r="126" spans="2:34" x14ac:dyDescent="0.3">
      <c r="B126" s="60" t="s">
        <v>147</v>
      </c>
      <c r="C126" s="41">
        <v>44.4</v>
      </c>
      <c r="D126" s="41">
        <v>44.4</v>
      </c>
      <c r="E126" s="41">
        <v>44.4</v>
      </c>
      <c r="F126" s="42">
        <v>44.4</v>
      </c>
      <c r="G126" s="43">
        <v>0</v>
      </c>
      <c r="H126" s="43">
        <v>0</v>
      </c>
      <c r="I126" s="44">
        <v>231557</v>
      </c>
      <c r="J126" s="62">
        <v>10209647.199999999</v>
      </c>
      <c r="K126" s="46">
        <v>0</v>
      </c>
      <c r="V126" s="7" t="str">
        <f t="shared" si="19"/>
        <v>VFDGROUP</v>
      </c>
      <c r="W126" s="52">
        <f t="shared" si="23"/>
        <v>0</v>
      </c>
      <c r="X126" s="52">
        <f t="shared" si="20"/>
        <v>0</v>
      </c>
      <c r="Y126" s="53">
        <f t="shared" si="21"/>
        <v>231557</v>
      </c>
      <c r="Z126" s="53">
        <f t="shared" si="22"/>
        <v>10209647.199999999</v>
      </c>
    </row>
    <row r="127" spans="2:34" x14ac:dyDescent="0.3">
      <c r="B127" s="60" t="s">
        <v>148</v>
      </c>
      <c r="C127" s="41">
        <v>24.5</v>
      </c>
      <c r="D127" s="41">
        <v>24.5</v>
      </c>
      <c r="E127" s="41">
        <v>24.5</v>
      </c>
      <c r="F127" s="42">
        <v>24.5</v>
      </c>
      <c r="G127" s="43">
        <v>0</v>
      </c>
      <c r="H127" s="43">
        <v>0</v>
      </c>
      <c r="I127" s="44">
        <v>556587</v>
      </c>
      <c r="J127" s="62">
        <v>13428053.6</v>
      </c>
      <c r="K127" s="46">
        <v>6.5217391304347894E-2</v>
      </c>
      <c r="V127" s="7" t="str">
        <f t="shared" si="19"/>
        <v>VITAFOAM</v>
      </c>
      <c r="W127" s="52">
        <f t="shared" si="23"/>
        <v>0</v>
      </c>
      <c r="X127" s="52">
        <f t="shared" si="20"/>
        <v>6.5217391304347894E-2</v>
      </c>
      <c r="Y127" s="53">
        <f t="shared" si="21"/>
        <v>556587</v>
      </c>
      <c r="Z127" s="53">
        <f t="shared" si="22"/>
        <v>13428053.6</v>
      </c>
    </row>
    <row r="128" spans="2:34" x14ac:dyDescent="0.3">
      <c r="B128" s="60" t="s">
        <v>149</v>
      </c>
      <c r="C128" s="41">
        <v>71</v>
      </c>
      <c r="D128" s="41">
        <v>70</v>
      </c>
      <c r="E128" s="41">
        <v>70</v>
      </c>
      <c r="F128" s="42">
        <v>70</v>
      </c>
      <c r="G128" s="43">
        <v>-1</v>
      </c>
      <c r="H128" s="43">
        <v>-1.4084507042253522</v>
      </c>
      <c r="I128" s="44">
        <v>1013670</v>
      </c>
      <c r="J128" s="62">
        <v>70995161.400000006</v>
      </c>
      <c r="K128" s="46">
        <v>7.1479628305937126E-4</v>
      </c>
      <c r="V128" s="7" t="str">
        <f t="shared" si="19"/>
        <v>WAPCO</v>
      </c>
      <c r="W128" s="52">
        <f t="shared" si="23"/>
        <v>-1.4084507042253523E-2</v>
      </c>
      <c r="X128" s="52">
        <f t="shared" si="20"/>
        <v>7.1479628305937126E-4</v>
      </c>
      <c r="Y128" s="53">
        <f t="shared" si="21"/>
        <v>1013670</v>
      </c>
      <c r="Z128" s="53">
        <f t="shared" si="22"/>
        <v>70995161.400000006</v>
      </c>
    </row>
    <row r="129" spans="2:26" x14ac:dyDescent="0.3">
      <c r="B129" s="60" t="s">
        <v>150</v>
      </c>
      <c r="C129" s="41">
        <v>2.67</v>
      </c>
      <c r="D129" s="41">
        <v>2.69</v>
      </c>
      <c r="E129" s="41">
        <v>2.65</v>
      </c>
      <c r="F129" s="42">
        <v>2.67</v>
      </c>
      <c r="G129" s="43">
        <v>0</v>
      </c>
      <c r="H129" s="43">
        <v>0</v>
      </c>
      <c r="I129" s="44">
        <v>9180034</v>
      </c>
      <c r="J129" s="62">
        <v>24555624.91</v>
      </c>
      <c r="K129" s="46">
        <v>0.18666666666666654</v>
      </c>
      <c r="V129" s="7" t="str">
        <f t="shared" si="19"/>
        <v>WAPIC</v>
      </c>
      <c r="W129" s="52">
        <f t="shared" si="23"/>
        <v>0</v>
      </c>
      <c r="X129" s="52">
        <f t="shared" si="20"/>
        <v>0.18666666666666654</v>
      </c>
      <c r="Y129" s="53">
        <f t="shared" si="21"/>
        <v>9180034</v>
      </c>
      <c r="Z129" s="53">
        <f t="shared" si="22"/>
        <v>24555624.91</v>
      </c>
    </row>
    <row r="130" spans="2:26" x14ac:dyDescent="0.3">
      <c r="B130" s="60" t="s">
        <v>151</v>
      </c>
      <c r="C130" s="41">
        <v>11.45</v>
      </c>
      <c r="D130" s="41">
        <v>11.3</v>
      </c>
      <c r="E130" s="41">
        <v>10.9</v>
      </c>
      <c r="F130" s="42">
        <v>11.2</v>
      </c>
      <c r="G130" s="43">
        <v>-0.25</v>
      </c>
      <c r="H130" s="43">
        <v>-2.1834061135371181</v>
      </c>
      <c r="I130" s="44">
        <v>11020436</v>
      </c>
      <c r="J130" s="62">
        <v>122118695.15000001</v>
      </c>
      <c r="K130" s="46">
        <v>0.23076923076923084</v>
      </c>
      <c r="V130" s="7" t="str">
        <f t="shared" si="19"/>
        <v>WEMABANK</v>
      </c>
      <c r="W130" s="52">
        <f t="shared" si="23"/>
        <v>-2.1834061135371181E-2</v>
      </c>
      <c r="X130" s="52">
        <f t="shared" si="20"/>
        <v>0.23076923076923084</v>
      </c>
      <c r="Y130" s="53">
        <f t="shared" si="21"/>
        <v>11020436</v>
      </c>
      <c r="Z130" s="53">
        <f t="shared" si="22"/>
        <v>122118695.15000001</v>
      </c>
    </row>
    <row r="131" spans="2:26" x14ac:dyDescent="0.3">
      <c r="B131" s="60" t="s">
        <v>152</v>
      </c>
      <c r="C131" s="41">
        <v>44.5</v>
      </c>
      <c r="D131" s="41">
        <v>46.5</v>
      </c>
      <c r="E131" s="41">
        <v>45.15</v>
      </c>
      <c r="F131" s="42">
        <v>46.5</v>
      </c>
      <c r="G131" s="43">
        <v>2</v>
      </c>
      <c r="H131" s="43">
        <v>4.4943820224719104</v>
      </c>
      <c r="I131" s="44">
        <v>5904635</v>
      </c>
      <c r="J131" s="62">
        <v>268963020.14999998</v>
      </c>
      <c r="K131" s="46">
        <v>2.19780219780219E-2</v>
      </c>
      <c r="V131" s="7" t="str">
        <f t="shared" si="19"/>
        <v>ZENITHBANK</v>
      </c>
      <c r="W131" s="52">
        <f t="shared" si="23"/>
        <v>4.4943820224719107E-2</v>
      </c>
      <c r="X131" s="52">
        <f t="shared" si="20"/>
        <v>2.19780219780219E-2</v>
      </c>
      <c r="Y131" s="53">
        <f t="shared" si="21"/>
        <v>5904635</v>
      </c>
      <c r="Z131" s="53">
        <f t="shared" si="22"/>
        <v>268963020.14999998</v>
      </c>
    </row>
    <row r="132" spans="2:26" x14ac:dyDescent="0.3">
      <c r="B132" s="60" t="s">
        <v>150</v>
      </c>
      <c r="C132" s="41">
        <v>2.69</v>
      </c>
      <c r="D132" s="41">
        <v>2.73</v>
      </c>
      <c r="E132" s="41">
        <v>2.4300000000000002</v>
      </c>
      <c r="F132" s="42">
        <v>2.67</v>
      </c>
      <c r="G132" s="43">
        <v>-2.0000000000000018E-2</v>
      </c>
      <c r="H132" s="43">
        <v>-0.74349442379182218</v>
      </c>
      <c r="I132" s="44">
        <v>6045461</v>
      </c>
      <c r="J132" s="62">
        <v>16053220.380000001</v>
      </c>
      <c r="K132" s="46">
        <v>0.18666666666666654</v>
      </c>
      <c r="V132" s="7" t="str">
        <f t="shared" si="19"/>
        <v>WAPIC</v>
      </c>
      <c r="W132" s="52">
        <f t="shared" si="23"/>
        <v>-7.4349442379182222E-3</v>
      </c>
      <c r="X132" s="52">
        <f t="shared" si="20"/>
        <v>0.18666666666666654</v>
      </c>
      <c r="Y132" s="53">
        <f t="shared" si="21"/>
        <v>6045461</v>
      </c>
      <c r="Z132" s="53">
        <f t="shared" si="22"/>
        <v>16053220.380000001</v>
      </c>
    </row>
    <row r="133" spans="2:26" x14ac:dyDescent="0.3">
      <c r="B133" s="60" t="s">
        <v>151</v>
      </c>
      <c r="C133" s="41">
        <v>10.85</v>
      </c>
      <c r="D133" s="41">
        <v>11.45</v>
      </c>
      <c r="E133" s="41">
        <v>10.5</v>
      </c>
      <c r="F133" s="42">
        <v>11.45</v>
      </c>
      <c r="G133" s="43">
        <v>0.59999999999999964</v>
      </c>
      <c r="H133" s="43">
        <v>5.5299539170506877</v>
      </c>
      <c r="I133" s="44">
        <v>5846381</v>
      </c>
      <c r="J133" s="62">
        <v>63623636.350000001</v>
      </c>
      <c r="K133" s="46">
        <v>0.25824175824175821</v>
      </c>
      <c r="V133" s="7" t="str">
        <f t="shared" si="19"/>
        <v>WEMABANK</v>
      </c>
      <c r="W133" s="52">
        <f t="shared" si="23"/>
        <v>5.5299539170506874E-2</v>
      </c>
      <c r="X133" s="52">
        <f t="shared" si="20"/>
        <v>0.25824175824175821</v>
      </c>
      <c r="Y133" s="53">
        <f t="shared" si="21"/>
        <v>5846381</v>
      </c>
      <c r="Z133" s="53">
        <f t="shared" si="22"/>
        <v>63623636.350000001</v>
      </c>
    </row>
    <row r="134" spans="2:26" x14ac:dyDescent="0.3">
      <c r="B134" s="60" t="s">
        <v>152</v>
      </c>
      <c r="C134" s="41">
        <v>44.95</v>
      </c>
      <c r="D134" s="41">
        <v>45</v>
      </c>
      <c r="E134" s="41">
        <v>44.5</v>
      </c>
      <c r="F134" s="42">
        <v>44.5</v>
      </c>
      <c r="G134" s="43">
        <v>-0.45000000000000284</v>
      </c>
      <c r="H134" s="43">
        <v>-1.0011123470522865</v>
      </c>
      <c r="I134" s="44">
        <v>13143630</v>
      </c>
      <c r="J134" s="62">
        <v>588806545.64999998</v>
      </c>
      <c r="K134" s="46">
        <v>-2.1978021978022011E-2</v>
      </c>
      <c r="V134" s="7" t="str">
        <f t="shared" si="19"/>
        <v>ZENITHBANK</v>
      </c>
      <c r="W134" s="52">
        <f t="shared" si="23"/>
        <v>-1.0011123470522864E-2</v>
      </c>
      <c r="X134" s="52">
        <f t="shared" si="20"/>
        <v>-2.1978021978022011E-2</v>
      </c>
      <c r="Y134" s="53">
        <f t="shared" si="21"/>
        <v>13143630</v>
      </c>
      <c r="Z134" s="53">
        <f t="shared" si="22"/>
        <v>588806545.64999998</v>
      </c>
    </row>
    <row r="135" spans="2:26" x14ac:dyDescent="0.3">
      <c r="V135" s="7"/>
      <c r="W135" s="7"/>
      <c r="X135" s="52"/>
      <c r="Y135" s="53"/>
      <c r="Z135" s="53"/>
    </row>
    <row r="136" spans="2:26" x14ac:dyDescent="0.3">
      <c r="V136" s="7"/>
      <c r="W136" s="7"/>
      <c r="X136" s="52"/>
      <c r="Y136" s="53"/>
      <c r="Z136" s="53"/>
    </row>
    <row r="137" spans="2:26" x14ac:dyDescent="0.3">
      <c r="V137" s="7"/>
      <c r="W137" s="7"/>
      <c r="X137" s="52"/>
      <c r="Y137" s="53"/>
      <c r="Z137" s="53"/>
    </row>
    <row r="138" spans="2:26" ht="12.6" customHeight="1" x14ac:dyDescent="0.3">
      <c r="V138" s="7"/>
      <c r="W138" s="7"/>
      <c r="X138" s="52"/>
      <c r="Y138" s="53"/>
      <c r="Z138" s="53"/>
    </row>
    <row r="139" spans="2:26" x14ac:dyDescent="0.3">
      <c r="V139" s="7"/>
      <c r="W139" s="7"/>
      <c r="X139" s="52"/>
      <c r="Y139" s="53"/>
      <c r="Z139" s="53"/>
    </row>
    <row r="140" spans="2:26" x14ac:dyDescent="0.3">
      <c r="V140" s="7"/>
      <c r="W140" s="7"/>
      <c r="X140" s="52"/>
      <c r="Y140" s="53"/>
      <c r="Z140" s="53"/>
    </row>
    <row r="141" spans="2:26" x14ac:dyDescent="0.3">
      <c r="V141" s="7"/>
      <c r="W141" s="7"/>
      <c r="X141" s="52"/>
      <c r="Y141" s="53"/>
      <c r="Z141" s="53"/>
    </row>
    <row r="142" spans="2:26" x14ac:dyDescent="0.3">
      <c r="V142" s="7"/>
      <c r="W142" s="7"/>
      <c r="X142" s="52"/>
      <c r="Y142" s="53"/>
      <c r="Z142" s="53"/>
    </row>
    <row r="143" spans="2:26" x14ac:dyDescent="0.3">
      <c r="V143" s="7"/>
      <c r="W143" s="7"/>
      <c r="X143" s="52"/>
      <c r="Y143" s="53"/>
      <c r="Z143" s="53"/>
    </row>
    <row r="144" spans="2:26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  <row r="212" spans="22:26" x14ac:dyDescent="0.3">
      <c r="V212" s="7"/>
      <c r="W212" s="7"/>
      <c r="X212" s="52"/>
      <c r="Y212" s="53"/>
      <c r="Z212" s="53"/>
    </row>
    <row r="213" spans="22:26" x14ac:dyDescent="0.3">
      <c r="V213" s="7"/>
      <c r="W213" s="7"/>
      <c r="X213" s="52"/>
      <c r="Y213" s="53"/>
      <c r="Z213" s="53"/>
    </row>
    <row r="214" spans="22:26" x14ac:dyDescent="0.3">
      <c r="V214" s="7"/>
      <c r="W214" s="7"/>
      <c r="X214" s="52"/>
      <c r="Y214" s="53"/>
      <c r="Z214" s="53"/>
    </row>
    <row r="215" spans="22:26" x14ac:dyDescent="0.3">
      <c r="V215" s="7"/>
      <c r="W215" s="7"/>
      <c r="X215" s="52"/>
      <c r="Y215" s="53"/>
      <c r="Z215" s="53"/>
    </row>
    <row r="216" spans="22:26" x14ac:dyDescent="0.3">
      <c r="V216" s="7"/>
      <c r="W216" s="7"/>
      <c r="X216" s="52"/>
      <c r="Y216" s="53"/>
      <c r="Z216" s="53"/>
    </row>
    <row r="217" spans="22:26" x14ac:dyDescent="0.3">
      <c r="V217" s="7"/>
      <c r="W217" s="7"/>
      <c r="X217" s="52"/>
      <c r="Y217" s="53"/>
      <c r="Z217" s="53"/>
    </row>
    <row r="218" spans="22:26" x14ac:dyDescent="0.3">
      <c r="V218" s="7"/>
      <c r="W218" s="7"/>
      <c r="X218" s="52"/>
      <c r="Y218" s="53"/>
      <c r="Z218" s="53"/>
    </row>
    <row r="219" spans="22:26" x14ac:dyDescent="0.3">
      <c r="V219" s="7"/>
      <c r="W219" s="7"/>
      <c r="X219" s="52"/>
      <c r="Y219" s="53"/>
      <c r="Z219" s="53"/>
    </row>
    <row r="220" spans="22:26" x14ac:dyDescent="0.3">
      <c r="V220" s="7"/>
      <c r="W220" s="7"/>
      <c r="X220" s="52"/>
      <c r="Y220" s="53"/>
      <c r="Z220" s="53"/>
    </row>
    <row r="221" spans="22:26" x14ac:dyDescent="0.3">
      <c r="V221" s="7"/>
      <c r="W221" s="7"/>
      <c r="X221" s="52"/>
      <c r="Y221" s="53"/>
      <c r="Z221" s="53"/>
    </row>
    <row r="222" spans="22:26" x14ac:dyDescent="0.3">
      <c r="V222" s="7"/>
      <c r="W222" s="7"/>
      <c r="X222" s="52"/>
      <c r="Y222" s="53"/>
      <c r="Z222" s="53"/>
    </row>
    <row r="223" spans="22:26" x14ac:dyDescent="0.3">
      <c r="V223" s="7"/>
      <c r="W223" s="7"/>
      <c r="X223" s="52"/>
      <c r="Y223" s="53"/>
      <c r="Z223" s="53"/>
    </row>
    <row r="224" spans="22:26" x14ac:dyDescent="0.3">
      <c r="V224" s="7"/>
      <c r="W224" s="7"/>
      <c r="X224" s="52"/>
      <c r="Y224" s="53"/>
      <c r="Z224" s="53"/>
    </row>
    <row r="225" spans="22:26" x14ac:dyDescent="0.3">
      <c r="V225" s="7"/>
      <c r="W225" s="7"/>
      <c r="X225" s="52"/>
      <c r="Y225" s="53"/>
      <c r="Z225" s="53"/>
    </row>
    <row r="226" spans="22:26" x14ac:dyDescent="0.3">
      <c r="V226" s="7"/>
      <c r="W226" s="7"/>
      <c r="X226" s="52"/>
      <c r="Y226" s="53"/>
      <c r="Z226" s="53"/>
    </row>
    <row r="227" spans="22:26" x14ac:dyDescent="0.3">
      <c r="V227" s="7"/>
      <c r="W227" s="7"/>
      <c r="X227" s="52"/>
      <c r="Y227" s="53"/>
      <c r="Z227" s="53"/>
    </row>
    <row r="228" spans="22:26" x14ac:dyDescent="0.3">
      <c r="V228" s="7"/>
      <c r="W228" s="7"/>
      <c r="X228" s="52"/>
      <c r="Y228" s="53"/>
      <c r="Z228" s="53"/>
    </row>
    <row r="229" spans="22:26" x14ac:dyDescent="0.3">
      <c r="V229" s="7"/>
      <c r="W229" s="7"/>
      <c r="X229" s="52"/>
      <c r="Y229" s="53"/>
      <c r="Z229" s="53"/>
    </row>
    <row r="230" spans="22:26" x14ac:dyDescent="0.3">
      <c r="V230" s="7"/>
      <c r="W230" s="7"/>
      <c r="X230" s="52"/>
      <c r="Y230" s="53"/>
      <c r="Z230" s="53"/>
    </row>
    <row r="231" spans="22:26" x14ac:dyDescent="0.3">
      <c r="V231" s="7"/>
      <c r="W231" s="7"/>
      <c r="X231" s="52"/>
      <c r="Y231" s="53"/>
      <c r="Z231" s="53"/>
    </row>
    <row r="232" spans="22:26" x14ac:dyDescent="0.3">
      <c r="V232" s="7"/>
      <c r="W232" s="7"/>
      <c r="X232" s="52"/>
      <c r="Y232" s="53"/>
      <c r="Z232" s="53"/>
    </row>
    <row r="233" spans="22:26" x14ac:dyDescent="0.3">
      <c r="V233" s="7"/>
      <c r="W233" s="7"/>
      <c r="X233" s="52"/>
      <c r="Y233" s="53"/>
      <c r="Z233" s="53"/>
    </row>
    <row r="234" spans="22:26" x14ac:dyDescent="0.3">
      <c r="V234" s="7"/>
      <c r="W234" s="7"/>
      <c r="X234" s="52"/>
      <c r="Y234" s="53"/>
      <c r="Z234" s="53"/>
    </row>
    <row r="235" spans="22:26" x14ac:dyDescent="0.3">
      <c r="V235" s="7"/>
      <c r="W235" s="7"/>
      <c r="X235" s="52"/>
      <c r="Y235" s="53"/>
      <c r="Z235" s="53"/>
    </row>
    <row r="236" spans="22:26" x14ac:dyDescent="0.3">
      <c r="V236" s="7"/>
      <c r="W236" s="7"/>
      <c r="X236" s="52"/>
      <c r="Y236" s="53"/>
      <c r="Z236" s="53"/>
    </row>
    <row r="237" spans="22:26" x14ac:dyDescent="0.3">
      <c r="V237" s="7"/>
      <c r="W237" s="7"/>
      <c r="X237" s="52"/>
      <c r="Y237" s="53"/>
      <c r="Z237" s="53"/>
    </row>
    <row r="238" spans="22:26" x14ac:dyDescent="0.3">
      <c r="V238" s="7"/>
      <c r="W238" s="7"/>
      <c r="X238" s="52"/>
      <c r="Y238" s="53"/>
      <c r="Z238" s="53"/>
    </row>
    <row r="239" spans="22:26" x14ac:dyDescent="0.3">
      <c r="V239" s="7"/>
      <c r="W239" s="7"/>
      <c r="X239" s="52"/>
      <c r="Y239" s="53"/>
      <c r="Z239" s="53"/>
    </row>
    <row r="240" spans="22:26" x14ac:dyDescent="0.3">
      <c r="V240" s="7"/>
      <c r="W240" s="7"/>
      <c r="X240" s="52"/>
      <c r="Y240" s="53"/>
      <c r="Z240" s="53"/>
    </row>
    <row r="241" spans="22:26" x14ac:dyDescent="0.3">
      <c r="V241" s="7"/>
      <c r="W241" s="7"/>
      <c r="X241" s="52"/>
      <c r="Y241" s="53"/>
      <c r="Z241" s="53"/>
    </row>
    <row r="242" spans="22:26" x14ac:dyDescent="0.3">
      <c r="V242" s="7"/>
      <c r="W242" s="7"/>
      <c r="X242" s="52"/>
      <c r="Y242" s="53"/>
      <c r="Z242" s="53"/>
    </row>
    <row r="243" spans="22:26" x14ac:dyDescent="0.3">
      <c r="V243" s="7"/>
      <c r="W243" s="7"/>
      <c r="X243" s="52"/>
      <c r="Y243" s="53"/>
      <c r="Z243" s="53"/>
    </row>
    <row r="244" spans="22:26" x14ac:dyDescent="0.3">
      <c r="V244" s="7"/>
      <c r="W244" s="7"/>
      <c r="X244" s="52"/>
      <c r="Y244" s="53"/>
      <c r="Z244" s="53"/>
    </row>
    <row r="245" spans="22:26" x14ac:dyDescent="0.3">
      <c r="V245" s="7"/>
      <c r="W245" s="7"/>
      <c r="X245" s="52"/>
      <c r="Y245" s="53"/>
      <c r="Z245" s="53"/>
    </row>
    <row r="246" spans="22:26" x14ac:dyDescent="0.3">
      <c r="V246" s="7"/>
      <c r="W246" s="7"/>
      <c r="X246" s="52"/>
      <c r="Y246" s="53"/>
      <c r="Z246" s="53"/>
    </row>
    <row r="247" spans="22:26" x14ac:dyDescent="0.3">
      <c r="V247" s="7"/>
      <c r="W247" s="7"/>
      <c r="X247" s="52"/>
      <c r="Y247" s="53"/>
      <c r="Z247" s="53"/>
    </row>
    <row r="248" spans="22:26" x14ac:dyDescent="0.3">
      <c r="V248" s="7"/>
      <c r="W248" s="7"/>
      <c r="X248" s="52"/>
      <c r="Y248" s="53"/>
      <c r="Z248" s="53"/>
    </row>
    <row r="249" spans="22:26" x14ac:dyDescent="0.3">
      <c r="V249" s="7"/>
      <c r="W249" s="7"/>
      <c r="X249" s="52"/>
      <c r="Y249" s="53"/>
      <c r="Z249" s="53"/>
    </row>
    <row r="250" spans="22:26" x14ac:dyDescent="0.3">
      <c r="V250" s="7"/>
      <c r="W250" s="7"/>
      <c r="X250" s="52"/>
      <c r="Y250" s="53"/>
      <c r="Z250" s="53"/>
    </row>
    <row r="251" spans="22:26" x14ac:dyDescent="0.3">
      <c r="V251" s="7"/>
      <c r="W251" s="7"/>
      <c r="X251" s="52"/>
      <c r="Y251" s="53"/>
      <c r="Z251" s="53"/>
    </row>
    <row r="252" spans="22:26" x14ac:dyDescent="0.3">
      <c r="V252" s="7"/>
      <c r="W252" s="7"/>
      <c r="X252" s="52"/>
      <c r="Y252" s="53"/>
      <c r="Z252" s="53"/>
    </row>
    <row r="253" spans="22:26" x14ac:dyDescent="0.3">
      <c r="V253" s="7"/>
      <c r="W253" s="7"/>
      <c r="X253" s="52"/>
      <c r="Y253" s="53"/>
      <c r="Z253" s="53"/>
    </row>
    <row r="254" spans="22:26" x14ac:dyDescent="0.3">
      <c r="V254" s="7"/>
      <c r="W254" s="7"/>
      <c r="X254" s="52"/>
      <c r="Y254" s="53"/>
      <c r="Z254" s="53"/>
    </row>
    <row r="255" spans="22:26" x14ac:dyDescent="0.3">
      <c r="V255" s="7"/>
      <c r="W255" s="7"/>
      <c r="X255" s="52"/>
      <c r="Y255" s="53"/>
      <c r="Z255" s="53"/>
    </row>
    <row r="256" spans="22:26" x14ac:dyDescent="0.3">
      <c r="V256" s="7"/>
      <c r="W256" s="7"/>
      <c r="X256" s="52"/>
      <c r="Y256" s="53"/>
      <c r="Z256" s="53"/>
    </row>
    <row r="257" spans="22:26" x14ac:dyDescent="0.3">
      <c r="V257" s="7"/>
      <c r="W257" s="7"/>
      <c r="X257" s="52"/>
      <c r="Y257" s="53"/>
      <c r="Z257" s="53"/>
    </row>
    <row r="258" spans="22:26" x14ac:dyDescent="0.3">
      <c r="V258" s="7"/>
      <c r="W258" s="7"/>
      <c r="X258" s="52"/>
      <c r="Y258" s="53"/>
      <c r="Z258" s="53"/>
    </row>
    <row r="259" spans="22:26" x14ac:dyDescent="0.3">
      <c r="V259" s="7"/>
      <c r="W259" s="7"/>
      <c r="X259" s="52"/>
      <c r="Y259" s="53"/>
      <c r="Z259" s="53"/>
    </row>
    <row r="260" spans="22:26" x14ac:dyDescent="0.3">
      <c r="V260" s="7"/>
      <c r="W260" s="7"/>
      <c r="X260" s="52"/>
      <c r="Y260" s="53"/>
      <c r="Z260" s="53"/>
    </row>
    <row r="261" spans="22:26" x14ac:dyDescent="0.3">
      <c r="V261" s="7"/>
      <c r="W261" s="7"/>
      <c r="X261" s="52"/>
      <c r="Y261" s="53"/>
      <c r="Z261" s="53"/>
    </row>
    <row r="262" spans="22:26" x14ac:dyDescent="0.3">
      <c r="V262" s="7"/>
      <c r="W262" s="7"/>
      <c r="X262" s="52"/>
      <c r="Y262" s="53"/>
      <c r="Z262" s="53"/>
    </row>
    <row r="263" spans="22:26" x14ac:dyDescent="0.3">
      <c r="V263" s="7"/>
      <c r="W263" s="7"/>
      <c r="X263" s="52"/>
      <c r="Y263" s="53"/>
      <c r="Z263" s="53"/>
    </row>
    <row r="264" spans="22:26" x14ac:dyDescent="0.3">
      <c r="V264" s="7"/>
      <c r="W264" s="7"/>
      <c r="X264" s="52"/>
      <c r="Y264" s="53"/>
      <c r="Z264" s="53"/>
    </row>
    <row r="265" spans="22:26" x14ac:dyDescent="0.3">
      <c r="V265" s="7"/>
      <c r="W265" s="7"/>
      <c r="X265" s="52"/>
      <c r="Y265" s="53"/>
      <c r="Z265" s="53"/>
    </row>
    <row r="266" spans="22:26" x14ac:dyDescent="0.3">
      <c r="V266" s="7"/>
      <c r="W266" s="7"/>
      <c r="X266" s="52"/>
      <c r="Y266" s="53"/>
      <c r="Z266" s="53"/>
    </row>
    <row r="267" spans="22:26" x14ac:dyDescent="0.3">
      <c r="V267" s="7"/>
      <c r="W267" s="7"/>
      <c r="X267" s="52"/>
      <c r="Y267" s="53"/>
      <c r="Z267" s="53"/>
    </row>
    <row r="268" spans="22:26" x14ac:dyDescent="0.3">
      <c r="V268" s="7"/>
      <c r="W268" s="7"/>
      <c r="X268" s="52"/>
      <c r="Y268" s="53"/>
      <c r="Z268" s="53"/>
    </row>
    <row r="269" spans="22:26" x14ac:dyDescent="0.3">
      <c r="V269" s="7"/>
      <c r="W269" s="7"/>
      <c r="X269" s="52"/>
      <c r="Y269" s="53"/>
      <c r="Z269" s="53"/>
    </row>
    <row r="270" spans="22:26" x14ac:dyDescent="0.3">
      <c r="V270" s="7"/>
      <c r="W270" s="7"/>
      <c r="X270" s="52"/>
      <c r="Y270" s="53"/>
      <c r="Z270" s="53"/>
    </row>
    <row r="271" spans="22:26" x14ac:dyDescent="0.3">
      <c r="V271" s="7"/>
      <c r="W271" s="7"/>
      <c r="X271" s="52"/>
      <c r="Y271" s="53"/>
      <c r="Z271" s="53"/>
    </row>
    <row r="272" spans="22:26" x14ac:dyDescent="0.3">
      <c r="V272" s="7"/>
      <c r="W272" s="7"/>
      <c r="X272" s="52"/>
      <c r="Y272" s="53"/>
      <c r="Z272" s="53"/>
    </row>
    <row r="273" spans="22:26" x14ac:dyDescent="0.3">
      <c r="V273" s="7"/>
      <c r="W273" s="7"/>
      <c r="X273" s="52"/>
      <c r="Y273" s="53"/>
      <c r="Z273" s="53"/>
    </row>
    <row r="274" spans="22:26" x14ac:dyDescent="0.3">
      <c r="V274" s="7"/>
      <c r="W274" s="7"/>
      <c r="X274" s="52"/>
      <c r="Y274" s="53"/>
      <c r="Z274" s="53"/>
    </row>
    <row r="275" spans="22:26" x14ac:dyDescent="0.3">
      <c r="V275" s="7"/>
      <c r="W275" s="7"/>
      <c r="X275" s="52"/>
      <c r="Y275" s="53"/>
      <c r="Z275" s="53"/>
    </row>
    <row r="276" spans="22:26" x14ac:dyDescent="0.3">
      <c r="V276" s="7"/>
      <c r="W276" s="7"/>
      <c r="X276" s="52"/>
      <c r="Y276" s="53"/>
      <c r="Z276" s="53"/>
    </row>
    <row r="277" spans="22:26" x14ac:dyDescent="0.3">
      <c r="V277" s="7"/>
      <c r="W277" s="7"/>
      <c r="X277" s="52"/>
      <c r="Y277" s="53"/>
      <c r="Z277" s="53"/>
    </row>
    <row r="278" spans="22:26" x14ac:dyDescent="0.3">
      <c r="V278" s="7"/>
      <c r="W278" s="7"/>
      <c r="X278" s="52"/>
      <c r="Y278" s="53"/>
      <c r="Z278" s="53"/>
    </row>
    <row r="279" spans="22:26" x14ac:dyDescent="0.3">
      <c r="V279" s="7"/>
      <c r="W279" s="7"/>
      <c r="X279" s="52"/>
      <c r="Y279" s="53"/>
      <c r="Z279" s="53"/>
    </row>
    <row r="280" spans="22:26" x14ac:dyDescent="0.3">
      <c r="V280" s="7"/>
      <c r="W280" s="7"/>
      <c r="X280" s="52"/>
      <c r="Y280" s="53"/>
      <c r="Z280" s="53"/>
    </row>
    <row r="281" spans="22:26" x14ac:dyDescent="0.3">
      <c r="V281" s="7"/>
      <c r="W281" s="7"/>
      <c r="X281" s="52"/>
      <c r="Y281" s="53"/>
      <c r="Z281" s="53"/>
    </row>
    <row r="282" spans="22:26" x14ac:dyDescent="0.3">
      <c r="V282" s="7"/>
      <c r="W282" s="7"/>
      <c r="X282" s="52"/>
      <c r="Y282" s="53"/>
      <c r="Z282" s="53"/>
    </row>
    <row r="283" spans="22:26" x14ac:dyDescent="0.3">
      <c r="V283" s="7"/>
      <c r="W283" s="7"/>
      <c r="X283" s="52"/>
      <c r="Y283" s="53"/>
      <c r="Z283" s="53"/>
    </row>
    <row r="284" spans="22:26" x14ac:dyDescent="0.3">
      <c r="V284" s="7"/>
      <c r="W284" s="7"/>
      <c r="X284" s="52"/>
      <c r="Y284" s="53"/>
      <c r="Z284" s="53"/>
    </row>
    <row r="285" spans="22:26" x14ac:dyDescent="0.3">
      <c r="V285" s="7"/>
      <c r="W285" s="7"/>
      <c r="X285" s="52"/>
      <c r="Y285" s="53"/>
      <c r="Z285" s="53"/>
    </row>
    <row r="286" spans="22:26" x14ac:dyDescent="0.3">
      <c r="V286" s="7"/>
      <c r="W286" s="7"/>
      <c r="X286" s="52"/>
      <c r="Y286" s="53"/>
      <c r="Z286" s="53"/>
    </row>
    <row r="287" spans="22:26" x14ac:dyDescent="0.3">
      <c r="V287" s="7"/>
      <c r="W287" s="7"/>
      <c r="X287" s="52"/>
      <c r="Y287" s="53"/>
      <c r="Z287" s="53"/>
    </row>
    <row r="288" spans="22:26" x14ac:dyDescent="0.3">
      <c r="V288" s="7"/>
      <c r="W288" s="7"/>
      <c r="X288" s="52"/>
      <c r="Y288" s="53"/>
      <c r="Z288" s="53"/>
    </row>
    <row r="289" spans="22:26" x14ac:dyDescent="0.3">
      <c r="V289" s="7"/>
      <c r="W289" s="7"/>
      <c r="X289" s="52"/>
      <c r="Y289" s="53"/>
      <c r="Z289" s="53"/>
    </row>
    <row r="290" spans="22:26" x14ac:dyDescent="0.3">
      <c r="V290" s="7"/>
      <c r="W290" s="7"/>
      <c r="X290" s="52"/>
      <c r="Y290" s="53"/>
      <c r="Z290" s="53"/>
    </row>
    <row r="291" spans="22:26" x14ac:dyDescent="0.3">
      <c r="V291" s="7"/>
      <c r="W291" s="7"/>
      <c r="X291" s="52"/>
      <c r="Y291" s="53"/>
      <c r="Z291" s="53"/>
    </row>
    <row r="292" spans="22:26" x14ac:dyDescent="0.3">
      <c r="V292" s="7"/>
      <c r="W292" s="7"/>
      <c r="X292" s="52"/>
      <c r="Y292" s="53"/>
      <c r="Z292" s="53"/>
    </row>
    <row r="293" spans="22:26" x14ac:dyDescent="0.3">
      <c r="V293" s="7"/>
      <c r="W293" s="7"/>
      <c r="X293" s="52"/>
      <c r="Y293" s="53"/>
      <c r="Z293" s="53"/>
    </row>
    <row r="294" spans="22:26" x14ac:dyDescent="0.3">
      <c r="V294" s="7"/>
      <c r="W294" s="7"/>
      <c r="X294" s="52"/>
      <c r="Y294" s="53"/>
      <c r="Z294" s="53"/>
    </row>
    <row r="295" spans="22:26" x14ac:dyDescent="0.3">
      <c r="V295" s="7"/>
      <c r="W295" s="7"/>
      <c r="X295" s="52"/>
      <c r="Y295" s="53"/>
      <c r="Z295" s="53"/>
    </row>
    <row r="296" spans="22:26" x14ac:dyDescent="0.3">
      <c r="V296" s="7"/>
      <c r="W296" s="7"/>
      <c r="X296" s="52"/>
      <c r="Y296" s="53"/>
      <c r="Z296" s="53"/>
    </row>
    <row r="297" spans="22:26" x14ac:dyDescent="0.3">
      <c r="V297" s="7"/>
      <c r="W297" s="7"/>
      <c r="X297" s="52"/>
      <c r="Y297" s="53"/>
      <c r="Z297" s="53"/>
    </row>
    <row r="298" spans="22:26" x14ac:dyDescent="0.3">
      <c r="V298" s="7"/>
      <c r="W298" s="7"/>
      <c r="X298" s="52"/>
      <c r="Y298" s="53"/>
      <c r="Z298" s="53"/>
    </row>
    <row r="299" spans="22:26" x14ac:dyDescent="0.3">
      <c r="V299" s="7"/>
      <c r="W299" s="7"/>
      <c r="X299" s="52"/>
      <c r="Y299" s="53"/>
      <c r="Z299" s="53"/>
    </row>
    <row r="300" spans="22:26" x14ac:dyDescent="0.3">
      <c r="V300" s="7"/>
      <c r="W300" s="7"/>
      <c r="X300" s="52"/>
      <c r="Y300" s="53"/>
      <c r="Z300" s="53"/>
    </row>
    <row r="301" spans="22:26" x14ac:dyDescent="0.3">
      <c r="V301" s="7"/>
      <c r="W301" s="7"/>
      <c r="X301" s="52"/>
      <c r="Y301" s="53"/>
      <c r="Z301" s="53"/>
    </row>
    <row r="302" spans="22:26" x14ac:dyDescent="0.3">
      <c r="V302" s="7"/>
      <c r="W302" s="7"/>
      <c r="X302" s="52"/>
      <c r="Y302" s="53"/>
      <c r="Z302" s="53"/>
    </row>
    <row r="303" spans="22:26" x14ac:dyDescent="0.3">
      <c r="V303" s="7"/>
      <c r="W303" s="7"/>
      <c r="X303" s="52"/>
      <c r="Y303" s="53"/>
      <c r="Z303" s="53"/>
    </row>
    <row r="304" spans="22:26" x14ac:dyDescent="0.3">
      <c r="V304" s="7"/>
      <c r="W304" s="7"/>
      <c r="X304" s="52"/>
      <c r="Y304" s="53"/>
      <c r="Z304" s="53"/>
    </row>
    <row r="305" spans="22:26" x14ac:dyDescent="0.3">
      <c r="V305" s="7"/>
      <c r="W305" s="7"/>
      <c r="X305" s="52"/>
      <c r="Y305" s="53"/>
      <c r="Z305" s="53"/>
    </row>
    <row r="306" spans="22:26" x14ac:dyDescent="0.3">
      <c r="V306" s="7"/>
      <c r="W306" s="7"/>
      <c r="X306" s="52"/>
      <c r="Y306" s="53"/>
      <c r="Z306" s="53"/>
    </row>
    <row r="307" spans="22:26" x14ac:dyDescent="0.3">
      <c r="V307" s="7"/>
      <c r="W307" s="7"/>
      <c r="X307" s="52"/>
      <c r="Y307" s="53"/>
      <c r="Z307" s="53"/>
    </row>
    <row r="308" spans="22:26" x14ac:dyDescent="0.3">
      <c r="V308" s="7"/>
      <c r="W308" s="7"/>
      <c r="X308" s="52"/>
      <c r="Y308" s="53"/>
      <c r="Z308" s="53"/>
    </row>
    <row r="309" spans="22:26" x14ac:dyDescent="0.3">
      <c r="V309" s="7"/>
      <c r="W309" s="7"/>
      <c r="X309" s="52"/>
      <c r="Y309" s="53"/>
      <c r="Z309" s="53"/>
    </row>
    <row r="310" spans="22:26" x14ac:dyDescent="0.3">
      <c r="V310" s="7"/>
      <c r="W310" s="7"/>
      <c r="X310" s="52"/>
      <c r="Y310" s="53"/>
      <c r="Z310" s="53"/>
    </row>
    <row r="311" spans="22:26" x14ac:dyDescent="0.3">
      <c r="V311" s="7"/>
      <c r="W311" s="7"/>
      <c r="X311" s="52"/>
      <c r="Y311" s="53"/>
      <c r="Z311" s="53"/>
    </row>
    <row r="312" spans="22:26" x14ac:dyDescent="0.3">
      <c r="V312" s="7"/>
      <c r="W312" s="7"/>
      <c r="X312" s="52"/>
      <c r="Y312" s="53"/>
      <c r="Z312" s="53"/>
    </row>
    <row r="313" spans="22:26" x14ac:dyDescent="0.3">
      <c r="V313" s="7"/>
      <c r="W313" s="7"/>
      <c r="X313" s="52"/>
      <c r="Y313" s="53"/>
      <c r="Z313" s="53"/>
    </row>
    <row r="314" spans="22:26" x14ac:dyDescent="0.3">
      <c r="V314" s="7"/>
      <c r="W314" s="7"/>
      <c r="X314" s="52"/>
      <c r="Y314" s="53"/>
      <c r="Z314" s="53"/>
    </row>
    <row r="315" spans="22:26" x14ac:dyDescent="0.3">
      <c r="V315" s="7"/>
      <c r="W315" s="7"/>
      <c r="X315" s="52"/>
      <c r="Y315" s="53"/>
      <c r="Z315" s="53"/>
    </row>
    <row r="316" spans="22:26" x14ac:dyDescent="0.3">
      <c r="V316" s="7"/>
      <c r="W316" s="7"/>
      <c r="X316" s="52"/>
      <c r="Y316" s="53"/>
      <c r="Z316" s="53"/>
    </row>
    <row r="317" spans="22:26" x14ac:dyDescent="0.3">
      <c r="V317" s="7"/>
      <c r="W317" s="7"/>
      <c r="X317" s="52"/>
      <c r="Y317" s="53"/>
      <c r="Z317" s="53"/>
    </row>
    <row r="318" spans="22:26" x14ac:dyDescent="0.3">
      <c r="V318" s="7"/>
      <c r="W318" s="7"/>
      <c r="X318" s="52"/>
      <c r="Y318" s="53"/>
      <c r="Z318" s="53"/>
    </row>
    <row r="319" spans="22:26" x14ac:dyDescent="0.3">
      <c r="V319" s="7"/>
      <c r="W319" s="7"/>
      <c r="X319" s="52"/>
      <c r="Y319" s="53"/>
      <c r="Z319" s="53"/>
    </row>
    <row r="320" spans="22:26" x14ac:dyDescent="0.3">
      <c r="V320" s="7"/>
      <c r="W320" s="7"/>
      <c r="X320" s="52"/>
      <c r="Y320" s="53"/>
      <c r="Z320" s="53"/>
    </row>
    <row r="321" spans="22:26" x14ac:dyDescent="0.3">
      <c r="V321" s="7"/>
      <c r="W321" s="7"/>
      <c r="X321" s="52"/>
      <c r="Y321" s="53"/>
      <c r="Z321" s="53"/>
    </row>
    <row r="322" spans="22:26" x14ac:dyDescent="0.3">
      <c r="V322" s="7"/>
      <c r="W322" s="7"/>
      <c r="X322" s="52"/>
      <c r="Y322" s="53"/>
      <c r="Z322" s="53"/>
    </row>
    <row r="323" spans="22:26" x14ac:dyDescent="0.3">
      <c r="V323" s="7"/>
      <c r="W323" s="7"/>
      <c r="X323" s="52"/>
      <c r="Y323" s="53"/>
      <c r="Z323" s="53"/>
    </row>
    <row r="324" spans="22:26" x14ac:dyDescent="0.3">
      <c r="V324" s="7"/>
      <c r="W324" s="7"/>
      <c r="X324" s="52"/>
      <c r="Y324" s="53"/>
      <c r="Z324" s="53"/>
    </row>
    <row r="325" spans="22:26" x14ac:dyDescent="0.3">
      <c r="V325" s="7"/>
      <c r="W325" s="7"/>
      <c r="X325" s="52"/>
      <c r="Y325" s="53"/>
      <c r="Z325" s="53"/>
    </row>
    <row r="326" spans="22:26" x14ac:dyDescent="0.3">
      <c r="V326" s="7"/>
      <c r="W326" s="7"/>
      <c r="X326" s="52"/>
      <c r="Y326" s="53"/>
      <c r="Z326" s="53"/>
    </row>
    <row r="327" spans="22:26" x14ac:dyDescent="0.3">
      <c r="V327" s="7"/>
      <c r="W327" s="7"/>
      <c r="X327" s="52"/>
      <c r="Y327" s="53"/>
      <c r="Z327" s="53"/>
    </row>
    <row r="328" spans="22:26" x14ac:dyDescent="0.3">
      <c r="V328" s="7"/>
      <c r="W328" s="7"/>
      <c r="X328" s="52"/>
      <c r="Y328" s="53"/>
      <c r="Z328" s="53"/>
    </row>
    <row r="329" spans="22:26" x14ac:dyDescent="0.3">
      <c r="V329" s="7"/>
      <c r="W329" s="7"/>
      <c r="X329" s="52"/>
      <c r="Y329" s="53"/>
      <c r="Z329" s="53"/>
    </row>
    <row r="330" spans="22:26" x14ac:dyDescent="0.3">
      <c r="V330" s="7"/>
      <c r="W330" s="7"/>
      <c r="X330" s="52"/>
      <c r="Y330" s="53"/>
      <c r="Z330" s="53"/>
    </row>
    <row r="331" spans="22:26" x14ac:dyDescent="0.3">
      <c r="V331" s="7"/>
      <c r="W331" s="7"/>
      <c r="X331" s="52"/>
      <c r="Y331" s="53"/>
      <c r="Z331" s="53"/>
    </row>
    <row r="332" spans="22:26" x14ac:dyDescent="0.3">
      <c r="V332" s="7"/>
      <c r="W332" s="7"/>
      <c r="X332" s="52"/>
      <c r="Y332" s="53"/>
      <c r="Z332" s="53"/>
    </row>
    <row r="333" spans="22:26" x14ac:dyDescent="0.3">
      <c r="V333" s="7"/>
      <c r="W333" s="7"/>
      <c r="X333" s="52"/>
      <c r="Y333" s="53"/>
      <c r="Z333" s="53"/>
    </row>
    <row r="334" spans="22:26" x14ac:dyDescent="0.3">
      <c r="V334" s="7"/>
      <c r="W334" s="7"/>
      <c r="X334" s="52"/>
      <c r="Y334" s="53"/>
      <c r="Z334" s="53"/>
    </row>
    <row r="335" spans="22:26" x14ac:dyDescent="0.3">
      <c r="V335" s="7"/>
      <c r="W335" s="7"/>
      <c r="X335" s="52"/>
      <c r="Y335" s="53"/>
      <c r="Z335" s="53"/>
    </row>
    <row r="336" spans="22:26" x14ac:dyDescent="0.3">
      <c r="V336" s="7"/>
      <c r="W336" s="7"/>
      <c r="X336" s="52"/>
      <c r="Y336" s="53"/>
      <c r="Z336" s="53"/>
    </row>
    <row r="337" spans="22:26" x14ac:dyDescent="0.3">
      <c r="V337" s="7"/>
      <c r="W337" s="7"/>
      <c r="X337" s="52"/>
      <c r="Y337" s="53"/>
      <c r="Z337" s="53"/>
    </row>
    <row r="338" spans="22:26" x14ac:dyDescent="0.3">
      <c r="V338" s="7"/>
      <c r="W338" s="7"/>
      <c r="X338" s="52"/>
      <c r="Y338" s="53"/>
      <c r="Z338" s="53"/>
    </row>
    <row r="339" spans="22:26" x14ac:dyDescent="0.3">
      <c r="V339" s="7"/>
      <c r="W339" s="7"/>
      <c r="X339" s="52"/>
      <c r="Y339" s="53"/>
      <c r="Z339" s="53"/>
    </row>
    <row r="340" spans="22:26" x14ac:dyDescent="0.3">
      <c r="V340" s="7"/>
      <c r="W340" s="7"/>
      <c r="X340" s="52"/>
      <c r="Y340" s="53"/>
      <c r="Z340" s="53"/>
    </row>
    <row r="341" spans="22:26" x14ac:dyDescent="0.3">
      <c r="V341" s="7"/>
      <c r="W341" s="7"/>
      <c r="X341" s="52"/>
      <c r="Y341" s="53"/>
      <c r="Z341" s="53"/>
    </row>
    <row r="342" spans="22:26" x14ac:dyDescent="0.3">
      <c r="V342" s="7"/>
      <c r="W342" s="7"/>
      <c r="X342" s="52"/>
      <c r="Y342" s="53"/>
      <c r="Z342" s="53"/>
    </row>
    <row r="343" spans="22:26" x14ac:dyDescent="0.3">
      <c r="V343" s="7"/>
      <c r="W343" s="7"/>
      <c r="X343" s="52"/>
      <c r="Y343" s="53"/>
      <c r="Z343" s="53"/>
    </row>
    <row r="344" spans="22:26" x14ac:dyDescent="0.3">
      <c r="V344" s="7"/>
      <c r="W344" s="7"/>
      <c r="X344" s="52"/>
      <c r="Y344" s="53"/>
      <c r="Z344" s="53"/>
    </row>
    <row r="345" spans="22:26" x14ac:dyDescent="0.3">
      <c r="V345" s="7"/>
      <c r="W345" s="7"/>
      <c r="X345" s="52"/>
      <c r="Y345" s="53"/>
      <c r="Z345" s="53"/>
    </row>
    <row r="346" spans="22:26" x14ac:dyDescent="0.3">
      <c r="V346" s="7"/>
      <c r="W346" s="7"/>
      <c r="X346" s="52"/>
      <c r="Y346" s="53"/>
      <c r="Z346" s="53"/>
    </row>
    <row r="347" spans="22:26" x14ac:dyDescent="0.3">
      <c r="V347" s="7"/>
      <c r="W347" s="7"/>
      <c r="X347" s="52"/>
      <c r="Y347" s="53"/>
      <c r="Z347" s="53"/>
    </row>
    <row r="348" spans="22:26" x14ac:dyDescent="0.3">
      <c r="V348" s="7"/>
      <c r="W348" s="7"/>
      <c r="X348" s="52"/>
      <c r="Y348" s="53"/>
      <c r="Z348" s="53"/>
    </row>
    <row r="349" spans="22:26" x14ac:dyDescent="0.3">
      <c r="V349" s="7"/>
      <c r="W349" s="7"/>
      <c r="X349" s="52"/>
      <c r="Y349" s="53"/>
      <c r="Z349" s="53"/>
    </row>
    <row r="350" spans="22:26" x14ac:dyDescent="0.3">
      <c r="V350" s="7"/>
      <c r="W350" s="7"/>
      <c r="X350" s="52"/>
      <c r="Y350" s="53"/>
      <c r="Z350" s="53"/>
    </row>
    <row r="351" spans="22:26" x14ac:dyDescent="0.3">
      <c r="V351" s="7"/>
      <c r="W351" s="7"/>
      <c r="X351" s="52"/>
      <c r="Y351" s="53"/>
      <c r="Z351" s="53"/>
    </row>
    <row r="352" spans="22:26" x14ac:dyDescent="0.3">
      <c r="V352" s="7"/>
      <c r="W352" s="7"/>
      <c r="X352" s="52"/>
      <c r="Y352" s="53"/>
      <c r="Z352" s="53"/>
    </row>
    <row r="353" spans="22:26" x14ac:dyDescent="0.3">
      <c r="V353" s="7"/>
      <c r="W353" s="7"/>
      <c r="X353" s="52"/>
      <c r="Y353" s="53"/>
      <c r="Z353" s="53"/>
    </row>
    <row r="354" spans="22:26" x14ac:dyDescent="0.3">
      <c r="V354" s="7"/>
      <c r="W354" s="7"/>
      <c r="X354" s="52"/>
      <c r="Y354" s="53"/>
      <c r="Z354" s="53"/>
    </row>
    <row r="355" spans="22:26" x14ac:dyDescent="0.3">
      <c r="V355" s="7"/>
      <c r="W355" s="7"/>
      <c r="X355" s="52"/>
      <c r="Y355" s="53"/>
      <c r="Z355" s="53"/>
    </row>
    <row r="356" spans="22:26" x14ac:dyDescent="0.3">
      <c r="V356" s="7"/>
      <c r="W356" s="7"/>
      <c r="X356" s="52"/>
      <c r="Y356" s="53"/>
      <c r="Z356" s="53"/>
    </row>
    <row r="357" spans="22:26" x14ac:dyDescent="0.3">
      <c r="V357" s="7"/>
      <c r="W357" s="7"/>
      <c r="X357" s="52"/>
      <c r="Y357" s="53"/>
      <c r="Z357" s="53"/>
    </row>
    <row r="358" spans="22:26" x14ac:dyDescent="0.3">
      <c r="V358" s="7"/>
      <c r="W358" s="7"/>
      <c r="X358" s="52"/>
      <c r="Y358" s="53"/>
      <c r="Z358" s="53"/>
    </row>
    <row r="359" spans="22:26" x14ac:dyDescent="0.3">
      <c r="V359" s="7"/>
      <c r="W359" s="7"/>
      <c r="X359" s="52"/>
      <c r="Y359" s="53"/>
      <c r="Z359" s="53"/>
    </row>
    <row r="360" spans="22:26" x14ac:dyDescent="0.3">
      <c r="V360" s="7"/>
      <c r="W360" s="7"/>
      <c r="X360" s="52"/>
      <c r="Y360" s="53"/>
      <c r="Z360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4 K9:K134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34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2025-01-09T13:46:57Z</dcterms:created>
  <dcterms:modified xsi:type="dcterms:W3CDTF">2025-01-09T13:48:04Z</dcterms:modified>
</cp:coreProperties>
</file>