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2.xml" ContentType="application/vnd.ms-excel.control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aily Price Update\"/>
    </mc:Choice>
  </mc:AlternateContent>
  <xr:revisionPtr revIDLastSave="0" documentId="8_{C22FD0C8-C4C1-411E-81C1-38DCA6AB2360}" xr6:coauthVersionLast="36" xr6:coauthVersionMax="36" xr10:uidLastSave="{00000000-0000-0000-0000-000000000000}"/>
  <bookViews>
    <workbookView xWindow="0" yWindow="0" windowWidth="24000" windowHeight="9525" xr2:uid="{F9C8F94E-84DE-4AC9-8309-46349389FEC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[1]Final!$F$45:$F$1131</definedName>
    <definedName name="Pricelist_Company">[1]Final!$B$45:$B$191</definedName>
    <definedName name="Pricelist_Pclose">[1]Final!$C$45:$C$1099</definedName>
    <definedName name="Pricelist_Val">[1]Final!$J$45:$J$779</definedName>
    <definedName name="Pricelist_Vol">[1]Final!$I$45:$I$1403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AD151" i="1" s="1"/>
  <c r="Y151" i="1"/>
  <c r="AC151" i="1" s="1"/>
  <c r="X151" i="1"/>
  <c r="AB151" i="1" s="1"/>
  <c r="W151" i="1"/>
  <c r="V151" i="1"/>
  <c r="Z150" i="1"/>
  <c r="AD150" i="1" s="1"/>
  <c r="Y150" i="1"/>
  <c r="X150" i="1"/>
  <c r="W150" i="1"/>
  <c r="V150" i="1"/>
  <c r="Z149" i="1"/>
  <c r="Y149" i="1"/>
  <c r="X149" i="1"/>
  <c r="AB149" i="1" s="1"/>
  <c r="W149" i="1"/>
  <c r="AA149" i="1" s="1"/>
  <c r="V149" i="1"/>
  <c r="Z148" i="1"/>
  <c r="Y148" i="1"/>
  <c r="X148" i="1"/>
  <c r="AB148" i="1" s="1"/>
  <c r="W148" i="1"/>
  <c r="V148" i="1"/>
  <c r="Z147" i="1"/>
  <c r="AD147" i="1" s="1"/>
  <c r="Y147" i="1"/>
  <c r="X147" i="1"/>
  <c r="W147" i="1"/>
  <c r="V147" i="1"/>
  <c r="Z146" i="1"/>
  <c r="Y146" i="1"/>
  <c r="X146" i="1"/>
  <c r="W146" i="1"/>
  <c r="AA146" i="1" s="1"/>
  <c r="V146" i="1"/>
  <c r="Z145" i="1"/>
  <c r="Y145" i="1"/>
  <c r="X145" i="1"/>
  <c r="AB145" i="1" s="1"/>
  <c r="W145" i="1"/>
  <c r="V145" i="1"/>
  <c r="Z144" i="1"/>
  <c r="Y144" i="1"/>
  <c r="AC144" i="1" s="1"/>
  <c r="X144" i="1"/>
  <c r="W144" i="1"/>
  <c r="V144" i="1"/>
  <c r="AB143" i="1"/>
  <c r="Z143" i="1"/>
  <c r="Y143" i="1"/>
  <c r="X143" i="1"/>
  <c r="W143" i="1"/>
  <c r="AA143" i="1" s="1"/>
  <c r="V143" i="1"/>
  <c r="Z142" i="1"/>
  <c r="Y142" i="1"/>
  <c r="X142" i="1"/>
  <c r="AB142" i="1" s="1"/>
  <c r="W142" i="1"/>
  <c r="V142" i="1"/>
  <c r="Z141" i="1"/>
  <c r="Y141" i="1"/>
  <c r="X141" i="1"/>
  <c r="W141" i="1"/>
  <c r="V141" i="1"/>
  <c r="Z140" i="1"/>
  <c r="Y140" i="1"/>
  <c r="X140" i="1"/>
  <c r="W140" i="1"/>
  <c r="V140" i="1"/>
  <c r="Z139" i="1"/>
  <c r="Y139" i="1"/>
  <c r="X139" i="1"/>
  <c r="AB139" i="1" s="1"/>
  <c r="W139" i="1"/>
  <c r="V139" i="1"/>
  <c r="Z138" i="1"/>
  <c r="Y138" i="1"/>
  <c r="AC138" i="1" s="1"/>
  <c r="X138" i="1"/>
  <c r="W138" i="1"/>
  <c r="V138" i="1"/>
  <c r="Z137" i="1"/>
  <c r="AD137" i="1" s="1"/>
  <c r="Y137" i="1"/>
  <c r="X137" i="1"/>
  <c r="W137" i="1"/>
  <c r="V137" i="1"/>
  <c r="Z136" i="1"/>
  <c r="Y136" i="1"/>
  <c r="X136" i="1"/>
  <c r="W136" i="1"/>
  <c r="AA136" i="1" s="1"/>
  <c r="V136" i="1"/>
  <c r="Z135" i="1"/>
  <c r="Y135" i="1"/>
  <c r="X135" i="1"/>
  <c r="AB135" i="1" s="1"/>
  <c r="W135" i="1"/>
  <c r="V135" i="1"/>
  <c r="Z134" i="1"/>
  <c r="Y134" i="1"/>
  <c r="V134" i="1"/>
  <c r="Z133" i="1"/>
  <c r="Y133" i="1"/>
  <c r="V133" i="1"/>
  <c r="Z132" i="1"/>
  <c r="Y132" i="1"/>
  <c r="V132" i="1"/>
  <c r="Z131" i="1"/>
  <c r="Y131" i="1"/>
  <c r="V131" i="1"/>
  <c r="Z130" i="1"/>
  <c r="Y130" i="1"/>
  <c r="V130" i="1"/>
  <c r="Z129" i="1"/>
  <c r="Y129" i="1"/>
  <c r="V129" i="1"/>
  <c r="Z128" i="1"/>
  <c r="Y128" i="1"/>
  <c r="V128" i="1"/>
  <c r="Z127" i="1"/>
  <c r="Y127" i="1"/>
  <c r="V127" i="1"/>
  <c r="Z126" i="1"/>
  <c r="Y126" i="1"/>
  <c r="V126" i="1"/>
  <c r="Z125" i="1"/>
  <c r="Y125" i="1"/>
  <c r="V125" i="1"/>
  <c r="Z124" i="1"/>
  <c r="Y124" i="1"/>
  <c r="X124" i="1"/>
  <c r="W124" i="1"/>
  <c r="V124" i="1"/>
  <c r="X134" i="1"/>
  <c r="W134" i="1"/>
  <c r="Z123" i="1"/>
  <c r="Y123" i="1"/>
  <c r="V123" i="1"/>
  <c r="X133" i="1"/>
  <c r="W133" i="1"/>
  <c r="Z122" i="1"/>
  <c r="Y122" i="1"/>
  <c r="AC120" i="1" s="1"/>
  <c r="V122" i="1"/>
  <c r="X132" i="1"/>
  <c r="W132" i="1"/>
  <c r="Z121" i="1"/>
  <c r="Y121" i="1"/>
  <c r="AC121" i="1" s="1"/>
  <c r="X121" i="1"/>
  <c r="W121" i="1"/>
  <c r="V121" i="1"/>
  <c r="X131" i="1"/>
  <c r="W131" i="1"/>
  <c r="Z120" i="1"/>
  <c r="Y120" i="1"/>
  <c r="X120" i="1"/>
  <c r="W120" i="1"/>
  <c r="V120" i="1"/>
  <c r="X130" i="1"/>
  <c r="W130" i="1"/>
  <c r="Z119" i="1"/>
  <c r="Y119" i="1"/>
  <c r="X119" i="1"/>
  <c r="W119" i="1"/>
  <c r="V119" i="1"/>
  <c r="X129" i="1"/>
  <c r="W129" i="1"/>
  <c r="Z118" i="1"/>
  <c r="Y118" i="1"/>
  <c r="V118" i="1"/>
  <c r="X128" i="1"/>
  <c r="W128" i="1"/>
  <c r="Z117" i="1"/>
  <c r="Y117" i="1"/>
  <c r="V117" i="1"/>
  <c r="X127" i="1"/>
  <c r="W127" i="1"/>
  <c r="Z116" i="1"/>
  <c r="Y116" i="1"/>
  <c r="V116" i="1"/>
  <c r="X126" i="1"/>
  <c r="W126" i="1"/>
  <c r="Z115" i="1"/>
  <c r="Y115" i="1"/>
  <c r="V115" i="1"/>
  <c r="X125" i="1"/>
  <c r="W125" i="1"/>
  <c r="Z114" i="1"/>
  <c r="Y114" i="1"/>
  <c r="X114" i="1"/>
  <c r="W114" i="1"/>
  <c r="V114" i="1"/>
  <c r="X123" i="1"/>
  <c r="W123" i="1"/>
  <c r="Z113" i="1"/>
  <c r="Y113" i="1"/>
  <c r="X113" i="1"/>
  <c r="W113" i="1"/>
  <c r="V113" i="1"/>
  <c r="X122" i="1"/>
  <c r="W122" i="1"/>
  <c r="AC112" i="1"/>
  <c r="Z112" i="1"/>
  <c r="Y112" i="1"/>
  <c r="X112" i="1"/>
  <c r="W112" i="1"/>
  <c r="V112" i="1"/>
  <c r="X118" i="1"/>
  <c r="W118" i="1"/>
  <c r="Z111" i="1"/>
  <c r="AD111" i="1" s="1"/>
  <c r="Y111" i="1"/>
  <c r="X111" i="1"/>
  <c r="W111" i="1"/>
  <c r="V111" i="1"/>
  <c r="X117" i="1"/>
  <c r="W117" i="1"/>
  <c r="Z110" i="1"/>
  <c r="Y110" i="1"/>
  <c r="AC110" i="1" s="1"/>
  <c r="X110" i="1"/>
  <c r="W110" i="1"/>
  <c r="V110" i="1"/>
  <c r="X116" i="1"/>
  <c r="W116" i="1"/>
  <c r="Z109" i="1"/>
  <c r="Y109" i="1"/>
  <c r="X109" i="1"/>
  <c r="W109" i="1"/>
  <c r="V109" i="1"/>
  <c r="X115" i="1"/>
  <c r="W115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AC14" i="1" s="1"/>
  <c r="V14" i="1"/>
  <c r="X14" i="1"/>
  <c r="W14" i="1"/>
  <c r="Z13" i="1"/>
  <c r="Y13" i="1"/>
  <c r="W13" i="1"/>
  <c r="V13" i="1"/>
  <c r="X13" i="1"/>
  <c r="Z12" i="1"/>
  <c r="Y12" i="1"/>
  <c r="X12" i="1"/>
  <c r="V12" i="1"/>
  <c r="W12" i="1"/>
  <c r="Z11" i="1"/>
  <c r="Y11" i="1"/>
  <c r="V11" i="1"/>
  <c r="X11" i="1"/>
  <c r="W11" i="1"/>
  <c r="Z10" i="1"/>
  <c r="AD9" i="1" s="1"/>
  <c r="Y10" i="1"/>
  <c r="V10" i="1"/>
  <c r="X10" i="1"/>
  <c r="W10" i="1"/>
  <c r="Z9" i="1"/>
  <c r="Y9" i="1"/>
  <c r="W9" i="1"/>
  <c r="V9" i="1"/>
  <c r="X9" i="1"/>
  <c r="T8" i="1"/>
  <c r="P8" i="1"/>
  <c r="AC109" i="1" l="1"/>
  <c r="AD110" i="1"/>
  <c r="AC114" i="1"/>
  <c r="AD119" i="1"/>
  <c r="AD120" i="1"/>
  <c r="AD121" i="1"/>
  <c r="AC124" i="1"/>
  <c r="AD135" i="1"/>
  <c r="AB136" i="1"/>
  <c r="AA137" i="1"/>
  <c r="AA140" i="1"/>
  <c r="AD141" i="1"/>
  <c r="AC142" i="1"/>
  <c r="AB146" i="1"/>
  <c r="AA147" i="1"/>
  <c r="AB147" i="1"/>
  <c r="AC148" i="1"/>
  <c r="AA150" i="1"/>
  <c r="AA11" i="1"/>
  <c r="AD11" i="1"/>
  <c r="AC12" i="1"/>
  <c r="AD15" i="1"/>
  <c r="AD109" i="1"/>
  <c r="AA110" i="1"/>
  <c r="AC113" i="1"/>
  <c r="AD114" i="1"/>
  <c r="AC119" i="1"/>
  <c r="AD124" i="1"/>
  <c r="AA135" i="1"/>
  <c r="AC136" i="1"/>
  <c r="AB137" i="1"/>
  <c r="AA138" i="1"/>
  <c r="AD139" i="1"/>
  <c r="AB140" i="1"/>
  <c r="AA141" i="1"/>
  <c r="AA144" i="1"/>
  <c r="AD145" i="1"/>
  <c r="AC146" i="1"/>
  <c r="AB150" i="1"/>
  <c r="AA151" i="1"/>
  <c r="AD10" i="1"/>
  <c r="AB25" i="1"/>
  <c r="AC15" i="1"/>
  <c r="AC17" i="1"/>
  <c r="AB23" i="1"/>
  <c r="AB27" i="1"/>
  <c r="AC111" i="1"/>
  <c r="AD112" i="1"/>
  <c r="AD113" i="1"/>
  <c r="AB138" i="1"/>
  <c r="AA139" i="1"/>
  <c r="AC140" i="1"/>
  <c r="AB141" i="1"/>
  <c r="AA142" i="1"/>
  <c r="AD143" i="1"/>
  <c r="AB144" i="1"/>
  <c r="AA145" i="1"/>
  <c r="AA148" i="1"/>
  <c r="AD149" i="1"/>
  <c r="AC150" i="1"/>
  <c r="AB31" i="1"/>
  <c r="AB35" i="1"/>
  <c r="AB39" i="1"/>
  <c r="AB11" i="1"/>
  <c r="AB12" i="1"/>
  <c r="AB13" i="1"/>
  <c r="AB15" i="1"/>
  <c r="AA18" i="1"/>
  <c r="AB29" i="1"/>
  <c r="AA10" i="1"/>
  <c r="AA17" i="1"/>
  <c r="AA12" i="1"/>
  <c r="AB19" i="1"/>
  <c r="AB22" i="1"/>
  <c r="AB26" i="1"/>
  <c r="AB28" i="1"/>
  <c r="AB30" i="1"/>
  <c r="AB32" i="1"/>
  <c r="AB34" i="1"/>
  <c r="AB36" i="1"/>
  <c r="AB38" i="1"/>
  <c r="AA15" i="1"/>
  <c r="AB33" i="1"/>
  <c r="AB37" i="1"/>
  <c r="AB9" i="1"/>
  <c r="AB20" i="1"/>
  <c r="AB16" i="1"/>
  <c r="AB24" i="1"/>
  <c r="AA9" i="1"/>
  <c r="AA13" i="1"/>
  <c r="AA14" i="1"/>
  <c r="AD13" i="1"/>
  <c r="AD16" i="1"/>
  <c r="AA19" i="1"/>
  <c r="AC20" i="1"/>
  <c r="AD33" i="1"/>
  <c r="AD34" i="1"/>
  <c r="AB41" i="1"/>
  <c r="AD44" i="1"/>
  <c r="AB47" i="1"/>
  <c r="AC62" i="1"/>
  <c r="AC64" i="1"/>
  <c r="AC66" i="1"/>
  <c r="AC68" i="1"/>
  <c r="O21" i="1"/>
  <c r="P21" i="1"/>
  <c r="AD105" i="1"/>
  <c r="AD129" i="1"/>
  <c r="AD76" i="1"/>
  <c r="AD71" i="1"/>
  <c r="AD72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75" i="1"/>
  <c r="AD74" i="1"/>
  <c r="AD73" i="1"/>
  <c r="AD69" i="1"/>
  <c r="AD12" i="1"/>
  <c r="AA16" i="1"/>
  <c r="AC16" i="1"/>
  <c r="AB17" i="1"/>
  <c r="AA21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D43" i="1"/>
  <c r="AD46" i="1"/>
  <c r="AD70" i="1"/>
  <c r="AD23" i="1"/>
  <c r="AD24" i="1"/>
  <c r="AD25" i="1"/>
  <c r="AD26" i="1"/>
  <c r="AD27" i="1"/>
  <c r="AD28" i="1"/>
  <c r="AD29" i="1"/>
  <c r="AD37" i="1"/>
  <c r="AD40" i="1"/>
  <c r="AD18" i="1"/>
  <c r="AD19" i="1"/>
  <c r="AB21" i="1"/>
  <c r="AB40" i="1"/>
  <c r="AD42" i="1"/>
  <c r="AB43" i="1"/>
  <c r="AB44" i="1"/>
  <c r="AD45" i="1"/>
  <c r="AB48" i="1"/>
  <c r="AC63" i="1"/>
  <c r="AC65" i="1"/>
  <c r="AC67" i="1"/>
  <c r="AC49" i="1"/>
  <c r="AC48" i="1"/>
  <c r="AC46" i="1"/>
  <c r="AC44" i="1"/>
  <c r="AC47" i="1"/>
  <c r="AC45" i="1"/>
  <c r="AC43" i="1"/>
  <c r="AC41" i="1"/>
  <c r="AC13" i="1"/>
  <c r="AD14" i="1"/>
  <c r="AA20" i="1"/>
  <c r="AD21" i="1"/>
  <c r="AD22" i="1"/>
  <c r="AD30" i="1"/>
  <c r="AD31" i="1"/>
  <c r="AD32" i="1"/>
  <c r="AD35" i="1"/>
  <c r="AD36" i="1"/>
  <c r="AD38" i="1"/>
  <c r="AD39" i="1"/>
  <c r="AB42" i="1"/>
  <c r="AC11" i="1"/>
  <c r="AB10" i="1"/>
  <c r="AC10" i="1"/>
  <c r="AB14" i="1"/>
  <c r="AB18" i="1"/>
  <c r="AC18" i="1"/>
  <c r="AC19" i="1"/>
  <c r="AD20" i="1"/>
  <c r="N21" i="1"/>
  <c r="Q21" i="1" s="1"/>
  <c r="AD41" i="1"/>
  <c r="AC42" i="1"/>
  <c r="AB45" i="1"/>
  <c r="AB46" i="1"/>
  <c r="AD47" i="1"/>
  <c r="AA76" i="1"/>
  <c r="AC108" i="1"/>
  <c r="AC107" i="1"/>
  <c r="AC106" i="1"/>
  <c r="AC130" i="1"/>
  <c r="AC103" i="1"/>
  <c r="AC101" i="1"/>
  <c r="AC99" i="1"/>
  <c r="AC97" i="1"/>
  <c r="AC95" i="1"/>
  <c r="AC93" i="1"/>
  <c r="AC91" i="1"/>
  <c r="AC89" i="1"/>
  <c r="AC87" i="1"/>
  <c r="AC85" i="1"/>
  <c r="AC77" i="1"/>
  <c r="AC9" i="1"/>
  <c r="AD17" i="1"/>
  <c r="AA23" i="1"/>
  <c r="AA25" i="1"/>
  <c r="AA27" i="1"/>
  <c r="AA29" i="1"/>
  <c r="AA31" i="1"/>
  <c r="AA33" i="1"/>
  <c r="AA35" i="1"/>
  <c r="AA37" i="1"/>
  <c r="AA39" i="1"/>
  <c r="AA41" i="1"/>
  <c r="AA43" i="1"/>
  <c r="AA45" i="1"/>
  <c r="AA47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B70" i="1"/>
  <c r="AC72" i="1"/>
  <c r="AA73" i="1"/>
  <c r="AA77" i="1"/>
  <c r="AB81" i="1"/>
  <c r="AC81" i="1"/>
  <c r="AC82" i="1"/>
  <c r="AB49" i="1"/>
  <c r="AB50" i="1"/>
  <c r="AC50" i="1"/>
  <c r="AB51" i="1"/>
  <c r="AC51" i="1"/>
  <c r="AB52" i="1"/>
  <c r="AC52" i="1"/>
  <c r="AB53" i="1"/>
  <c r="AC53" i="1"/>
  <c r="AB54" i="1"/>
  <c r="AC54" i="1"/>
  <c r="AB55" i="1"/>
  <c r="AC55" i="1"/>
  <c r="AB56" i="1"/>
  <c r="AC56" i="1"/>
  <c r="AB57" i="1"/>
  <c r="AC57" i="1"/>
  <c r="AB58" i="1"/>
  <c r="AC58" i="1"/>
  <c r="AB59" i="1"/>
  <c r="AC59" i="1"/>
  <c r="AB60" i="1"/>
  <c r="AC60" i="1"/>
  <c r="AB61" i="1"/>
  <c r="AC61" i="1"/>
  <c r="AB62" i="1"/>
  <c r="AB63" i="1"/>
  <c r="AB64" i="1"/>
  <c r="AB65" i="1"/>
  <c r="AB66" i="1"/>
  <c r="AB67" i="1"/>
  <c r="AB68" i="1"/>
  <c r="AB69" i="1"/>
  <c r="AC71" i="1"/>
  <c r="AA72" i="1"/>
  <c r="AB73" i="1"/>
  <c r="AB79" i="1"/>
  <c r="AC79" i="1"/>
  <c r="AC80" i="1"/>
  <c r="AC86" i="1"/>
  <c r="AC90" i="1"/>
  <c r="AC94" i="1"/>
  <c r="AC98" i="1"/>
  <c r="AC102" i="1"/>
  <c r="AA22" i="1"/>
  <c r="AA24" i="1"/>
  <c r="AA26" i="1"/>
  <c r="AA28" i="1"/>
  <c r="AA30" i="1"/>
  <c r="AA32" i="1"/>
  <c r="AA34" i="1"/>
  <c r="AA36" i="1"/>
  <c r="AA38" i="1"/>
  <c r="AA40" i="1"/>
  <c r="AA42" i="1"/>
  <c r="AA44" i="1"/>
  <c r="AA46" i="1"/>
  <c r="AA48" i="1"/>
  <c r="AC70" i="1"/>
  <c r="AA71" i="1"/>
  <c r="AB72" i="1"/>
  <c r="AB74" i="1"/>
  <c r="AB75" i="1"/>
  <c r="AC76" i="1"/>
  <c r="AB77" i="1"/>
  <c r="AD77" i="1"/>
  <c r="AC78" i="1"/>
  <c r="AB85" i="1"/>
  <c r="AC69" i="1"/>
  <c r="AA70" i="1"/>
  <c r="AB71" i="1"/>
  <c r="AC73" i="1"/>
  <c r="AA74" i="1"/>
  <c r="AC74" i="1"/>
  <c r="AA75" i="1"/>
  <c r="AC75" i="1"/>
  <c r="AA78" i="1"/>
  <c r="AD78" i="1"/>
  <c r="AB83" i="1"/>
  <c r="AC83" i="1"/>
  <c r="AC84" i="1"/>
  <c r="AC88" i="1"/>
  <c r="AC92" i="1"/>
  <c r="AC96" i="1"/>
  <c r="AC100" i="1"/>
  <c r="AB78" i="1"/>
  <c r="AA80" i="1"/>
  <c r="AD80" i="1"/>
  <c r="AA82" i="1"/>
  <c r="AD82" i="1"/>
  <c r="AA84" i="1"/>
  <c r="AD84" i="1"/>
  <c r="AA86" i="1"/>
  <c r="AD86" i="1"/>
  <c r="AA88" i="1"/>
  <c r="AD88" i="1"/>
  <c r="AA90" i="1"/>
  <c r="AD90" i="1"/>
  <c r="AA92" i="1"/>
  <c r="AD92" i="1"/>
  <c r="AA94" i="1"/>
  <c r="AD94" i="1"/>
  <c r="AA96" i="1"/>
  <c r="AD96" i="1"/>
  <c r="AA98" i="1"/>
  <c r="AD98" i="1"/>
  <c r="AA100" i="1"/>
  <c r="AD100" i="1"/>
  <c r="AA102" i="1"/>
  <c r="AD102" i="1"/>
  <c r="AA104" i="1"/>
  <c r="AD104" i="1"/>
  <c r="AC105" i="1"/>
  <c r="AA115" i="1"/>
  <c r="AA112" i="1"/>
  <c r="AA113" i="1"/>
  <c r="AA123" i="1"/>
  <c r="AC117" i="1"/>
  <c r="AB131" i="1"/>
  <c r="AB80" i="1"/>
  <c r="AB82" i="1"/>
  <c r="AB84" i="1"/>
  <c r="AB86" i="1"/>
  <c r="AB88" i="1"/>
  <c r="AB90" i="1"/>
  <c r="AB92" i="1"/>
  <c r="AB94" i="1"/>
  <c r="AB96" i="1"/>
  <c r="AB98" i="1"/>
  <c r="AB100" i="1"/>
  <c r="AB102" i="1"/>
  <c r="AB104" i="1"/>
  <c r="AA105" i="1"/>
  <c r="AA106" i="1"/>
  <c r="AA108" i="1"/>
  <c r="AA111" i="1"/>
  <c r="AA118" i="1"/>
  <c r="AA122" i="1"/>
  <c r="AC118" i="1"/>
  <c r="AC122" i="1"/>
  <c r="AD125" i="1"/>
  <c r="AD133" i="1"/>
  <c r="AB76" i="1"/>
  <c r="AA79" i="1"/>
  <c r="AD79" i="1"/>
  <c r="AA81" i="1"/>
  <c r="AD81" i="1"/>
  <c r="AA83" i="1"/>
  <c r="AD83" i="1"/>
  <c r="AA85" i="1"/>
  <c r="AD85" i="1"/>
  <c r="AA87" i="1"/>
  <c r="AD87" i="1"/>
  <c r="AA89" i="1"/>
  <c r="AD89" i="1"/>
  <c r="AA91" i="1"/>
  <c r="AD91" i="1"/>
  <c r="AA93" i="1"/>
  <c r="AD93" i="1"/>
  <c r="AA95" i="1"/>
  <c r="AD95" i="1"/>
  <c r="AA97" i="1"/>
  <c r="AD97" i="1"/>
  <c r="AA99" i="1"/>
  <c r="AD99" i="1"/>
  <c r="AA101" i="1"/>
  <c r="AD101" i="1"/>
  <c r="AA103" i="1"/>
  <c r="AD103" i="1"/>
  <c r="AA117" i="1"/>
  <c r="AC115" i="1"/>
  <c r="AB127" i="1"/>
  <c r="AA128" i="1"/>
  <c r="AA119" i="1"/>
  <c r="AA120" i="1"/>
  <c r="AA121" i="1"/>
  <c r="AA132" i="1"/>
  <c r="AC123" i="1"/>
  <c r="AB87" i="1"/>
  <c r="AB89" i="1"/>
  <c r="AB91" i="1"/>
  <c r="AB93" i="1"/>
  <c r="AB95" i="1"/>
  <c r="AB97" i="1"/>
  <c r="AB99" i="1"/>
  <c r="AB101" i="1"/>
  <c r="AB103" i="1"/>
  <c r="AC104" i="1"/>
  <c r="AA107" i="1"/>
  <c r="AA109" i="1"/>
  <c r="AA116" i="1"/>
  <c r="AA114" i="1"/>
  <c r="AC116" i="1"/>
  <c r="AA124" i="1"/>
  <c r="AC126" i="1"/>
  <c r="AC134" i="1"/>
  <c r="AB106" i="1"/>
  <c r="AD106" i="1"/>
  <c r="AB107" i="1"/>
  <c r="AD107" i="1"/>
  <c r="AB108" i="1"/>
  <c r="AD108" i="1"/>
  <c r="AB115" i="1"/>
  <c r="AB110" i="1"/>
  <c r="AB122" i="1"/>
  <c r="AB114" i="1"/>
  <c r="AA133" i="1"/>
  <c r="AA134" i="1"/>
  <c r="AB124" i="1"/>
  <c r="AD128" i="1"/>
  <c r="AD130" i="1"/>
  <c r="AC131" i="1"/>
  <c r="AB116" i="1"/>
  <c r="AB111" i="1"/>
  <c r="AB123" i="1"/>
  <c r="AA125" i="1"/>
  <c r="AA126" i="1"/>
  <c r="AA127" i="1"/>
  <c r="AA129" i="1"/>
  <c r="AB119" i="1"/>
  <c r="AB132" i="1"/>
  <c r="AD122" i="1"/>
  <c r="AB133" i="1"/>
  <c r="AD123" i="1"/>
  <c r="AB134" i="1"/>
  <c r="AC125" i="1"/>
  <c r="AD131" i="1"/>
  <c r="AC132" i="1"/>
  <c r="AC133" i="1"/>
  <c r="AB117" i="1"/>
  <c r="AB112" i="1"/>
  <c r="AB125" i="1"/>
  <c r="AD115" i="1"/>
  <c r="AB126" i="1"/>
  <c r="AD116" i="1"/>
  <c r="AD117" i="1"/>
  <c r="AB128" i="1"/>
  <c r="AD118" i="1"/>
  <c r="AB129" i="1"/>
  <c r="AA130" i="1"/>
  <c r="AB120" i="1"/>
  <c r="AD126" i="1"/>
  <c r="AC127" i="1"/>
  <c r="AD132" i="1"/>
  <c r="AD134" i="1"/>
  <c r="AD136" i="1"/>
  <c r="AD138" i="1"/>
  <c r="AD140" i="1"/>
  <c r="AD142" i="1"/>
  <c r="AD144" i="1"/>
  <c r="AD146" i="1"/>
  <c r="AD148" i="1"/>
  <c r="AB105" i="1"/>
  <c r="AB109" i="1"/>
  <c r="AB118" i="1"/>
  <c r="AB113" i="1"/>
  <c r="AB130" i="1"/>
  <c r="AA131" i="1"/>
  <c r="AB121" i="1"/>
  <c r="AD127" i="1"/>
  <c r="AC128" i="1"/>
  <c r="AC129" i="1"/>
  <c r="AC135" i="1"/>
  <c r="AC137" i="1"/>
  <c r="AC139" i="1"/>
  <c r="AC141" i="1"/>
  <c r="AC143" i="1"/>
  <c r="AC145" i="1"/>
  <c r="AC147" i="1"/>
  <c r="AC149" i="1"/>
  <c r="AJ9" i="1" l="1"/>
  <c r="AJ10" i="1" s="1"/>
  <c r="AI9" i="1"/>
  <c r="AF16" i="1"/>
  <c r="AF18" i="1"/>
  <c r="AF17" i="1"/>
  <c r="AF15" i="1"/>
  <c r="AF11" i="1"/>
  <c r="AG9" i="1"/>
  <c r="AF14" i="1"/>
  <c r="AF13" i="1"/>
  <c r="AF12" i="1"/>
  <c r="AF10" i="1"/>
  <c r="AF9" i="1"/>
  <c r="AM18" i="1"/>
  <c r="AM15" i="1"/>
  <c r="AM13" i="1"/>
  <c r="AM9" i="1"/>
  <c r="AH9" i="1"/>
  <c r="AM12" i="1"/>
  <c r="AM11" i="1"/>
  <c r="AM14" i="1"/>
  <c r="AM10" i="1"/>
  <c r="AM17" i="1"/>
  <c r="AM16" i="1"/>
  <c r="AR9" i="1" l="1"/>
  <c r="AI10" i="1"/>
  <c r="AQ9" i="1"/>
  <c r="AH10" i="1"/>
  <c r="AO9" i="1"/>
  <c r="AG10" i="1"/>
  <c r="AK9" i="1"/>
  <c r="AJ11" i="1"/>
  <c r="AR10" i="1"/>
  <c r="AR11" i="1" l="1"/>
  <c r="AJ12" i="1"/>
  <c r="AO10" i="1"/>
  <c r="AH11" i="1"/>
  <c r="AK10" i="1"/>
  <c r="AG11" i="1"/>
  <c r="AQ10" i="1"/>
  <c r="AI11" i="1"/>
  <c r="AI12" i="1" l="1"/>
  <c r="AQ11" i="1"/>
  <c r="AK11" i="1"/>
  <c r="AG12" i="1"/>
  <c r="AJ13" i="1"/>
  <c r="AR12" i="1"/>
  <c r="AH12" i="1"/>
  <c r="AO11" i="1"/>
  <c r="AJ14" i="1" l="1"/>
  <c r="AR13" i="1"/>
  <c r="AI13" i="1"/>
  <c r="AQ12" i="1"/>
  <c r="AH13" i="1"/>
  <c r="AO12" i="1"/>
  <c r="AG13" i="1"/>
  <c r="AK12" i="1"/>
  <c r="AG14" i="1" l="1"/>
  <c r="AK13" i="1"/>
  <c r="AI14" i="1"/>
  <c r="AQ13" i="1"/>
  <c r="AH14" i="1"/>
  <c r="AO13" i="1"/>
  <c r="AR14" i="1"/>
  <c r="AJ15" i="1"/>
  <c r="AQ14" i="1" l="1"/>
  <c r="AI15" i="1"/>
  <c r="AJ16" i="1"/>
  <c r="AR15" i="1"/>
  <c r="AH15" i="1"/>
  <c r="AO14" i="1"/>
  <c r="AG15" i="1"/>
  <c r="AK14" i="1"/>
  <c r="AK15" i="1" l="1"/>
  <c r="AG16" i="1"/>
  <c r="AJ17" i="1"/>
  <c r="AR16" i="1"/>
  <c r="AI16" i="1"/>
  <c r="AQ15" i="1"/>
  <c r="AH16" i="1"/>
  <c r="AO15" i="1"/>
  <c r="AH17" i="1" l="1"/>
  <c r="AO16" i="1"/>
  <c r="AJ18" i="1"/>
  <c r="AR18" i="1" s="1"/>
  <c r="AR17" i="1"/>
  <c r="AK16" i="1"/>
  <c r="AG17" i="1"/>
  <c r="AI17" i="1"/>
  <c r="AQ16" i="1"/>
  <c r="AK17" i="1" l="1"/>
  <c r="AG18" i="1"/>
  <c r="AK18" i="1" s="1"/>
  <c r="AI18" i="1"/>
  <c r="AQ18" i="1" s="1"/>
  <c r="AQ17" i="1"/>
  <c r="AH18" i="1"/>
  <c r="AO18" i="1" s="1"/>
  <c r="AO17" i="1"/>
  <c r="N9" i="1" l="1" a="1"/>
  <c r="N17" i="1" l="1"/>
  <c r="N13" i="1"/>
  <c r="N9" i="1"/>
  <c r="N14" i="1"/>
  <c r="N18" i="1"/>
  <c r="N12" i="1"/>
  <c r="N16" i="1"/>
  <c r="N11" i="1"/>
  <c r="N10" i="1"/>
  <c r="N15" i="1"/>
  <c r="O12" i="1" l="1"/>
  <c r="T12" i="1"/>
  <c r="P12" i="1" s="1"/>
  <c r="O11" i="1"/>
  <c r="T11" i="1"/>
  <c r="P11" i="1" s="1"/>
  <c r="O14" i="1"/>
  <c r="T14" i="1"/>
  <c r="P14" i="1" s="1"/>
  <c r="O16" i="1"/>
  <c r="T16" i="1"/>
  <c r="P16" i="1" s="1"/>
  <c r="O9" i="1"/>
  <c r="T9" i="1"/>
  <c r="P9" i="1" s="1"/>
  <c r="O15" i="1"/>
  <c r="T15" i="1"/>
  <c r="P15" i="1" s="1"/>
  <c r="O13" i="1"/>
  <c r="T13" i="1"/>
  <c r="P13" i="1" s="1"/>
  <c r="O10" i="1"/>
  <c r="T10" i="1"/>
  <c r="P10" i="1" s="1"/>
  <c r="O18" i="1"/>
  <c r="T18" i="1"/>
  <c r="P18" i="1" s="1"/>
  <c r="O17" i="1"/>
  <c r="T17" i="1"/>
  <c r="P17" i="1" s="1"/>
</calcChain>
</file>

<file path=xl/sharedStrings.xml><?xml version="1.0" encoding="utf-8"?>
<sst xmlns="http://schemas.openxmlformats.org/spreadsheetml/2006/main" count="149" uniqueCount="149">
  <si>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</si>
  <si>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</si>
  <si>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</si>
  <si>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</si>
  <si>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</si>
  <si>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</si>
  <si>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</si>
  <si>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</si>
  <si>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</si>
  <si>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</si>
  <si>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</si>
  <si>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</si>
  <si>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</si>
  <si>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</si>
  <si>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</si>
  <si>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</si>
  <si>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</si>
  <si>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</si>
  <si>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</si>
  <si>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</si>
  <si>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</si>
  <si>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</si>
  <si>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</si>
  <si>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</si>
  <si>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</si>
  <si>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</si>
  <si>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</si>
  <si>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</si>
  <si>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</si>
  <si>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ABCTRANS</t>
  </si>
  <si>
    <t>ACADEMY</t>
  </si>
  <si>
    <t>ACCESSCORP</t>
  </si>
  <si>
    <t>AFRIPRUD</t>
  </si>
  <si>
    <t>AIICO</t>
  </si>
  <si>
    <t>AIRTELAFRI</t>
  </si>
  <si>
    <t>ARDOVA</t>
  </si>
  <si>
    <t>BERGER</t>
  </si>
  <si>
    <t>BETAGLAS</t>
  </si>
  <si>
    <t>BUACEMENT</t>
  </si>
  <si>
    <t>BUAFOODS</t>
  </si>
  <si>
    <t>CADBURY</t>
  </si>
  <si>
    <t>Advancers</t>
  </si>
  <si>
    <t>Decliners</t>
  </si>
  <si>
    <t xml:space="preserve"> Flat</t>
  </si>
  <si>
    <t>Mkt Breadth</t>
  </si>
  <si>
    <t>CAP</t>
  </si>
  <si>
    <t>CAVERTON</t>
  </si>
  <si>
    <t>CHAMPION</t>
  </si>
  <si>
    <t>CHAMS</t>
  </si>
  <si>
    <t>CHIPLC</t>
  </si>
  <si>
    <t>CILEASING</t>
  </si>
  <si>
    <t>CONOIL</t>
  </si>
  <si>
    <t>CORNERST</t>
  </si>
  <si>
    <t>COURTVILLE</t>
  </si>
  <si>
    <t>CUSTODIAN</t>
  </si>
  <si>
    <t>CUTIX</t>
  </si>
  <si>
    <t>CWG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</si>
  <si>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</si>
  <si>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</si>
  <si>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</si>
  <si>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</si>
  <si>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</si>
  <si>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</si>
  <si>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</si>
  <si>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</si>
  <si>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</si>
  <si>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</si>
  <si>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</si>
  <si>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</si>
  <si>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</si>
  <si>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</si>
  <si>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</si>
  <si>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</si>
  <si>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</si>
  <si>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GUINEAINS</t>
  </si>
  <si>
    <t>GUINNESS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</si>
  <si>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</si>
  <si>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</si>
  <si>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</si>
  <si>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</si>
  <si>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</si>
  <si>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</si>
  <si>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</si>
  <si>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</si>
  <si>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</si>
  <si>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</si>
  <si>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</si>
  <si>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</si>
  <si>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</si>
  <si>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MANSARD</t>
  </si>
  <si>
    <t>MAYBAKER</t>
  </si>
  <si>
    <t>MBENEFIT</t>
  </si>
  <si>
    <t>MCNICHOLS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</si>
  <si>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</si>
  <si>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</si>
  <si>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</si>
  <si>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</si>
  <si>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</si>
  <si>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</si>
  <si>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</si>
  <si>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</si>
  <si>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</si>
  <si>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</si>
  <si>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</si>
  <si>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</si>
  <si>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</si>
  <si>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NNFM</t>
  </si>
  <si>
    <t>NOTORE</t>
  </si>
  <si>
    <t>NPFMCRFBK</t>
  </si>
  <si>
    <t>OANDO</t>
  </si>
  <si>
    <t>OKOMUOIL</t>
  </si>
  <si>
    <t>PHARMDEKO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</si>
  <si>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</si>
  <si>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</si>
  <si>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</si>
  <si>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</si>
  <si>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</si>
  <si>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</si>
  <si>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</si>
  <si>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</si>
  <si>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</si>
  <si>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</si>
  <si>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SOVRENINS</t>
  </si>
  <si>
    <t>STANBIC</t>
  </si>
  <si>
    <t>STERLNBANK</t>
  </si>
  <si>
    <t>SUNUASSUR</t>
  </si>
  <si>
    <t>THOMASWY</t>
  </si>
  <si>
    <t>TIP</t>
  </si>
  <si>
    <t>TOTAL</t>
  </si>
  <si>
    <t>TRANSCOHOT</t>
  </si>
  <si>
    <t>TRANSCORP</t>
  </si>
  <si>
    <t>TRANSEXPR</t>
  </si>
  <si>
    <t>TRIPPLEG</t>
  </si>
  <si>
    <t>UACN</t>
  </si>
  <si>
    <t>UBA</t>
  </si>
  <si>
    <t>UBN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</si>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</sst>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7" formatCode="0.0"/>
    <numFmt numFmtId="168" formatCode="_(&quot;$&quot;* #,##0.00_);_(&quot;$&quot;* \(#,##0.00\);_(&quot;$&quot;* &quot;-&quot;??_);_(@_)"/>
    <numFmt numFmtId="169" formatCode="0.00_);\(0.00\)"/>
    <numFmt numFmtId="170" formatCode="0.0%"/>
    <numFmt numFmtId="171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7" fontId="0" fillId="0" borderId="0" xfId="0" applyNumberFormat="1"/>
    <xf numFmtId="168" fontId="6" fillId="0" borderId="7" xfId="1" applyNumberFormat="1" applyFont="1" applyFill="1" applyBorder="1" applyAlignment="1" applyProtection="1">
      <protection hidden="1"/>
    </xf>
    <xf numFmtId="169" fontId="6" fillId="0" borderId="8" xfId="1" applyNumberFormat="1" applyFont="1" applyFill="1" applyBorder="1" applyAlignment="1" applyProtection="1">
      <alignment horizontal="center"/>
      <protection hidden="1"/>
    </xf>
    <xf numFmtId="169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70" fontId="16" fillId="0" borderId="6" xfId="2" applyNumberFormat="1" applyFont="1" applyFill="1" applyBorder="1" applyAlignment="1" applyProtection="1">
      <alignment horizontal="center"/>
      <protection hidden="1"/>
    </xf>
    <xf numFmtId="170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7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8" fontId="6" fillId="0" borderId="10" xfId="1" applyNumberFormat="1" applyFont="1" applyFill="1" applyBorder="1" applyAlignment="1" applyProtection="1">
      <protection hidden="1"/>
    </xf>
    <xf numFmtId="169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0" fontId="2" fillId="0" borderId="0" xfId="0" applyFont="1"/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B3C7E36F-131F-411C-BA0C-5A1436528DB5}"/>
    <cellStyle name="Normal" xfId="0" builtinId="0"/>
    <cellStyle name="Percent 2" xfId="2" xr:uid="{B7DA9EAF-E004-4B01-BF16-53716EE6D6DE}"/>
    <cellStyle name="Percent 4" xfId="3" xr:uid="{A7892CB6-C8BB-4298-B63C-FD0064AB497E}"/>
  </cellStyles>
  <dxfs count="14"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104775</xdr:rowOff>
        </xdr:from>
        <xdr:to>
          <xdr:col>15</xdr:col>
          <xdr:colOff>304800</xdr:colOff>
          <xdr:row>1</xdr:row>
          <xdr:rowOff>123825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613777B-2B6C-4D58-8B57-23A5346195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267092E-8A72-4449-965A-6EC744F19E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DB662FF-CBDC-4160-B7F1-5A31D4FA9D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81827EA-3CEB-45D7-9A0E-9C1C73F229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34552C6-2985-470D-BAC7-B008391149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723231B-983F-4A41-B1A3-5EC57AC3C2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8" name="Picture 12">
          <a:extLst>
            <a:ext uri="{FF2B5EF4-FFF2-40B4-BE49-F238E27FC236}">
              <a16:creationId xmlns:a16="http://schemas.microsoft.com/office/drawing/2014/main" id="{E67B90D9-49BB-491F-B9BB-FBC264AFA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11475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ros\Documents\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ABCTRANS</v>
          </cell>
          <cell r="C47">
            <v>0.35</v>
          </cell>
          <cell r="F47">
            <v>0.35</v>
          </cell>
          <cell r="I47">
            <v>2000</v>
          </cell>
          <cell r="J47">
            <v>640</v>
          </cell>
        </row>
        <row r="48">
          <cell r="B48" t="str">
            <v>ACADEMY</v>
          </cell>
          <cell r="C48">
            <v>1.19</v>
          </cell>
          <cell r="F48">
            <v>1.19</v>
          </cell>
          <cell r="I48">
            <v>162</v>
          </cell>
          <cell r="J48">
            <v>186.3</v>
          </cell>
        </row>
        <row r="49">
          <cell r="B49" t="str">
            <v>ACCESSCORP</v>
          </cell>
          <cell r="C49">
            <v>9.1</v>
          </cell>
          <cell r="F49">
            <v>9.1</v>
          </cell>
          <cell r="I49">
            <v>7555899</v>
          </cell>
          <cell r="J49">
            <v>68808638.599999994</v>
          </cell>
        </row>
        <row r="50">
          <cell r="B50" t="str">
            <v>AFRIPRUD</v>
          </cell>
          <cell r="C50">
            <v>6.25</v>
          </cell>
          <cell r="F50">
            <v>6.2</v>
          </cell>
          <cell r="I50">
            <v>1686835</v>
          </cell>
          <cell r="J50">
            <v>10466413.199999999</v>
          </cell>
        </row>
        <row r="51">
          <cell r="B51" t="str">
            <v>AIICO</v>
          </cell>
          <cell r="C51">
            <v>0.6</v>
          </cell>
          <cell r="F51">
            <v>0.6</v>
          </cell>
          <cell r="I51">
            <v>3136405</v>
          </cell>
          <cell r="J51">
            <v>1884729.06</v>
          </cell>
        </row>
        <row r="52">
          <cell r="B52" t="str">
            <v>AIRTELAFRI</v>
          </cell>
          <cell r="C52">
            <v>1660</v>
          </cell>
          <cell r="F52">
            <v>1660</v>
          </cell>
          <cell r="I52">
            <v>843006</v>
          </cell>
          <cell r="J52">
            <v>1291048254</v>
          </cell>
        </row>
        <row r="53">
          <cell r="B53" t="str">
            <v>ARDOVA</v>
          </cell>
          <cell r="C53">
            <v>16.899999999999999</v>
          </cell>
          <cell r="F53">
            <v>16.899999999999999</v>
          </cell>
          <cell r="I53">
            <v>883357</v>
          </cell>
          <cell r="J53">
            <v>14203645.35</v>
          </cell>
        </row>
        <row r="54">
          <cell r="B54" t="str">
            <v>BERGER</v>
          </cell>
          <cell r="C54">
            <v>7</v>
          </cell>
          <cell r="F54">
            <v>7</v>
          </cell>
          <cell r="I54">
            <v>66970</v>
          </cell>
          <cell r="J54">
            <v>460413.6</v>
          </cell>
        </row>
        <row r="55">
          <cell r="B55" t="str">
            <v>BETAGLAS</v>
          </cell>
          <cell r="C55">
            <v>39.6</v>
          </cell>
          <cell r="F55">
            <v>39.6</v>
          </cell>
          <cell r="I55">
            <v>6750</v>
          </cell>
          <cell r="J55">
            <v>262089.75</v>
          </cell>
        </row>
        <row r="56">
          <cell r="B56" t="str">
            <v>BUACEMENT</v>
          </cell>
          <cell r="C56">
            <v>99.45</v>
          </cell>
          <cell r="F56">
            <v>99.45</v>
          </cell>
          <cell r="I56">
            <v>51441</v>
          </cell>
          <cell r="J56">
            <v>4612258.1500000004</v>
          </cell>
        </row>
        <row r="57">
          <cell r="B57" t="str">
            <v>BUAFOODS</v>
          </cell>
          <cell r="C57">
            <v>74.5</v>
          </cell>
          <cell r="F57">
            <v>74.5</v>
          </cell>
          <cell r="I57">
            <v>123436</v>
          </cell>
          <cell r="J57">
            <v>8747852.3000000007</v>
          </cell>
        </row>
        <row r="58">
          <cell r="B58" t="str">
            <v>CADBURY</v>
          </cell>
          <cell r="C58">
            <v>11.9</v>
          </cell>
          <cell r="F58">
            <v>11.45</v>
          </cell>
          <cell r="I58">
            <v>444570</v>
          </cell>
          <cell r="J58">
            <v>5267279.3499999996</v>
          </cell>
        </row>
        <row r="59">
          <cell r="B59" t="str">
            <v>CAP</v>
          </cell>
          <cell r="C59">
            <v>20.2</v>
          </cell>
          <cell r="F59">
            <v>20.2</v>
          </cell>
          <cell r="I59">
            <v>54055</v>
          </cell>
          <cell r="J59">
            <v>1159807.5</v>
          </cell>
        </row>
        <row r="60">
          <cell r="B60" t="str">
            <v>CAVERTON</v>
          </cell>
          <cell r="C60">
            <v>0.96</v>
          </cell>
          <cell r="F60">
            <v>0.97</v>
          </cell>
          <cell r="I60">
            <v>1168950</v>
          </cell>
          <cell r="J60">
            <v>1135250.5900000001</v>
          </cell>
        </row>
        <row r="61">
          <cell r="B61" t="str">
            <v>CHAMPION</v>
          </cell>
          <cell r="C61">
            <v>4.8499999999999996</v>
          </cell>
          <cell r="F61">
            <v>4.5</v>
          </cell>
          <cell r="I61">
            <v>522687</v>
          </cell>
          <cell r="J61">
            <v>2366157.87</v>
          </cell>
        </row>
        <row r="62">
          <cell r="B62" t="str">
            <v>CHAMS</v>
          </cell>
          <cell r="C62">
            <v>0.26</v>
          </cell>
          <cell r="F62">
            <v>0.25</v>
          </cell>
          <cell r="I62">
            <v>2238987</v>
          </cell>
          <cell r="J62">
            <v>561827.9</v>
          </cell>
        </row>
        <row r="63">
          <cell r="B63" t="str">
            <v>CHIPLC</v>
          </cell>
          <cell r="C63">
            <v>0.68</v>
          </cell>
          <cell r="F63">
            <v>0.63</v>
          </cell>
          <cell r="I63">
            <v>203952</v>
          </cell>
          <cell r="J63">
            <v>130880.44</v>
          </cell>
        </row>
        <row r="64">
          <cell r="B64" t="str">
            <v>CILEASING</v>
          </cell>
          <cell r="C64">
            <v>3.3</v>
          </cell>
          <cell r="F64">
            <v>3.3</v>
          </cell>
          <cell r="I64">
            <v>31475</v>
          </cell>
          <cell r="J64">
            <v>104441.25</v>
          </cell>
        </row>
        <row r="65">
          <cell r="B65" t="str">
            <v>CONOIL</v>
          </cell>
          <cell r="C65">
            <v>29.15</v>
          </cell>
          <cell r="F65">
            <v>32.049999999999997</v>
          </cell>
          <cell r="I65">
            <v>121224</v>
          </cell>
          <cell r="J65">
            <v>3885229.2</v>
          </cell>
        </row>
        <row r="66">
          <cell r="B66" t="str">
            <v>CORNERST</v>
          </cell>
          <cell r="C66">
            <v>0.6</v>
          </cell>
          <cell r="F66">
            <v>0.59</v>
          </cell>
          <cell r="I66">
            <v>135250</v>
          </cell>
          <cell r="J66">
            <v>80255.850000000006</v>
          </cell>
        </row>
        <row r="67">
          <cell r="B67" t="str">
            <v>COURTVILLE</v>
          </cell>
          <cell r="C67">
            <v>0.48</v>
          </cell>
          <cell r="F67">
            <v>0.48</v>
          </cell>
          <cell r="I67">
            <v>340985</v>
          </cell>
          <cell r="J67">
            <v>165002.79999999999</v>
          </cell>
        </row>
        <row r="68">
          <cell r="B68" t="str">
            <v>CUSTODIAN</v>
          </cell>
          <cell r="C68">
            <v>6</v>
          </cell>
          <cell r="F68">
            <v>6.05</v>
          </cell>
          <cell r="I68">
            <v>613305</v>
          </cell>
          <cell r="J68">
            <v>3695556.6</v>
          </cell>
        </row>
        <row r="69">
          <cell r="B69" t="str">
            <v>CUTIX</v>
          </cell>
          <cell r="C69">
            <v>2.21</v>
          </cell>
          <cell r="F69">
            <v>2.0499999999999998</v>
          </cell>
          <cell r="I69">
            <v>267484</v>
          </cell>
          <cell r="J69">
            <v>554750.6</v>
          </cell>
        </row>
        <row r="70">
          <cell r="B70" t="str">
            <v>CWG</v>
          </cell>
          <cell r="C70">
            <v>0.98</v>
          </cell>
          <cell r="F70">
            <v>0.98</v>
          </cell>
          <cell r="I70">
            <v>3202</v>
          </cell>
          <cell r="J70">
            <v>2991.8</v>
          </cell>
        </row>
        <row r="71">
          <cell r="B71" t="str">
            <v>DANGCEM</v>
          </cell>
          <cell r="C71">
            <v>270</v>
          </cell>
          <cell r="F71">
            <v>270</v>
          </cell>
          <cell r="I71">
            <v>2698</v>
          </cell>
          <cell r="J71">
            <v>725079.8</v>
          </cell>
        </row>
        <row r="72">
          <cell r="B72" t="str">
            <v>DANGSUGAR</v>
          </cell>
          <cell r="C72">
            <v>17.05</v>
          </cell>
          <cell r="F72">
            <v>17.05</v>
          </cell>
          <cell r="I72">
            <v>2149725</v>
          </cell>
          <cell r="J72">
            <v>36662925.75</v>
          </cell>
        </row>
        <row r="73">
          <cell r="B73" t="str">
            <v>DEAPCAP</v>
          </cell>
          <cell r="C73">
            <v>0.2</v>
          </cell>
          <cell r="F73">
            <v>0.2</v>
          </cell>
          <cell r="I73">
            <v>122219</v>
          </cell>
          <cell r="J73">
            <v>24443.8</v>
          </cell>
        </row>
        <row r="74">
          <cell r="B74" t="str">
            <v>ELLAHLAKES</v>
          </cell>
          <cell r="C74">
            <v>3.96</v>
          </cell>
          <cell r="F74">
            <v>3.96</v>
          </cell>
          <cell r="I74">
            <v>1440</v>
          </cell>
          <cell r="J74">
            <v>5315.4</v>
          </cell>
        </row>
        <row r="75">
          <cell r="B75" t="str">
            <v>ENAMELWA</v>
          </cell>
          <cell r="C75">
            <v>16.2</v>
          </cell>
          <cell r="F75">
            <v>16.2</v>
          </cell>
          <cell r="I75">
            <v>50</v>
          </cell>
          <cell r="J75">
            <v>800</v>
          </cell>
        </row>
        <row r="76">
          <cell r="B76" t="str">
            <v>ETERNA</v>
          </cell>
          <cell r="C76">
            <v>7</v>
          </cell>
          <cell r="F76">
            <v>7</v>
          </cell>
          <cell r="I76">
            <v>229023</v>
          </cell>
          <cell r="J76">
            <v>1591716.65</v>
          </cell>
        </row>
        <row r="77">
          <cell r="B77" t="str">
            <v>ETI</v>
          </cell>
          <cell r="C77">
            <v>12.35</v>
          </cell>
          <cell r="F77">
            <v>12.35</v>
          </cell>
          <cell r="I77">
            <v>99540</v>
          </cell>
          <cell r="J77">
            <v>1188367.7</v>
          </cell>
        </row>
        <row r="78">
          <cell r="B78" t="str">
            <v>ETRANZACT</v>
          </cell>
          <cell r="C78">
            <v>3.5</v>
          </cell>
          <cell r="F78">
            <v>3.5</v>
          </cell>
          <cell r="I78">
            <v>4603</v>
          </cell>
          <cell r="J78">
            <v>17721.55</v>
          </cell>
        </row>
        <row r="79">
          <cell r="B79" t="str">
            <v>FBNH</v>
          </cell>
          <cell r="C79">
            <v>11.8</v>
          </cell>
          <cell r="F79">
            <v>11.85</v>
          </cell>
          <cell r="I79">
            <v>30221032</v>
          </cell>
          <cell r="J79">
            <v>357151940.85000002</v>
          </cell>
        </row>
        <row r="80">
          <cell r="B80" t="str">
            <v>FCMB</v>
          </cell>
          <cell r="C80">
            <v>4.5999999999999996</v>
          </cell>
          <cell r="F80">
            <v>4.5999999999999996</v>
          </cell>
          <cell r="I80">
            <v>3706490</v>
          </cell>
          <cell r="J80">
            <v>16801420.98</v>
          </cell>
        </row>
        <row r="81">
          <cell r="B81" t="str">
            <v>FIDELITYBK</v>
          </cell>
          <cell r="C81">
            <v>5.7</v>
          </cell>
          <cell r="F81">
            <v>5.58</v>
          </cell>
          <cell r="I81">
            <v>3367659</v>
          </cell>
          <cell r="J81">
            <v>18872819.219999999</v>
          </cell>
        </row>
        <row r="82">
          <cell r="B82" t="str">
            <v>FIDSON</v>
          </cell>
          <cell r="C82">
            <v>9.8699999999999992</v>
          </cell>
          <cell r="F82">
            <v>9.8699999999999992</v>
          </cell>
          <cell r="I82">
            <v>301141</v>
          </cell>
          <cell r="J82">
            <v>2937785.02</v>
          </cell>
        </row>
        <row r="83">
          <cell r="B83" t="str">
            <v>FLOURMILL</v>
          </cell>
          <cell r="C83">
            <v>29.95</v>
          </cell>
          <cell r="F83">
            <v>29.95</v>
          </cell>
          <cell r="I83">
            <v>508651</v>
          </cell>
          <cell r="J83">
            <v>14803407.550000001</v>
          </cell>
        </row>
        <row r="84">
          <cell r="B84" t="str">
            <v>FTNCOCOA</v>
          </cell>
          <cell r="C84">
            <v>0.3</v>
          </cell>
          <cell r="F84">
            <v>0.28000000000000003</v>
          </cell>
          <cell r="I84">
            <v>454205</v>
          </cell>
          <cell r="J84">
            <v>141534.15</v>
          </cell>
        </row>
        <row r="85">
          <cell r="B85" t="str">
            <v>GEREGU</v>
          </cell>
          <cell r="C85">
            <v>200</v>
          </cell>
          <cell r="F85">
            <v>209.7</v>
          </cell>
          <cell r="I85">
            <v>3067855</v>
          </cell>
          <cell r="J85">
            <v>638280201.79999995</v>
          </cell>
        </row>
        <row r="86">
          <cell r="B86" t="str">
            <v>GLAXOSMITH</v>
          </cell>
          <cell r="C86">
            <v>6.4</v>
          </cell>
          <cell r="F86">
            <v>6.4</v>
          </cell>
          <cell r="I86">
            <v>222482</v>
          </cell>
          <cell r="J86">
            <v>1429532.35</v>
          </cell>
        </row>
        <row r="87">
          <cell r="B87" t="str">
            <v>GTCO</v>
          </cell>
          <cell r="C87">
            <v>25.1</v>
          </cell>
          <cell r="F87">
            <v>25.2</v>
          </cell>
          <cell r="I87">
            <v>12122178</v>
          </cell>
          <cell r="J87">
            <v>305277219.39999998</v>
          </cell>
        </row>
        <row r="88">
          <cell r="B88" t="str">
            <v>GUINEAINS</v>
          </cell>
          <cell r="C88">
            <v>0.2</v>
          </cell>
          <cell r="F88">
            <v>0.2</v>
          </cell>
          <cell r="I88">
            <v>543000</v>
          </cell>
          <cell r="J88">
            <v>108890.78</v>
          </cell>
        </row>
        <row r="89">
          <cell r="B89" t="str">
            <v>GUINNESS</v>
          </cell>
          <cell r="C89">
            <v>63</v>
          </cell>
          <cell r="F89">
            <v>63</v>
          </cell>
          <cell r="I89">
            <v>34834</v>
          </cell>
          <cell r="J89">
            <v>2198748.65</v>
          </cell>
        </row>
        <row r="90">
          <cell r="B90" t="str">
            <v>HONYFLOUR</v>
          </cell>
          <cell r="C90">
            <v>2.2400000000000002</v>
          </cell>
          <cell r="F90">
            <v>2.12</v>
          </cell>
          <cell r="I90">
            <v>4158245</v>
          </cell>
          <cell r="J90">
            <v>8901992.9900000002</v>
          </cell>
        </row>
        <row r="91">
          <cell r="B91" t="str">
            <v>IKEJAHOTEL</v>
          </cell>
          <cell r="C91">
            <v>0.99</v>
          </cell>
          <cell r="F91">
            <v>1</v>
          </cell>
          <cell r="I91">
            <v>935700</v>
          </cell>
          <cell r="J91">
            <v>935768</v>
          </cell>
        </row>
        <row r="92">
          <cell r="B92" t="str">
            <v>IMG</v>
          </cell>
          <cell r="C92">
            <v>8.0500000000000007</v>
          </cell>
          <cell r="F92">
            <v>8.0500000000000007</v>
          </cell>
          <cell r="I92">
            <v>15098</v>
          </cell>
          <cell r="J92">
            <v>114878.8</v>
          </cell>
        </row>
        <row r="93">
          <cell r="B93" t="str">
            <v>INTBREW</v>
          </cell>
          <cell r="C93">
            <v>4.5999999999999996</v>
          </cell>
          <cell r="F93">
            <v>4.5999999999999996</v>
          </cell>
          <cell r="I93">
            <v>342938</v>
          </cell>
          <cell r="J93">
            <v>1579303.5</v>
          </cell>
        </row>
        <row r="94">
          <cell r="B94" t="str">
            <v>INTENEGINS</v>
          </cell>
          <cell r="C94">
            <v>1.37</v>
          </cell>
          <cell r="F94">
            <v>1.24</v>
          </cell>
          <cell r="I94">
            <v>4340503</v>
          </cell>
          <cell r="J94">
            <v>5477214.0199999996</v>
          </cell>
        </row>
        <row r="95">
          <cell r="B95" t="str">
            <v>JAIZBANK</v>
          </cell>
          <cell r="C95">
            <v>0.9</v>
          </cell>
          <cell r="F95">
            <v>0.89</v>
          </cell>
          <cell r="I95">
            <v>1870404</v>
          </cell>
          <cell r="J95">
            <v>1679447.91</v>
          </cell>
        </row>
        <row r="96">
          <cell r="B96" t="str">
            <v>JAPAULGOLD</v>
          </cell>
          <cell r="C96">
            <v>0.3</v>
          </cell>
          <cell r="F96">
            <v>0.3</v>
          </cell>
          <cell r="I96">
            <v>1649846</v>
          </cell>
          <cell r="J96">
            <v>494944.7</v>
          </cell>
        </row>
        <row r="97">
          <cell r="B97" t="str">
            <v>JBERGER</v>
          </cell>
          <cell r="C97">
            <v>24.5</v>
          </cell>
          <cell r="F97">
            <v>24.5</v>
          </cell>
          <cell r="I97">
            <v>2803</v>
          </cell>
          <cell r="J97">
            <v>73326.899999999994</v>
          </cell>
        </row>
        <row r="98">
          <cell r="B98" t="str">
            <v>JOHNHOLT</v>
          </cell>
          <cell r="C98">
            <v>1.33</v>
          </cell>
          <cell r="F98">
            <v>1.33</v>
          </cell>
          <cell r="I98">
            <v>6150</v>
          </cell>
          <cell r="J98">
            <v>7501.5</v>
          </cell>
        </row>
        <row r="99">
          <cell r="B99" t="str">
            <v>LASACO</v>
          </cell>
          <cell r="C99">
            <v>0.96</v>
          </cell>
          <cell r="F99">
            <v>0.96</v>
          </cell>
          <cell r="I99">
            <v>66593</v>
          </cell>
          <cell r="J99">
            <v>66845.73</v>
          </cell>
        </row>
        <row r="100">
          <cell r="B100" t="str">
            <v>LEARNAFRCA</v>
          </cell>
          <cell r="C100">
            <v>2.2000000000000002</v>
          </cell>
          <cell r="F100">
            <v>2.2000000000000002</v>
          </cell>
          <cell r="I100">
            <v>44913</v>
          </cell>
          <cell r="J100">
            <v>108079.28</v>
          </cell>
        </row>
        <row r="101">
          <cell r="B101" t="str">
            <v>LINKASSURE</v>
          </cell>
          <cell r="C101">
            <v>0.45</v>
          </cell>
          <cell r="F101">
            <v>0.42</v>
          </cell>
          <cell r="I101">
            <v>1309239</v>
          </cell>
          <cell r="J101">
            <v>575162.29</v>
          </cell>
        </row>
        <row r="102">
          <cell r="B102" t="str">
            <v>LIVESTOCK</v>
          </cell>
          <cell r="C102">
            <v>1.1000000000000001</v>
          </cell>
          <cell r="F102">
            <v>1.1000000000000001</v>
          </cell>
          <cell r="I102">
            <v>267346</v>
          </cell>
          <cell r="J102">
            <v>287214.03000000003</v>
          </cell>
        </row>
        <row r="103">
          <cell r="B103" t="str">
            <v>MANSARD</v>
          </cell>
          <cell r="C103">
            <v>2</v>
          </cell>
          <cell r="F103">
            <v>2</v>
          </cell>
          <cell r="I103">
            <v>39584</v>
          </cell>
          <cell r="J103">
            <v>80968.95</v>
          </cell>
        </row>
        <row r="104">
          <cell r="B104" t="str">
            <v>MAYBAKER</v>
          </cell>
          <cell r="C104">
            <v>4.5</v>
          </cell>
          <cell r="F104">
            <v>4.5</v>
          </cell>
          <cell r="I104">
            <v>197322</v>
          </cell>
          <cell r="J104">
            <v>865633.5</v>
          </cell>
        </row>
        <row r="105">
          <cell r="B105" t="str">
            <v>MBENEFIT</v>
          </cell>
          <cell r="C105">
            <v>0.33</v>
          </cell>
          <cell r="F105">
            <v>0.32</v>
          </cell>
          <cell r="I105">
            <v>2499514</v>
          </cell>
          <cell r="J105">
            <v>809389.52</v>
          </cell>
        </row>
        <row r="106">
          <cell r="B106" t="str">
            <v>MCNICHOLS</v>
          </cell>
          <cell r="C106">
            <v>0.61</v>
          </cell>
          <cell r="F106">
            <v>0.61</v>
          </cell>
          <cell r="I106">
            <v>500</v>
          </cell>
          <cell r="J106">
            <v>305</v>
          </cell>
        </row>
        <row r="107">
          <cell r="B107" t="str">
            <v>MEYER</v>
          </cell>
          <cell r="C107">
            <v>2.21</v>
          </cell>
          <cell r="F107">
            <v>2.21</v>
          </cell>
          <cell r="I107">
            <v>151103</v>
          </cell>
          <cell r="J107">
            <v>304019.17</v>
          </cell>
        </row>
        <row r="108">
          <cell r="B108" t="str">
            <v>MORISON</v>
          </cell>
          <cell r="C108">
            <v>2.17</v>
          </cell>
          <cell r="F108">
            <v>2.17</v>
          </cell>
          <cell r="I108">
            <v>6818</v>
          </cell>
          <cell r="J108">
            <v>14999.6</v>
          </cell>
        </row>
        <row r="109">
          <cell r="B109" t="str">
            <v>MRS</v>
          </cell>
          <cell r="C109">
            <v>21.25</v>
          </cell>
          <cell r="F109">
            <v>21.25</v>
          </cell>
          <cell r="I109">
            <v>284658</v>
          </cell>
          <cell r="J109">
            <v>6052702.4000000004</v>
          </cell>
        </row>
        <row r="110">
          <cell r="B110" t="str">
            <v>MTNN</v>
          </cell>
          <cell r="C110">
            <v>243.9</v>
          </cell>
          <cell r="F110">
            <v>241.9</v>
          </cell>
          <cell r="I110">
            <v>2849019</v>
          </cell>
          <cell r="J110">
            <v>691178384.70000005</v>
          </cell>
        </row>
        <row r="111">
          <cell r="B111" t="str">
            <v>MULTIVERSE</v>
          </cell>
          <cell r="C111">
            <v>4.4000000000000004</v>
          </cell>
          <cell r="F111">
            <v>4.4000000000000004</v>
          </cell>
          <cell r="I111">
            <v>46248</v>
          </cell>
          <cell r="J111">
            <v>184304.89</v>
          </cell>
        </row>
        <row r="112">
          <cell r="B112" t="str">
            <v>NAHCO</v>
          </cell>
          <cell r="C112">
            <v>8.4</v>
          </cell>
          <cell r="F112">
            <v>8.4</v>
          </cell>
          <cell r="I112">
            <v>500329</v>
          </cell>
          <cell r="J112">
            <v>4126164.5</v>
          </cell>
        </row>
        <row r="113">
          <cell r="B113" t="str">
            <v>NASCON</v>
          </cell>
          <cell r="C113">
            <v>11.2</v>
          </cell>
          <cell r="F113">
            <v>11.2</v>
          </cell>
          <cell r="I113">
            <v>53608</v>
          </cell>
          <cell r="J113">
            <v>602900.69999999995</v>
          </cell>
        </row>
        <row r="114">
          <cell r="B114" t="str">
            <v>NB</v>
          </cell>
          <cell r="C114">
            <v>40.700000000000003</v>
          </cell>
          <cell r="F114">
            <v>40.5</v>
          </cell>
          <cell r="I114">
            <v>28139985</v>
          </cell>
          <cell r="J114">
            <v>1126429364.25</v>
          </cell>
        </row>
        <row r="115">
          <cell r="B115" t="str">
            <v>NCR</v>
          </cell>
          <cell r="C115">
            <v>3.24</v>
          </cell>
          <cell r="F115">
            <v>3.24</v>
          </cell>
          <cell r="I115">
            <v>114620</v>
          </cell>
          <cell r="J115">
            <v>336336.6</v>
          </cell>
        </row>
        <row r="116">
          <cell r="B116" t="str">
            <v>NEIMETH</v>
          </cell>
          <cell r="C116">
            <v>1.56</v>
          </cell>
          <cell r="F116">
            <v>1.56</v>
          </cell>
          <cell r="I116">
            <v>7966</v>
          </cell>
          <cell r="J116">
            <v>12055.08</v>
          </cell>
        </row>
        <row r="117">
          <cell r="B117" t="str">
            <v>NEM</v>
          </cell>
          <cell r="C117">
            <v>4.0999999999999996</v>
          </cell>
          <cell r="F117">
            <v>4.0999999999999996</v>
          </cell>
          <cell r="I117">
            <v>180840</v>
          </cell>
          <cell r="J117">
            <v>762568.6</v>
          </cell>
        </row>
        <row r="118">
          <cell r="B118" t="str">
            <v>NESTLE</v>
          </cell>
          <cell r="C118">
            <v>1080.3</v>
          </cell>
          <cell r="F118">
            <v>1080.3</v>
          </cell>
          <cell r="I118">
            <v>82741</v>
          </cell>
          <cell r="J118">
            <v>89963692.299999997</v>
          </cell>
        </row>
        <row r="119">
          <cell r="B119" t="str">
            <v>NGXGROUP</v>
          </cell>
          <cell r="C119">
            <v>28.4</v>
          </cell>
          <cell r="F119">
            <v>28.4</v>
          </cell>
          <cell r="I119">
            <v>365534</v>
          </cell>
          <cell r="J119">
            <v>10313428.25</v>
          </cell>
        </row>
        <row r="120">
          <cell r="B120" t="str">
            <v>NNFM</v>
          </cell>
          <cell r="C120">
            <v>10.7</v>
          </cell>
          <cell r="F120">
            <v>10.7</v>
          </cell>
          <cell r="I120">
            <v>17181</v>
          </cell>
          <cell r="J120">
            <v>180168.5</v>
          </cell>
        </row>
        <row r="121">
          <cell r="B121" t="str">
            <v>NOTORE</v>
          </cell>
          <cell r="C121">
            <v>62.5</v>
          </cell>
          <cell r="F121">
            <v>62.5</v>
          </cell>
          <cell r="I121">
            <v>367</v>
          </cell>
          <cell r="J121">
            <v>22937.5</v>
          </cell>
        </row>
        <row r="122">
          <cell r="B122" t="str">
            <v>NPFMCRFBK</v>
          </cell>
          <cell r="C122">
            <v>1.78</v>
          </cell>
          <cell r="F122">
            <v>1.8</v>
          </cell>
          <cell r="I122">
            <v>1239894</v>
          </cell>
          <cell r="J122">
            <v>2230947.9</v>
          </cell>
        </row>
        <row r="123">
          <cell r="B123" t="str">
            <v>OANDO</v>
          </cell>
          <cell r="C123">
            <v>3.88</v>
          </cell>
          <cell r="F123">
            <v>3.9</v>
          </cell>
          <cell r="I123">
            <v>1241108</v>
          </cell>
          <cell r="J123">
            <v>4836116.49</v>
          </cell>
        </row>
        <row r="124">
          <cell r="B124" t="str">
            <v>OKOMUOIL</v>
          </cell>
          <cell r="C124">
            <v>181.2</v>
          </cell>
          <cell r="F124">
            <v>181.2</v>
          </cell>
          <cell r="I124">
            <v>104135</v>
          </cell>
          <cell r="J124">
            <v>18873845.899999999</v>
          </cell>
        </row>
        <row r="125">
          <cell r="B125" t="str">
            <v>PHARMDEKO</v>
          </cell>
          <cell r="C125">
            <v>2.1</v>
          </cell>
          <cell r="F125">
            <v>2.1</v>
          </cell>
          <cell r="I125">
            <v>24439</v>
          </cell>
          <cell r="J125">
            <v>50041.9</v>
          </cell>
        </row>
        <row r="126">
          <cell r="B126" t="str">
            <v>PRESCO</v>
          </cell>
          <cell r="C126">
            <v>150.80000000000001</v>
          </cell>
          <cell r="F126">
            <v>150.80000000000001</v>
          </cell>
          <cell r="I126">
            <v>222804</v>
          </cell>
          <cell r="J126">
            <v>32561420.199999999</v>
          </cell>
        </row>
        <row r="127">
          <cell r="B127" t="str">
            <v>PRESTIGE</v>
          </cell>
          <cell r="C127">
            <v>0.4</v>
          </cell>
          <cell r="F127">
            <v>0.4</v>
          </cell>
          <cell r="I127">
            <v>56359</v>
          </cell>
          <cell r="J127">
            <v>24219.37</v>
          </cell>
        </row>
        <row r="128">
          <cell r="B128" t="str">
            <v>PZ</v>
          </cell>
          <cell r="C128">
            <v>10</v>
          </cell>
          <cell r="F128">
            <v>10</v>
          </cell>
          <cell r="I128">
            <v>206713</v>
          </cell>
          <cell r="J128">
            <v>2086033.8</v>
          </cell>
        </row>
        <row r="129">
          <cell r="B129" t="str">
            <v>REDSTAREX</v>
          </cell>
          <cell r="C129">
            <v>2.77</v>
          </cell>
          <cell r="F129">
            <v>2.77</v>
          </cell>
          <cell r="I129">
            <v>48616</v>
          </cell>
          <cell r="J129">
            <v>128007.62</v>
          </cell>
        </row>
        <row r="130">
          <cell r="B130" t="str">
            <v>REGALINS</v>
          </cell>
          <cell r="C130">
            <v>0.31</v>
          </cell>
          <cell r="F130">
            <v>0.28999999999999998</v>
          </cell>
          <cell r="I130">
            <v>553397</v>
          </cell>
          <cell r="J130">
            <v>160493.13</v>
          </cell>
        </row>
        <row r="131">
          <cell r="B131" t="str">
            <v>ROYALEX</v>
          </cell>
          <cell r="C131">
            <v>0.77</v>
          </cell>
          <cell r="F131">
            <v>0.74</v>
          </cell>
          <cell r="I131">
            <v>8438406</v>
          </cell>
          <cell r="J131">
            <v>6025028.6399999997</v>
          </cell>
        </row>
        <row r="132">
          <cell r="B132" t="str">
            <v>RTBRISCOE</v>
          </cell>
          <cell r="C132">
            <v>0.28000000000000003</v>
          </cell>
          <cell r="F132">
            <v>0.28000000000000003</v>
          </cell>
          <cell r="I132">
            <v>939209</v>
          </cell>
          <cell r="J132">
            <v>261041.55</v>
          </cell>
        </row>
        <row r="133">
          <cell r="B133" t="str">
            <v>SCOA</v>
          </cell>
          <cell r="C133">
            <v>1.01</v>
          </cell>
          <cell r="F133">
            <v>1.01</v>
          </cell>
          <cell r="I133">
            <v>22212</v>
          </cell>
          <cell r="J133">
            <v>22369.75</v>
          </cell>
        </row>
        <row r="134">
          <cell r="B134" t="str">
            <v>SEPLAT</v>
          </cell>
          <cell r="C134">
            <v>1325</v>
          </cell>
          <cell r="F134">
            <v>1325</v>
          </cell>
          <cell r="I134">
            <v>105219</v>
          </cell>
          <cell r="J134">
            <v>139412128.69999999</v>
          </cell>
        </row>
        <row r="135">
          <cell r="B135" t="str">
            <v>SFSREIT</v>
          </cell>
          <cell r="C135">
            <v>77</v>
          </cell>
          <cell r="F135">
            <v>77</v>
          </cell>
          <cell r="I135">
            <v>585</v>
          </cell>
          <cell r="J135">
            <v>46445</v>
          </cell>
        </row>
        <row r="136">
          <cell r="B136" t="str">
            <v>SOVRENINS</v>
          </cell>
          <cell r="C136">
            <v>0.33</v>
          </cell>
          <cell r="F136">
            <v>0.3</v>
          </cell>
          <cell r="I136">
            <v>626000</v>
          </cell>
          <cell r="J136">
            <v>187800</v>
          </cell>
        </row>
        <row r="137">
          <cell r="B137" t="str">
            <v>STANBIC</v>
          </cell>
          <cell r="C137">
            <v>34.5</v>
          </cell>
          <cell r="F137">
            <v>34.5</v>
          </cell>
          <cell r="I137">
            <v>829365</v>
          </cell>
          <cell r="J137">
            <v>29697905.100000001</v>
          </cell>
        </row>
        <row r="138">
          <cell r="B138" t="str">
            <v>STERLNBANK</v>
          </cell>
          <cell r="C138">
            <v>1.53</v>
          </cell>
          <cell r="F138">
            <v>1.51</v>
          </cell>
          <cell r="I138">
            <v>4767674</v>
          </cell>
          <cell r="J138">
            <v>7266597.1799999997</v>
          </cell>
        </row>
        <row r="139">
          <cell r="B139" t="str">
            <v>SUNUASSUR</v>
          </cell>
          <cell r="C139">
            <v>0.35</v>
          </cell>
          <cell r="F139">
            <v>0.35</v>
          </cell>
          <cell r="I139">
            <v>104752</v>
          </cell>
          <cell r="J139">
            <v>36669.199999999997</v>
          </cell>
        </row>
        <row r="140">
          <cell r="B140" t="str">
            <v>THOMASWY</v>
          </cell>
          <cell r="C140">
            <v>1.3</v>
          </cell>
          <cell r="F140">
            <v>1.3</v>
          </cell>
          <cell r="I140">
            <v>88600</v>
          </cell>
          <cell r="J140">
            <v>115593.31</v>
          </cell>
        </row>
        <row r="141">
          <cell r="B141" t="str">
            <v>TIP</v>
          </cell>
          <cell r="C141">
            <v>0.48</v>
          </cell>
          <cell r="F141">
            <v>0.44</v>
          </cell>
          <cell r="I141">
            <v>1300000</v>
          </cell>
          <cell r="J141">
            <v>572000</v>
          </cell>
        </row>
        <row r="142">
          <cell r="B142" t="str">
            <v>TOTAL</v>
          </cell>
          <cell r="C142">
            <v>218.8</v>
          </cell>
          <cell r="F142">
            <v>218.8</v>
          </cell>
          <cell r="I142">
            <v>76945</v>
          </cell>
          <cell r="J142">
            <v>16660174.5</v>
          </cell>
        </row>
        <row r="143">
          <cell r="B143" t="str">
            <v>TRANSCOHOT</v>
          </cell>
          <cell r="C143">
            <v>6.05</v>
          </cell>
          <cell r="F143">
            <v>6.05</v>
          </cell>
          <cell r="I143">
            <v>65</v>
          </cell>
          <cell r="J143">
            <v>390</v>
          </cell>
        </row>
        <row r="144">
          <cell r="B144" t="str">
            <v>TRANSCORP</v>
          </cell>
          <cell r="C144">
            <v>1.3</v>
          </cell>
          <cell r="F144">
            <v>1.29</v>
          </cell>
          <cell r="I144">
            <v>2705734</v>
          </cell>
          <cell r="J144">
            <v>3454200.81</v>
          </cell>
        </row>
        <row r="145">
          <cell r="B145" t="str">
            <v>TRANSEXPR</v>
          </cell>
          <cell r="C145">
            <v>0.81</v>
          </cell>
          <cell r="F145">
            <v>0.81</v>
          </cell>
          <cell r="I145">
            <v>45988</v>
          </cell>
          <cell r="J145">
            <v>35817.120000000003</v>
          </cell>
        </row>
        <row r="146">
          <cell r="B146" t="str">
            <v>TRIPPLEG</v>
          </cell>
          <cell r="C146">
            <v>1.25</v>
          </cell>
          <cell r="F146">
            <v>1.37</v>
          </cell>
          <cell r="I146">
            <v>384550</v>
          </cell>
          <cell r="J146">
            <v>511715.38</v>
          </cell>
        </row>
        <row r="147">
          <cell r="B147" t="str">
            <v>UACN</v>
          </cell>
          <cell r="C147">
            <v>9.1999999999999993</v>
          </cell>
          <cell r="F147">
            <v>9.1999999999999993</v>
          </cell>
          <cell r="I147">
            <v>614072</v>
          </cell>
          <cell r="J147">
            <v>5555361.3499999996</v>
          </cell>
        </row>
        <row r="148">
          <cell r="B148" t="str">
            <v>UBA</v>
          </cell>
          <cell r="C148">
            <v>8.35</v>
          </cell>
          <cell r="F148">
            <v>8.35</v>
          </cell>
          <cell r="I148">
            <v>2117805</v>
          </cell>
          <cell r="J148">
            <v>17654729</v>
          </cell>
        </row>
        <row r="149">
          <cell r="B149" t="str">
            <v>UBN</v>
          </cell>
          <cell r="C149">
            <v>6.65</v>
          </cell>
          <cell r="F149">
            <v>6.7</v>
          </cell>
          <cell r="I149">
            <v>565178</v>
          </cell>
          <cell r="J149">
            <v>3793007.85</v>
          </cell>
        </row>
        <row r="150">
          <cell r="B150" t="str">
            <v>UCAP</v>
          </cell>
          <cell r="C150">
            <v>15.05</v>
          </cell>
          <cell r="F150">
            <v>15.2</v>
          </cell>
          <cell r="I150">
            <v>1304974</v>
          </cell>
          <cell r="J150">
            <v>19698135.5</v>
          </cell>
        </row>
        <row r="151">
          <cell r="B151" t="str">
            <v>UNILEVER</v>
          </cell>
          <cell r="C151">
            <v>13.1</v>
          </cell>
          <cell r="F151">
            <v>13.1</v>
          </cell>
          <cell r="I151">
            <v>331895</v>
          </cell>
          <cell r="J151">
            <v>4448896.3499999996</v>
          </cell>
        </row>
        <row r="152">
          <cell r="B152" t="str">
            <v>UNITYBNK</v>
          </cell>
          <cell r="C152">
            <v>0.53</v>
          </cell>
          <cell r="F152">
            <v>0.53</v>
          </cell>
          <cell r="I152">
            <v>1230577</v>
          </cell>
          <cell r="J152">
            <v>650796.81999999995</v>
          </cell>
        </row>
        <row r="153">
          <cell r="B153" t="str">
            <v>UNIVINSURE</v>
          </cell>
          <cell r="C153">
            <v>0.2</v>
          </cell>
          <cell r="F153">
            <v>0.2</v>
          </cell>
          <cell r="I153">
            <v>6650100</v>
          </cell>
          <cell r="J153">
            <v>1330021</v>
          </cell>
        </row>
        <row r="154">
          <cell r="B154" t="str">
            <v>UPDC</v>
          </cell>
          <cell r="C154">
            <v>0.99</v>
          </cell>
          <cell r="F154">
            <v>0.99</v>
          </cell>
          <cell r="I154">
            <v>499091</v>
          </cell>
          <cell r="J154">
            <v>493867.41</v>
          </cell>
        </row>
        <row r="155">
          <cell r="B155" t="str">
            <v>UPDCREIT</v>
          </cell>
          <cell r="C155">
            <v>3.25</v>
          </cell>
          <cell r="F155">
            <v>3.25</v>
          </cell>
          <cell r="I155">
            <v>111447</v>
          </cell>
          <cell r="J155">
            <v>344899.25</v>
          </cell>
        </row>
        <row r="156">
          <cell r="B156" t="str">
            <v>UPL</v>
          </cell>
          <cell r="C156">
            <v>1.9</v>
          </cell>
          <cell r="F156">
            <v>1.9</v>
          </cell>
          <cell r="I156">
            <v>30800</v>
          </cell>
          <cell r="J156">
            <v>55540</v>
          </cell>
        </row>
        <row r="157">
          <cell r="B157" t="str">
            <v>VERITASKAP</v>
          </cell>
          <cell r="C157">
            <v>0.2</v>
          </cell>
          <cell r="F157">
            <v>0.2</v>
          </cell>
          <cell r="I157">
            <v>11840</v>
          </cell>
          <cell r="J157">
            <v>2444.8000000000002</v>
          </cell>
        </row>
        <row r="158">
          <cell r="B158" t="str">
            <v>VITAFOAM</v>
          </cell>
          <cell r="C158">
            <v>21.2</v>
          </cell>
          <cell r="F158">
            <v>21.2</v>
          </cell>
          <cell r="I158">
            <v>271060</v>
          </cell>
          <cell r="J158">
            <v>5690742.5</v>
          </cell>
        </row>
        <row r="159">
          <cell r="B159" t="str">
            <v>WAPCO</v>
          </cell>
          <cell r="C159">
            <v>25.5</v>
          </cell>
          <cell r="F159">
            <v>25.5</v>
          </cell>
          <cell r="I159">
            <v>2373526</v>
          </cell>
          <cell r="J159">
            <v>60629097.100000001</v>
          </cell>
        </row>
        <row r="160">
          <cell r="B160" t="str">
            <v>WAPIC</v>
          </cell>
          <cell r="C160">
            <v>0.43</v>
          </cell>
          <cell r="F160">
            <v>0.43</v>
          </cell>
          <cell r="I160">
            <v>292865</v>
          </cell>
          <cell r="J160">
            <v>124913.65</v>
          </cell>
        </row>
        <row r="161">
          <cell r="B161" t="str">
            <v>WEMABANK</v>
          </cell>
          <cell r="C161">
            <v>4.13</v>
          </cell>
          <cell r="F161">
            <v>4.13</v>
          </cell>
          <cell r="I161">
            <v>40790</v>
          </cell>
          <cell r="J161">
            <v>165478.42000000001</v>
          </cell>
        </row>
        <row r="162">
          <cell r="B162" t="str">
            <v>ZENITHBANK</v>
          </cell>
          <cell r="C162">
            <v>25.1</v>
          </cell>
          <cell r="F162">
            <v>25.2</v>
          </cell>
          <cell r="I162">
            <v>6872468</v>
          </cell>
          <cell r="J162">
            <v>172763050.34999999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06F41-B21C-4533-B0B7-9F24437C33E3}">
  <dimension ref="B1:AT539"/>
  <sheetViews>
    <sheetView tabSelected="1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4.7109375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hidden="1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44967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0.35</v>
      </c>
      <c r="D9" s="40">
        <v>0.35</v>
      </c>
      <c r="E9" s="40">
        <v>0.35</v>
      </c>
      <c r="F9" s="41">
        <v>0.35</v>
      </c>
      <c r="G9" s="42">
        <v>0</v>
      </c>
      <c r="H9" s="42">
        <v>0</v>
      </c>
      <c r="I9" s="43">
        <v>2000</v>
      </c>
      <c r="J9" s="44">
        <v>640</v>
      </c>
      <c r="K9" s="45">
        <v>0.39999999999999991</v>
      </c>
      <c r="L9" s="46"/>
      <c r="N9" s="47" t="str">
        <f t="array" ref="N9:N18">IF(N7=1,AK9:AK18,IF(N7=2,AO9:AO18,IF(N7=3,AF9:AF18,IF(N7=4,AM9:AM18,IF(N7=5,AQ9:AQ18,IF(N7=6,AR9:AR18))))))</f>
        <v>INTENEGINS</v>
      </c>
      <c r="O9" s="48">
        <f t="shared" ref="O9:O18" si="0">VLOOKUP(N9,$B$9:$F$1048576,5,FALSE)</f>
        <v>1.24</v>
      </c>
      <c r="P9" s="49" t="str">
        <f>IF($T$8="change",ROUNDUP((T9*1),1)&amp;"%",IF($T$8="YTD",ROUNDUP((T9*100),0)&amp;"%",T9))</f>
        <v>227%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2.263157894736842</v>
      </c>
      <c r="V9" s="7" t="str">
        <f t="shared" ref="V9:V72" si="2">IF(ISTEXT(B9),B9,"")</f>
        <v>ABCTRANS</v>
      </c>
      <c r="W9" s="51">
        <f t="shared" ref="W9:W72" si="3">IF(ISTEXT(B9),H9,"")</f>
        <v>0</v>
      </c>
      <c r="X9" s="51">
        <f t="shared" ref="X9:X72" si="4">IF(ISTEXT(B9),K9,"")</f>
        <v>0.39999999999999991</v>
      </c>
      <c r="Y9" s="52">
        <f t="shared" ref="Y9:Y72" si="5">IF(ISTEXT(B9),I9,"")</f>
        <v>2000</v>
      </c>
      <c r="Z9" s="52">
        <f t="shared" ref="Z9:Z72" si="6">IF(ISTEXT(B9),J9,"")</f>
        <v>640</v>
      </c>
      <c r="AA9" s="53">
        <f>IFERROR(RANK(W9,$W$9:$W$243,1)+COUNTIF(W9:W$243,W9)-1,"")</f>
        <v>103</v>
      </c>
      <c r="AB9" s="54">
        <f>IFERROR(RANK(X9,$X$9:$X$243,1)+COUNTIF(X9:X$243,X9)-1,"")</f>
        <v>110</v>
      </c>
      <c r="AC9" s="53">
        <f>IFERROR(RANK(Y9,$Y$9:$Y$243,1)+COUNTIF(Y9:Y$243,Y9)-1,"")</f>
        <v>8</v>
      </c>
      <c r="AD9" s="53">
        <f>IFERROR(RANK(Z9,$Z$9:$Z$243,1)+COUNTIF(Z9:Z$243,Z9)-1,"")</f>
        <v>4</v>
      </c>
      <c r="AE9" s="9">
        <v>1</v>
      </c>
      <c r="AF9" s="9" t="str">
        <f t="shared" ref="AF9:AF18" si="7">INDEX($V$9:$V$268,MATCH(AE9,$AA$9:$AA$268,0))</f>
        <v>INTENEGINS</v>
      </c>
      <c r="AG9" s="55">
        <f>IFERROR(MAX(AA9:AA8704),"")</f>
        <v>116</v>
      </c>
      <c r="AH9" s="55">
        <f>MAX(AB9:AB8704)</f>
        <v>116</v>
      </c>
      <c r="AI9" s="55">
        <f>MAX(AC9:AC8704)</f>
        <v>116</v>
      </c>
      <c r="AJ9" s="55">
        <f>MAX(AD9:AD8704)</f>
        <v>116</v>
      </c>
      <c r="AK9" s="9" t="str">
        <f t="shared" ref="AK9:AK18" si="8">INDEX($V$9:$V$268,MATCH(AG9,$AA$9:$AA$268,0))</f>
        <v>CONOIL</v>
      </c>
      <c r="AM9" s="9" t="str">
        <f t="shared" ref="AM9:AM18" si="9">INDEX($V$9:$V$268,MATCH(AE9,$AB$9:$AB$268,0))</f>
        <v>ROYALEX</v>
      </c>
      <c r="AO9" s="9" t="str">
        <f t="shared" ref="AO9:AO18" si="10">INDEX($V$9:$V$268,MATCH(AH9,$AB$9:$AB$268,0))</f>
        <v>INTENEGINS</v>
      </c>
      <c r="AQ9" s="9" t="str">
        <f t="shared" ref="AQ9:AQ18" si="11">INDEX($V$9:$V$268,MATCH(AI9,$AC$9:$AC$268,0))</f>
        <v>FBNH</v>
      </c>
      <c r="AR9" s="9" t="str">
        <f>INDEX($V$9:$V$268,MATCH(AJ9,$AD$9:$AD$268,0))</f>
        <v>AIRTELAFRI</v>
      </c>
    </row>
    <row r="10" spans="2:44" x14ac:dyDescent="0.25">
      <c r="B10" s="56" t="s">
        <v>30</v>
      </c>
      <c r="C10" s="40">
        <v>1.19</v>
      </c>
      <c r="D10" s="57">
        <v>1.19</v>
      </c>
      <c r="E10" s="57">
        <v>1.19</v>
      </c>
      <c r="F10" s="41">
        <v>1.19</v>
      </c>
      <c r="G10" s="42">
        <v>0</v>
      </c>
      <c r="H10" s="42">
        <v>0</v>
      </c>
      <c r="I10" s="58">
        <v>162</v>
      </c>
      <c r="J10" s="59">
        <v>186.3</v>
      </c>
      <c r="K10" s="45">
        <v>-7.7519379844961267E-2</v>
      </c>
      <c r="L10" s="46"/>
      <c r="N10" s="47" t="str">
        <v>JOHNHOLT</v>
      </c>
      <c r="O10" s="60">
        <f t="shared" si="0"/>
        <v>1.33</v>
      </c>
      <c r="P10" s="49" t="str">
        <f t="shared" ref="P10:P18" si="12">IF($T$8="change",ROUNDUP((T10*1),1)&amp;"%",IF($T$8="YTD",ROUNDUP((T10*100),0)&amp;"%",T10))</f>
        <v>83%</v>
      </c>
      <c r="T10" s="50">
        <f t="shared" si="1"/>
        <v>0.82191780821917826</v>
      </c>
      <c r="V10" s="7" t="str">
        <f t="shared" si="2"/>
        <v>ACADEMY</v>
      </c>
      <c r="W10" s="51">
        <f t="shared" si="3"/>
        <v>0</v>
      </c>
      <c r="X10" s="51">
        <f t="shared" si="4"/>
        <v>-7.7519379844961267E-2</v>
      </c>
      <c r="Y10" s="52">
        <f t="shared" si="5"/>
        <v>162</v>
      </c>
      <c r="Z10" s="52">
        <f t="shared" si="6"/>
        <v>186.3</v>
      </c>
      <c r="AA10" s="53">
        <f>IFERROR(RANK(W10,$W$9:$W$243,1)+COUNTIF(W10:W$243,W10)-1,"")</f>
        <v>102</v>
      </c>
      <c r="AB10" s="54">
        <f>IFERROR(RANK(X10,$X$9:$X$243,1)+COUNTIF(X10:X$243,X10)-1,"")</f>
        <v>11</v>
      </c>
      <c r="AC10" s="53">
        <f>IFERROR(RANK(Y10,$Y$9:$Y$243,1)+COUNTIF(Y10:Y$243,Y10)-1,"")</f>
        <v>3</v>
      </c>
      <c r="AD10" s="53">
        <f>IFERROR(RANK(Z10,$Z$9:$Z$243,1)+COUNTIF(Z10:Z$243,Z10)-1,"")</f>
        <v>1</v>
      </c>
      <c r="AE10" s="9">
        <v>2</v>
      </c>
      <c r="AF10" s="9" t="str">
        <f t="shared" si="7"/>
        <v>SOVRENINS</v>
      </c>
      <c r="AG10" s="55">
        <f t="shared" ref="AG10:AJ18" si="13">AG9-1</f>
        <v>115</v>
      </c>
      <c r="AH10" s="55">
        <f t="shared" si="13"/>
        <v>115</v>
      </c>
      <c r="AI10" s="55">
        <f t="shared" si="13"/>
        <v>115</v>
      </c>
      <c r="AJ10" s="55">
        <f t="shared" si="13"/>
        <v>115</v>
      </c>
      <c r="AK10" s="9" t="str">
        <f t="shared" si="8"/>
        <v>TRIPPLEG</v>
      </c>
      <c r="AM10" s="9" t="str">
        <f t="shared" si="9"/>
        <v>CHAMPION</v>
      </c>
      <c r="AO10" s="9" t="str">
        <f t="shared" si="10"/>
        <v>JOHNHOLT</v>
      </c>
      <c r="AQ10" s="9" t="str">
        <f t="shared" si="11"/>
        <v>NB</v>
      </c>
      <c r="AR10" s="9" t="str">
        <f t="shared" ref="AR10:AR18" si="14">INDEX($V$9:$V$243,MATCH(AJ10,$AD$9:$AD$243,0))</f>
        <v>NB</v>
      </c>
    </row>
    <row r="11" spans="2:44" x14ac:dyDescent="0.25">
      <c r="B11" s="56" t="s">
        <v>31</v>
      </c>
      <c r="C11" s="40">
        <v>9.1</v>
      </c>
      <c r="D11" s="57">
        <v>9.15</v>
      </c>
      <c r="E11" s="57">
        <v>9.1</v>
      </c>
      <c r="F11" s="41">
        <v>9.1</v>
      </c>
      <c r="G11" s="42">
        <v>0</v>
      </c>
      <c r="H11" s="42">
        <v>0</v>
      </c>
      <c r="I11" s="58">
        <v>7555899</v>
      </c>
      <c r="J11" s="59">
        <v>68808638.599999994</v>
      </c>
      <c r="K11" s="45">
        <v>7.0588235294117618E-2</v>
      </c>
      <c r="L11" s="46"/>
      <c r="N11" s="47" t="str">
        <v>NNFM</v>
      </c>
      <c r="O11" s="48">
        <f t="shared" si="0"/>
        <v>10.7</v>
      </c>
      <c r="P11" s="49" t="str">
        <f t="shared" si="12"/>
        <v>74%</v>
      </c>
      <c r="T11" s="50">
        <f t="shared" si="1"/>
        <v>0.73983739837398343</v>
      </c>
      <c r="V11" s="7" t="str">
        <f t="shared" si="2"/>
        <v>ACCESSCORP</v>
      </c>
      <c r="W11" s="51">
        <f t="shared" si="3"/>
        <v>0</v>
      </c>
      <c r="X11" s="51">
        <f t="shared" si="4"/>
        <v>7.0588235294117618E-2</v>
      </c>
      <c r="Y11" s="52">
        <f t="shared" si="5"/>
        <v>7555899</v>
      </c>
      <c r="Z11" s="52">
        <f t="shared" si="6"/>
        <v>68808638.599999994</v>
      </c>
      <c r="AA11" s="53">
        <f>IFERROR(RANK(W11,$W$9:$W$243,1)+COUNTIF(W11:W$243,W11)-1,"")</f>
        <v>101</v>
      </c>
      <c r="AB11" s="54">
        <f>IFERROR(RANK(X11,$X$9:$X$243,1)+COUNTIF(X11:X$243,X11)-1,"")</f>
        <v>69</v>
      </c>
      <c r="AC11" s="53">
        <f>IFERROR(RANK(Y11,$Y$9:$Y$243,1)+COUNTIF(Y11:Y$243,Y11)-1,"")</f>
        <v>112</v>
      </c>
      <c r="AD11" s="53">
        <f>IFERROR(RANK(Z11,$Z$9:$Z$243,1)+COUNTIF(Z11:Z$243,Z11)-1,"")</f>
        <v>107</v>
      </c>
      <c r="AE11" s="9">
        <v>3</v>
      </c>
      <c r="AF11" s="9" t="str">
        <f>INDEX($V$9:$V$268,MATCH(AE11,$AA$9:$AA$268,0))</f>
        <v>TIP</v>
      </c>
      <c r="AG11" s="55">
        <f t="shared" si="13"/>
        <v>114</v>
      </c>
      <c r="AH11" s="55">
        <f t="shared" si="13"/>
        <v>114</v>
      </c>
      <c r="AI11" s="55">
        <f t="shared" si="13"/>
        <v>114</v>
      </c>
      <c r="AJ11" s="55">
        <f t="shared" si="13"/>
        <v>114</v>
      </c>
      <c r="AK11" s="9" t="str">
        <f>INDEX($V$9:$V$268,MATCH(AG11,$AA$9:$AA$268,0))</f>
        <v>GEREGU</v>
      </c>
      <c r="AM11" s="9" t="str">
        <f t="shared" si="9"/>
        <v>PZ</v>
      </c>
      <c r="AO11" s="9" t="str">
        <f t="shared" si="10"/>
        <v>NNFM</v>
      </c>
      <c r="AQ11" s="9" t="str">
        <f>INDEX($V$9:$V$268,MATCH(AI11,$AC$9:$AC$268,0))</f>
        <v>GTCO</v>
      </c>
      <c r="AR11" s="9" t="str">
        <f t="shared" si="14"/>
        <v>MTNN</v>
      </c>
    </row>
    <row r="12" spans="2:44" x14ac:dyDescent="0.25">
      <c r="B12" s="56" t="s">
        <v>32</v>
      </c>
      <c r="C12" s="40">
        <v>6.25</v>
      </c>
      <c r="D12" s="57">
        <v>6.2</v>
      </c>
      <c r="E12" s="57">
        <v>6.2</v>
      </c>
      <c r="F12" s="41">
        <v>6.2</v>
      </c>
      <c r="G12" s="42">
        <v>-4.9999999999999822E-2</v>
      </c>
      <c r="H12" s="42">
        <v>-0.79999999999999727</v>
      </c>
      <c r="I12" s="58">
        <v>1686835</v>
      </c>
      <c r="J12" s="59">
        <v>10466413.199999999</v>
      </c>
      <c r="K12" s="45">
        <v>3.3333333333333437E-2</v>
      </c>
      <c r="L12" s="46"/>
      <c r="N12" s="47" t="str">
        <v>TRIPPLEG</v>
      </c>
      <c r="O12" s="48">
        <f t="shared" si="0"/>
        <v>1.37</v>
      </c>
      <c r="P12" s="49" t="str">
        <f t="shared" si="12"/>
        <v>74%</v>
      </c>
      <c r="T12" s="50">
        <f t="shared" si="1"/>
        <v>0.73417721518987356</v>
      </c>
      <c r="V12" s="7" t="str">
        <f t="shared" si="2"/>
        <v>AFRIPRUD</v>
      </c>
      <c r="W12" s="51">
        <f t="shared" si="3"/>
        <v>-0.79999999999999727</v>
      </c>
      <c r="X12" s="51">
        <f t="shared" si="4"/>
        <v>3.3333333333333437E-2</v>
      </c>
      <c r="Y12" s="52">
        <f t="shared" si="5"/>
        <v>1686835</v>
      </c>
      <c r="Z12" s="52">
        <f t="shared" si="6"/>
        <v>10466413.199999999</v>
      </c>
      <c r="AA12" s="53">
        <f>IFERROR(RANK(W12,$W$9:$W$243,1)+COUNTIF(W12:W$243,W12)-1,"")</f>
        <v>20</v>
      </c>
      <c r="AB12" s="54">
        <f>IFERROR(RANK(X12,$X$9:$X$243,1)+COUNTIF(X12:X$243,X12)-1,"")</f>
        <v>53</v>
      </c>
      <c r="AC12" s="53">
        <f>IFERROR(RANK(Y12,$Y$9:$Y$243,1)+COUNTIF(Y12:Y$243,Y12)-1,"")</f>
        <v>94</v>
      </c>
      <c r="AD12" s="53">
        <f>IFERROR(RANK(Z12,$Z$9:$Z$243,1)+COUNTIF(Z12:Z$243,Z12)-1,"")</f>
        <v>94</v>
      </c>
      <c r="AE12" s="9">
        <v>4</v>
      </c>
      <c r="AF12" s="9" t="str">
        <f t="shared" si="7"/>
        <v>CHIPLC</v>
      </c>
      <c r="AG12" s="55">
        <f t="shared" si="13"/>
        <v>113</v>
      </c>
      <c r="AH12" s="55">
        <f t="shared" si="13"/>
        <v>113</v>
      </c>
      <c r="AI12" s="55">
        <f t="shared" si="13"/>
        <v>113</v>
      </c>
      <c r="AJ12" s="55">
        <f t="shared" si="13"/>
        <v>113</v>
      </c>
      <c r="AK12" s="9" t="str">
        <f t="shared" si="8"/>
        <v>NPFMCRFBK</v>
      </c>
      <c r="AM12" s="9" t="str">
        <f t="shared" si="9"/>
        <v>UACN</v>
      </c>
      <c r="AO12" s="9" t="str">
        <f t="shared" si="10"/>
        <v>TRIPPLEG</v>
      </c>
      <c r="AQ12" s="9" t="str">
        <f t="shared" si="11"/>
        <v>ROYALEX</v>
      </c>
      <c r="AR12" s="9" t="str">
        <f t="shared" si="14"/>
        <v>GEREGU</v>
      </c>
    </row>
    <row r="13" spans="2:44" x14ac:dyDescent="0.25">
      <c r="B13" s="56" t="s">
        <v>33</v>
      </c>
      <c r="C13" s="40">
        <v>0.6</v>
      </c>
      <c r="D13" s="57">
        <v>0.61</v>
      </c>
      <c r="E13" s="57">
        <v>0.6</v>
      </c>
      <c r="F13" s="41">
        <v>0.6</v>
      </c>
      <c r="G13" s="42">
        <v>0</v>
      </c>
      <c r="H13" s="42">
        <v>0</v>
      </c>
      <c r="I13" s="58">
        <v>3136405</v>
      </c>
      <c r="J13" s="59">
        <v>1884729.06</v>
      </c>
      <c r="K13" s="45">
        <v>1.6949152542372836E-2</v>
      </c>
      <c r="L13" s="46"/>
      <c r="N13" s="47" t="str">
        <v>MRS</v>
      </c>
      <c r="O13" s="48">
        <f t="shared" si="0"/>
        <v>21.25</v>
      </c>
      <c r="P13" s="49" t="str">
        <f t="shared" si="12"/>
        <v>51%</v>
      </c>
      <c r="T13" s="50">
        <f t="shared" si="1"/>
        <v>0.5070921985815604</v>
      </c>
      <c r="V13" s="7" t="str">
        <f t="shared" si="2"/>
        <v>AIICO</v>
      </c>
      <c r="W13" s="51">
        <f t="shared" si="3"/>
        <v>0</v>
      </c>
      <c r="X13" s="51">
        <f t="shared" si="4"/>
        <v>1.6949152542372836E-2</v>
      </c>
      <c r="Y13" s="52">
        <f t="shared" si="5"/>
        <v>3136405</v>
      </c>
      <c r="Z13" s="52">
        <f t="shared" si="6"/>
        <v>1884729.06</v>
      </c>
      <c r="AA13" s="53">
        <f>IFERROR(RANK(W13,$W$9:$W$243,1)+COUNTIF(W13:W$243,W13)-1,"")</f>
        <v>100</v>
      </c>
      <c r="AB13" s="54">
        <f>IFERROR(RANK(X13,$X$9:$X$243,1)+COUNTIF(X13:X$243,X13)-1,"")</f>
        <v>48</v>
      </c>
      <c r="AC13" s="53">
        <f>IFERROR(RANK(Y13,$Y$9:$Y$243,1)+COUNTIF(Y13:Y$243,Y13)-1,"")</f>
        <v>104</v>
      </c>
      <c r="AD13" s="53">
        <f>IFERROR(RANK(Z13,$Z$9:$Z$243,1)+COUNTIF(Z13:Z$243,Z13)-1,"")</f>
        <v>70</v>
      </c>
      <c r="AE13" s="9">
        <v>5</v>
      </c>
      <c r="AF13" s="9" t="str">
        <f t="shared" si="7"/>
        <v>CUTIX</v>
      </c>
      <c r="AG13" s="55">
        <f t="shared" si="13"/>
        <v>112</v>
      </c>
      <c r="AH13" s="55">
        <f t="shared" si="13"/>
        <v>112</v>
      </c>
      <c r="AI13" s="55">
        <f t="shared" si="13"/>
        <v>112</v>
      </c>
      <c r="AJ13" s="55">
        <f t="shared" si="13"/>
        <v>112</v>
      </c>
      <c r="AK13" s="9" t="str">
        <f t="shared" si="8"/>
        <v>CAVERTON</v>
      </c>
      <c r="AM13" s="9" t="str">
        <f t="shared" si="9"/>
        <v>NCR</v>
      </c>
      <c r="AO13" s="9" t="str">
        <f t="shared" si="10"/>
        <v>MRS</v>
      </c>
      <c r="AQ13" s="9" t="str">
        <f t="shared" si="11"/>
        <v>ACCESSCORP</v>
      </c>
      <c r="AR13" s="9" t="str">
        <f t="shared" si="14"/>
        <v>FBNH</v>
      </c>
    </row>
    <row r="14" spans="2:44" x14ac:dyDescent="0.25">
      <c r="B14" s="56" t="s">
        <v>34</v>
      </c>
      <c r="C14" s="40">
        <v>1660</v>
      </c>
      <c r="D14" s="57">
        <v>1660</v>
      </c>
      <c r="E14" s="57">
        <v>1660</v>
      </c>
      <c r="F14" s="41">
        <v>1660</v>
      </c>
      <c r="G14" s="42">
        <v>0</v>
      </c>
      <c r="H14" s="42">
        <v>0</v>
      </c>
      <c r="I14" s="58">
        <v>843006</v>
      </c>
      <c r="J14" s="59">
        <v>1291048254</v>
      </c>
      <c r="K14" s="45">
        <v>1.5290519877675823E-2</v>
      </c>
      <c r="L14" s="46"/>
      <c r="N14" s="47" t="str">
        <v>GEREGU</v>
      </c>
      <c r="O14" s="48">
        <f t="shared" si="0"/>
        <v>209.7</v>
      </c>
      <c r="P14" s="49" t="str">
        <f t="shared" si="12"/>
        <v>41%</v>
      </c>
      <c r="T14" s="50">
        <f t="shared" si="1"/>
        <v>0.40738255033557036</v>
      </c>
      <c r="V14" s="7" t="str">
        <f t="shared" si="2"/>
        <v>AIRTELAFRI</v>
      </c>
      <c r="W14" s="51">
        <f t="shared" si="3"/>
        <v>0</v>
      </c>
      <c r="X14" s="51">
        <f t="shared" si="4"/>
        <v>1.5290519877675823E-2</v>
      </c>
      <c r="Y14" s="52">
        <f t="shared" si="5"/>
        <v>843006</v>
      </c>
      <c r="Z14" s="52">
        <f t="shared" si="6"/>
        <v>1291048254</v>
      </c>
      <c r="AA14" s="53">
        <f>IFERROR(RANK(W14,$W$9:$W$243,1)+COUNTIF(W14:W$243,W14)-1,"")</f>
        <v>99</v>
      </c>
      <c r="AB14" s="54">
        <f>IFERROR(RANK(X14,$X$9:$X$243,1)+COUNTIF(X14:X$243,X14)-1,"")</f>
        <v>46</v>
      </c>
      <c r="AC14" s="53">
        <f>IFERROR(RANK(Y14,$Y$9:$Y$243,1)+COUNTIF(Y14:Y$243,Y14)-1,"")</f>
        <v>82</v>
      </c>
      <c r="AD14" s="53">
        <f>IFERROR(RANK(Z14,$Z$9:$Z$243,1)+COUNTIF(Z14:Z$243,Z14)-1,"")</f>
        <v>116</v>
      </c>
      <c r="AE14" s="9">
        <v>6</v>
      </c>
      <c r="AF14" s="9" t="str">
        <f t="shared" si="7"/>
        <v>CHAMPION</v>
      </c>
      <c r="AG14" s="55">
        <f t="shared" si="13"/>
        <v>111</v>
      </c>
      <c r="AH14" s="55">
        <f t="shared" si="13"/>
        <v>111</v>
      </c>
      <c r="AI14" s="55">
        <f t="shared" si="13"/>
        <v>111</v>
      </c>
      <c r="AJ14" s="55">
        <f t="shared" si="13"/>
        <v>111</v>
      </c>
      <c r="AK14" s="9" t="str">
        <f t="shared" si="8"/>
        <v>IKEJAHOTEL</v>
      </c>
      <c r="AM14" s="9" t="str">
        <f t="shared" si="9"/>
        <v>HONYFLOUR</v>
      </c>
      <c r="AO14" s="9" t="str">
        <f t="shared" si="10"/>
        <v>GEREGU</v>
      </c>
      <c r="AQ14" s="9" t="str">
        <f t="shared" si="11"/>
        <v>ZENITHBANK</v>
      </c>
      <c r="AR14" s="9" t="str">
        <f t="shared" si="14"/>
        <v>GTCO</v>
      </c>
    </row>
    <row r="15" spans="2:44" x14ac:dyDescent="0.25">
      <c r="B15" s="56" t="s">
        <v>35</v>
      </c>
      <c r="C15" s="40">
        <v>16.899999999999999</v>
      </c>
      <c r="D15" s="57">
        <v>16.899999999999999</v>
      </c>
      <c r="E15" s="57">
        <v>15.3</v>
      </c>
      <c r="F15" s="41">
        <v>16.899999999999999</v>
      </c>
      <c r="G15" s="42">
        <v>0</v>
      </c>
      <c r="H15" s="42">
        <v>0</v>
      </c>
      <c r="I15" s="58">
        <v>883357</v>
      </c>
      <c r="J15" s="59">
        <v>14203645.35</v>
      </c>
      <c r="K15" s="45">
        <v>-8.1521739130434812E-2</v>
      </c>
      <c r="L15" s="46"/>
      <c r="N15" s="47" t="str">
        <v>ABCTRANS</v>
      </c>
      <c r="O15" s="48">
        <f t="shared" si="0"/>
        <v>0.35</v>
      </c>
      <c r="P15" s="49" t="str">
        <f t="shared" si="12"/>
        <v>40%</v>
      </c>
      <c r="T15" s="50">
        <f t="shared" si="1"/>
        <v>0.39999999999999991</v>
      </c>
      <c r="V15" s="7" t="str">
        <f t="shared" si="2"/>
        <v>ARDOVA</v>
      </c>
      <c r="W15" s="51">
        <f t="shared" si="3"/>
        <v>0</v>
      </c>
      <c r="X15" s="51">
        <f t="shared" si="4"/>
        <v>-8.1521739130434812E-2</v>
      </c>
      <c r="Y15" s="52">
        <f t="shared" si="5"/>
        <v>883357</v>
      </c>
      <c r="Z15" s="52">
        <f t="shared" si="6"/>
        <v>14203645.35</v>
      </c>
      <c r="AA15" s="53">
        <f>IFERROR(RANK(W15,$W$9:$W$243,1)+COUNTIF(W15:W$243,W15)-1,"")</f>
        <v>98</v>
      </c>
      <c r="AB15" s="54">
        <f>IFERROR(RANK(X15,$X$9:$X$243,1)+COUNTIF(X15:X$243,X15)-1,"")</f>
        <v>10</v>
      </c>
      <c r="AC15" s="53">
        <f>IFERROR(RANK(Y15,$Y$9:$Y$243,1)+COUNTIF(Y15:Y$243,Y15)-1,"")</f>
        <v>83</v>
      </c>
      <c r="AD15" s="53">
        <f>IFERROR(RANK(Z15,$Z$9:$Z$243,1)+COUNTIF(Z15:Z$243,Z15)-1,"")</f>
        <v>95</v>
      </c>
      <c r="AE15" s="9">
        <v>7</v>
      </c>
      <c r="AF15" s="9" t="str">
        <f t="shared" si="7"/>
        <v>LINKASSURE</v>
      </c>
      <c r="AG15" s="55">
        <f t="shared" si="13"/>
        <v>110</v>
      </c>
      <c r="AH15" s="55">
        <f t="shared" si="13"/>
        <v>110</v>
      </c>
      <c r="AI15" s="55">
        <f t="shared" si="13"/>
        <v>110</v>
      </c>
      <c r="AJ15" s="55">
        <f t="shared" si="13"/>
        <v>110</v>
      </c>
      <c r="AK15" s="9" t="str">
        <f t="shared" si="8"/>
        <v>UCAP</v>
      </c>
      <c r="AM15" s="9" t="str">
        <f t="shared" si="9"/>
        <v>GUINNESS</v>
      </c>
      <c r="AO15" s="9" t="str">
        <f t="shared" si="10"/>
        <v>ABCTRANS</v>
      </c>
      <c r="AQ15" s="9" t="str">
        <f t="shared" si="11"/>
        <v>UNIVINSURE</v>
      </c>
      <c r="AR15" s="9" t="str">
        <f t="shared" si="14"/>
        <v>ZENITHBANK</v>
      </c>
    </row>
    <row r="16" spans="2:44" x14ac:dyDescent="0.25">
      <c r="B16" s="56" t="s">
        <v>36</v>
      </c>
      <c r="C16" s="40">
        <v>7</v>
      </c>
      <c r="D16" s="57">
        <v>7</v>
      </c>
      <c r="E16" s="57">
        <v>7</v>
      </c>
      <c r="F16" s="41">
        <v>7</v>
      </c>
      <c r="G16" s="42">
        <v>0</v>
      </c>
      <c r="H16" s="42">
        <v>0</v>
      </c>
      <c r="I16" s="58">
        <v>66970</v>
      </c>
      <c r="J16" s="59">
        <v>460413.6</v>
      </c>
      <c r="K16" s="45">
        <v>0.16666666666666674</v>
      </c>
      <c r="L16" s="46"/>
      <c r="N16" s="47" t="str">
        <v>THOMASWY</v>
      </c>
      <c r="O16" s="48">
        <f t="shared" si="0"/>
        <v>1.3</v>
      </c>
      <c r="P16" s="49" t="str">
        <f t="shared" si="12"/>
        <v>35%</v>
      </c>
      <c r="T16" s="50">
        <f t="shared" si="1"/>
        <v>0.34020618556701043</v>
      </c>
      <c r="V16" s="7" t="str">
        <f t="shared" si="2"/>
        <v>BERGER</v>
      </c>
      <c r="W16" s="51">
        <f t="shared" si="3"/>
        <v>0</v>
      </c>
      <c r="X16" s="51">
        <f t="shared" si="4"/>
        <v>0.16666666666666674</v>
      </c>
      <c r="Y16" s="52">
        <f t="shared" si="5"/>
        <v>66970</v>
      </c>
      <c r="Z16" s="52">
        <f t="shared" si="6"/>
        <v>460413.6</v>
      </c>
      <c r="AA16" s="53">
        <f>IFERROR(RANK(W16,$W$9:$W$243,1)+COUNTIF(W16:W$243,W16)-1,"")</f>
        <v>97</v>
      </c>
      <c r="AB16" s="54">
        <f>IFERROR(RANK(X16,$X$9:$X$243,1)+COUNTIF(X16:X$243,X16)-1,"")</f>
        <v>100</v>
      </c>
      <c r="AC16" s="53">
        <f>IFERROR(RANK(Y16,$Y$9:$Y$243,1)+COUNTIF(Y16:Y$243,Y16)-1,"")</f>
        <v>36</v>
      </c>
      <c r="AD16" s="53">
        <f>IFERROR(RANK(Z16,$Z$9:$Z$243,1)+COUNTIF(Z16:Z$243,Z16)-1,"")</f>
        <v>47</v>
      </c>
      <c r="AE16" s="9">
        <v>8</v>
      </c>
      <c r="AF16" s="9" t="str">
        <f t="shared" si="7"/>
        <v>FTNCOCOA</v>
      </c>
      <c r="AG16" s="55">
        <f t="shared" si="13"/>
        <v>109</v>
      </c>
      <c r="AH16" s="55">
        <f t="shared" si="13"/>
        <v>109</v>
      </c>
      <c r="AI16" s="55">
        <f t="shared" si="13"/>
        <v>109</v>
      </c>
      <c r="AJ16" s="55">
        <f t="shared" si="13"/>
        <v>109</v>
      </c>
      <c r="AK16" s="9" t="str">
        <f t="shared" si="8"/>
        <v>CUSTODIAN</v>
      </c>
      <c r="AM16" s="9" t="str">
        <f t="shared" si="9"/>
        <v>NEM</v>
      </c>
      <c r="AO16" s="9" t="str">
        <f t="shared" si="10"/>
        <v>THOMASWY</v>
      </c>
      <c r="AQ16" s="9" t="str">
        <f t="shared" si="11"/>
        <v>STERLNBANK</v>
      </c>
      <c r="AR16" s="9" t="str">
        <f t="shared" si="14"/>
        <v>SEPLAT</v>
      </c>
    </row>
    <row r="17" spans="2:44" x14ac:dyDescent="0.25">
      <c r="B17" s="56" t="s">
        <v>37</v>
      </c>
      <c r="C17" s="40">
        <v>39.6</v>
      </c>
      <c r="D17" s="57">
        <v>39.6</v>
      </c>
      <c r="E17" s="57">
        <v>39.6</v>
      </c>
      <c r="F17" s="41">
        <v>39.6</v>
      </c>
      <c r="G17" s="42">
        <v>0</v>
      </c>
      <c r="H17" s="42">
        <v>0</v>
      </c>
      <c r="I17" s="58">
        <v>6750</v>
      </c>
      <c r="J17" s="59">
        <v>262089.75</v>
      </c>
      <c r="K17" s="45">
        <v>0</v>
      </c>
      <c r="L17" s="46"/>
      <c r="N17" s="47" t="str">
        <v>NAHCO</v>
      </c>
      <c r="O17" s="48">
        <f t="shared" si="0"/>
        <v>8.4</v>
      </c>
      <c r="P17" s="49" t="str">
        <f t="shared" si="12"/>
        <v>32%</v>
      </c>
      <c r="T17" s="50">
        <f t="shared" si="1"/>
        <v>0.3125</v>
      </c>
      <c r="V17" s="7" t="str">
        <f t="shared" si="2"/>
        <v>BETAGLAS</v>
      </c>
      <c r="W17" s="51">
        <f t="shared" si="3"/>
        <v>0</v>
      </c>
      <c r="X17" s="51">
        <f t="shared" si="4"/>
        <v>0</v>
      </c>
      <c r="Y17" s="52">
        <f t="shared" si="5"/>
        <v>6750</v>
      </c>
      <c r="Z17" s="52">
        <f t="shared" si="6"/>
        <v>262089.75</v>
      </c>
      <c r="AA17" s="53">
        <f>IFERROR(RANK(W17,$W$9:$W$243,1)+COUNTIF(W17:W$243,W17)-1,"")</f>
        <v>96</v>
      </c>
      <c r="AB17" s="54">
        <f>IFERROR(RANK(X17,$X$9:$X$243,1)+COUNTIF(X17:X$243,X17)-1,"")</f>
        <v>43</v>
      </c>
      <c r="AC17" s="53">
        <f>IFERROR(RANK(Y17,$Y$9:$Y$243,1)+COUNTIF(Y17:Y$243,Y17)-1,"")</f>
        <v>14</v>
      </c>
      <c r="AD17" s="53">
        <f>IFERROR(RANK(Z17,$Z$9:$Z$243,1)+COUNTIF(Z17:Z$243,Z17)-1,"")</f>
        <v>42</v>
      </c>
      <c r="AE17" s="9">
        <v>9</v>
      </c>
      <c r="AF17" s="9" t="str">
        <f t="shared" si="7"/>
        <v>REGALINS</v>
      </c>
      <c r="AG17" s="55">
        <f t="shared" si="13"/>
        <v>108</v>
      </c>
      <c r="AH17" s="55">
        <f t="shared" si="13"/>
        <v>108</v>
      </c>
      <c r="AI17" s="55">
        <f t="shared" si="13"/>
        <v>108</v>
      </c>
      <c r="AJ17" s="55">
        <f t="shared" si="13"/>
        <v>108</v>
      </c>
      <c r="AK17" s="9" t="str">
        <f t="shared" si="8"/>
        <v>UBN</v>
      </c>
      <c r="AM17" s="9" t="str">
        <f t="shared" si="9"/>
        <v>TIP</v>
      </c>
      <c r="AO17" s="9" t="str">
        <f t="shared" si="10"/>
        <v>NAHCO</v>
      </c>
      <c r="AQ17" s="9" t="str">
        <f t="shared" si="11"/>
        <v>INTENEGINS</v>
      </c>
      <c r="AR17" s="9" t="str">
        <f t="shared" si="14"/>
        <v>NESTLE</v>
      </c>
    </row>
    <row r="18" spans="2:44" x14ac:dyDescent="0.25">
      <c r="B18" s="56" t="s">
        <v>38</v>
      </c>
      <c r="C18" s="40">
        <v>99.45</v>
      </c>
      <c r="D18" s="57">
        <v>99.45</v>
      </c>
      <c r="E18" s="57">
        <v>99.45</v>
      </c>
      <c r="F18" s="41">
        <v>99.45</v>
      </c>
      <c r="G18" s="42">
        <v>0</v>
      </c>
      <c r="H18" s="42">
        <v>0</v>
      </c>
      <c r="I18" s="58">
        <v>51441</v>
      </c>
      <c r="J18" s="59">
        <v>4612258.1500000004</v>
      </c>
      <c r="K18" s="45">
        <v>1.7391304347826209E-2</v>
      </c>
      <c r="L18" s="46"/>
      <c r="N18" s="47" t="str">
        <v>FIDELITYBK</v>
      </c>
      <c r="O18" s="48">
        <f t="shared" si="0"/>
        <v>5.58</v>
      </c>
      <c r="P18" s="49" t="str">
        <f t="shared" si="12"/>
        <v>29%</v>
      </c>
      <c r="T18" s="50">
        <f t="shared" si="1"/>
        <v>0.28275862068965529</v>
      </c>
      <c r="V18" s="7" t="str">
        <f t="shared" si="2"/>
        <v>BUACEMENT</v>
      </c>
      <c r="W18" s="51">
        <f t="shared" si="3"/>
        <v>0</v>
      </c>
      <c r="X18" s="51">
        <f t="shared" si="4"/>
        <v>1.7391304347826209E-2</v>
      </c>
      <c r="Y18" s="52">
        <f t="shared" si="5"/>
        <v>51441</v>
      </c>
      <c r="Z18" s="52">
        <f t="shared" si="6"/>
        <v>4612258.1500000004</v>
      </c>
      <c r="AA18" s="53">
        <f>IFERROR(RANK(W18,$W$9:$W$243,1)+COUNTIF(W18:W$243,W18)-1,"")</f>
        <v>95</v>
      </c>
      <c r="AB18" s="54">
        <f>IFERROR(RANK(X18,$X$9:$X$243,1)+COUNTIF(X18:X$243,X18)-1,"")</f>
        <v>49</v>
      </c>
      <c r="AC18" s="53">
        <f>IFERROR(RANK(Y18,$Y$9:$Y$243,1)+COUNTIF(Y18:Y$243,Y18)-1,"")</f>
        <v>31</v>
      </c>
      <c r="AD18" s="53">
        <f>IFERROR(RANK(Z18,$Z$9:$Z$243,1)+COUNTIF(Z18:Z$243,Z18)-1,"")</f>
        <v>82</v>
      </c>
      <c r="AE18" s="9">
        <v>10</v>
      </c>
      <c r="AF18" s="9" t="str">
        <f t="shared" si="7"/>
        <v>HONYFLOUR</v>
      </c>
      <c r="AG18" s="55">
        <f t="shared" si="13"/>
        <v>107</v>
      </c>
      <c r="AH18" s="55">
        <f t="shared" si="13"/>
        <v>107</v>
      </c>
      <c r="AI18" s="55">
        <f t="shared" si="13"/>
        <v>107</v>
      </c>
      <c r="AJ18" s="55">
        <f t="shared" si="13"/>
        <v>107</v>
      </c>
      <c r="AK18" s="9" t="str">
        <f t="shared" si="8"/>
        <v>OANDO</v>
      </c>
      <c r="AM18" s="9" t="str">
        <f t="shared" si="9"/>
        <v>ARDOVA</v>
      </c>
      <c r="AO18" s="9" t="str">
        <f t="shared" si="10"/>
        <v>FIDELITYBK</v>
      </c>
      <c r="AQ18" s="9" t="str">
        <f t="shared" si="11"/>
        <v>HONYFLOUR</v>
      </c>
      <c r="AR18" s="9" t="str">
        <f t="shared" si="14"/>
        <v>ACCESSCORP</v>
      </c>
    </row>
    <row r="19" spans="2:44" x14ac:dyDescent="0.25">
      <c r="B19" s="56" t="s">
        <v>39</v>
      </c>
      <c r="C19" s="40">
        <v>74.5</v>
      </c>
      <c r="D19" s="57">
        <v>74.5</v>
      </c>
      <c r="E19" s="57">
        <v>74.5</v>
      </c>
      <c r="F19" s="41">
        <v>74.5</v>
      </c>
      <c r="G19" s="42">
        <v>0</v>
      </c>
      <c r="H19" s="42">
        <v>0</v>
      </c>
      <c r="I19" s="58">
        <v>123436</v>
      </c>
      <c r="J19" s="59">
        <v>8747852.3000000007</v>
      </c>
      <c r="K19" s="45">
        <v>0.14615384615384608</v>
      </c>
      <c r="L19" s="46"/>
      <c r="P19" s="61"/>
      <c r="V19" s="7" t="str">
        <f t="shared" si="2"/>
        <v>BUAFOODS</v>
      </c>
      <c r="W19" s="51">
        <f t="shared" si="3"/>
        <v>0</v>
      </c>
      <c r="X19" s="51">
        <f t="shared" si="4"/>
        <v>0.14615384615384608</v>
      </c>
      <c r="Y19" s="52">
        <f t="shared" si="5"/>
        <v>123436</v>
      </c>
      <c r="Z19" s="52">
        <f t="shared" si="6"/>
        <v>8747852.3000000007</v>
      </c>
      <c r="AA19" s="53">
        <f>IFERROR(RANK(W19,$W$9:$W$243,1)+COUNTIF(W19:W$243,W19)-1,"")</f>
        <v>94</v>
      </c>
      <c r="AB19" s="54">
        <f>IFERROR(RANK(X19,$X$9:$X$243,1)+COUNTIF(X19:X$243,X19)-1,"")</f>
        <v>97</v>
      </c>
      <c r="AC19" s="53">
        <f>IFERROR(RANK(Y19,$Y$9:$Y$243,1)+COUNTIF(Y19:Y$243,Y19)-1,"")</f>
        <v>48</v>
      </c>
      <c r="AD19" s="53">
        <f>IFERROR(RANK(Z19,$Z$9:$Z$243,1)+COUNTIF(Z19:Z$243,Z19)-1,"")</f>
        <v>91</v>
      </c>
    </row>
    <row r="20" spans="2:44" x14ac:dyDescent="0.25">
      <c r="B20" s="56" t="s">
        <v>40</v>
      </c>
      <c r="C20" s="40">
        <v>11.9</v>
      </c>
      <c r="D20" s="57">
        <v>12</v>
      </c>
      <c r="E20" s="57">
        <v>11.45</v>
      </c>
      <c r="F20" s="41">
        <v>11.45</v>
      </c>
      <c r="G20" s="42">
        <v>-0.45000000000000107</v>
      </c>
      <c r="H20" s="42">
        <v>-3.7815126050420256</v>
      </c>
      <c r="I20" s="58">
        <v>444570</v>
      </c>
      <c r="J20" s="59">
        <v>5267279.3499999996</v>
      </c>
      <c r="K20" s="45">
        <v>-3.7815126050420256E-2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CADBURY</v>
      </c>
      <c r="W20" s="51">
        <f t="shared" si="3"/>
        <v>-3.7815126050420256</v>
      </c>
      <c r="X20" s="51">
        <f t="shared" si="4"/>
        <v>-3.7815126050420256E-2</v>
      </c>
      <c r="Y20" s="52">
        <f t="shared" si="5"/>
        <v>444570</v>
      </c>
      <c r="Z20" s="52">
        <f t="shared" si="6"/>
        <v>5267279.3499999996</v>
      </c>
      <c r="AA20" s="53">
        <f>IFERROR(RANK(W20,$W$9:$W$243,1)+COUNTIF(W20:W$243,W20)-1,"")</f>
        <v>13</v>
      </c>
      <c r="AB20" s="54">
        <f>IFERROR(RANK(X20,$X$9:$X$243,1)+COUNTIF(X20:X$243,X20)-1,"")</f>
        <v>15</v>
      </c>
      <c r="AC20" s="53">
        <f>IFERROR(RANK(Y20,$Y$9:$Y$243,1)+COUNTIF(Y20:Y$243,Y20)-1,"")</f>
        <v>69</v>
      </c>
      <c r="AD20" s="53">
        <f>IFERROR(RANK(Z20,$Z$9:$Z$243,1)+COUNTIF(Z20:Z$243,Z20)-1,"")</f>
        <v>84</v>
      </c>
    </row>
    <row r="21" spans="2:44" x14ac:dyDescent="0.25">
      <c r="B21" s="56" t="s">
        <v>45</v>
      </c>
      <c r="C21" s="40">
        <v>20.2</v>
      </c>
      <c r="D21" s="57">
        <v>20.2</v>
      </c>
      <c r="E21" s="57">
        <v>20.2</v>
      </c>
      <c r="F21" s="41">
        <v>20.2</v>
      </c>
      <c r="G21" s="42">
        <v>0</v>
      </c>
      <c r="H21" s="42">
        <v>0</v>
      </c>
      <c r="I21" s="58">
        <v>54055</v>
      </c>
      <c r="J21" s="59">
        <v>1159807.5</v>
      </c>
      <c r="K21" s="45">
        <v>0.13483146067415719</v>
      </c>
      <c r="L21" s="46"/>
      <c r="N21" s="63">
        <f>COUNTIF($H$9:$H$118,"&gt;0.00")</f>
        <v>12</v>
      </c>
      <c r="O21" s="63">
        <f>COUNTIF($H$9:$H$112,"&lt;0.00")</f>
        <v>22</v>
      </c>
      <c r="P21" s="63">
        <f>COUNTIF($H$9:$H$112,"=0.00")</f>
        <v>70</v>
      </c>
      <c r="Q21" s="64">
        <f>N21/O21</f>
        <v>0.54545454545454541</v>
      </c>
      <c r="V21" s="7" t="str">
        <f t="shared" si="2"/>
        <v>CAP</v>
      </c>
      <c r="W21" s="51">
        <f t="shared" si="3"/>
        <v>0</v>
      </c>
      <c r="X21" s="51">
        <f t="shared" si="4"/>
        <v>0.13483146067415719</v>
      </c>
      <c r="Y21" s="52">
        <f t="shared" si="5"/>
        <v>54055</v>
      </c>
      <c r="Z21" s="52">
        <f t="shared" si="6"/>
        <v>1159807.5</v>
      </c>
      <c r="AA21" s="53">
        <f>IFERROR(RANK(W21,$W$9:$W$243,1)+COUNTIF(W21:W$243,W21)-1,"")</f>
        <v>93</v>
      </c>
      <c r="AB21" s="54">
        <f>IFERROR(RANK(X21,$X$9:$X$243,1)+COUNTIF(X21:X$243,X21)-1,"")</f>
        <v>94</v>
      </c>
      <c r="AC21" s="53">
        <f>IFERROR(RANK(Y21,$Y$9:$Y$243,1)+COUNTIF(Y21:Y$243,Y21)-1,"")</f>
        <v>33</v>
      </c>
      <c r="AD21" s="53">
        <f>IFERROR(RANK(Z21,$Z$9:$Z$243,1)+COUNTIF(Z21:Z$243,Z21)-1,"")</f>
        <v>63</v>
      </c>
    </row>
    <row r="22" spans="2:44" x14ac:dyDescent="0.25">
      <c r="B22" s="56" t="s">
        <v>46</v>
      </c>
      <c r="C22" s="40">
        <v>0.96</v>
      </c>
      <c r="D22" s="57">
        <v>0.97</v>
      </c>
      <c r="E22" s="57">
        <v>0.97</v>
      </c>
      <c r="F22" s="41">
        <v>0.97</v>
      </c>
      <c r="G22" s="42">
        <v>1.0000000000000009E-2</v>
      </c>
      <c r="H22" s="42">
        <v>1.0416666666666676</v>
      </c>
      <c r="I22" s="58">
        <v>1168950</v>
      </c>
      <c r="J22" s="59">
        <v>1135250.5900000001</v>
      </c>
      <c r="K22" s="45">
        <v>-2.0202020202020221E-2</v>
      </c>
      <c r="L22" s="46"/>
      <c r="V22" s="7" t="str">
        <f t="shared" si="2"/>
        <v>CAVERTON</v>
      </c>
      <c r="W22" s="51">
        <f t="shared" si="3"/>
        <v>1.0416666666666676</v>
      </c>
      <c r="X22" s="51">
        <f t="shared" si="4"/>
        <v>-2.0202020202020221E-2</v>
      </c>
      <c r="Y22" s="52">
        <f t="shared" si="5"/>
        <v>1168950</v>
      </c>
      <c r="Z22" s="52">
        <f t="shared" si="6"/>
        <v>1135250.5900000001</v>
      </c>
      <c r="AA22" s="53">
        <f>IFERROR(RANK(W22,$W$9:$W$243,1)+COUNTIF(W22:W$243,W22)-1,"")</f>
        <v>112</v>
      </c>
      <c r="AB22" s="54">
        <f>IFERROR(RANK(X22,$X$9:$X$243,1)+COUNTIF(X22:X$243,X22)-1,"")</f>
        <v>23</v>
      </c>
      <c r="AC22" s="53">
        <f>IFERROR(RANK(Y22,$Y$9:$Y$243,1)+COUNTIF(Y22:Y$243,Y22)-1,"")</f>
        <v>86</v>
      </c>
      <c r="AD22" s="53">
        <f>IFERROR(RANK(Z22,$Z$9:$Z$243,1)+COUNTIF(Z22:Z$243,Z22)-1,"")</f>
        <v>62</v>
      </c>
    </row>
    <row r="23" spans="2:44" x14ac:dyDescent="0.25">
      <c r="B23" s="56" t="s">
        <v>47</v>
      </c>
      <c r="C23" s="40">
        <v>4.8499999999999996</v>
      </c>
      <c r="D23" s="57">
        <v>4.5</v>
      </c>
      <c r="E23" s="57">
        <v>4.5</v>
      </c>
      <c r="F23" s="41">
        <v>4.5</v>
      </c>
      <c r="G23" s="42">
        <v>-0.34999999999999964</v>
      </c>
      <c r="H23" s="42">
        <v>-7.2164948453608186</v>
      </c>
      <c r="I23" s="58">
        <v>522687</v>
      </c>
      <c r="J23" s="59">
        <v>2366157.87</v>
      </c>
      <c r="K23" s="45">
        <v>-0.18181818181818177</v>
      </c>
      <c r="L23" s="46"/>
      <c r="N23" s="65"/>
      <c r="O23" s="65"/>
      <c r="P23" s="65"/>
      <c r="V23" s="7" t="str">
        <f t="shared" si="2"/>
        <v>CHAMPION</v>
      </c>
      <c r="W23" s="51">
        <f t="shared" si="3"/>
        <v>-7.2164948453608186</v>
      </c>
      <c r="X23" s="51">
        <f t="shared" si="4"/>
        <v>-0.18181818181818177</v>
      </c>
      <c r="Y23" s="52">
        <f t="shared" si="5"/>
        <v>522687</v>
      </c>
      <c r="Z23" s="52">
        <f t="shared" si="6"/>
        <v>2366157.87</v>
      </c>
      <c r="AA23" s="53">
        <f>IFERROR(RANK(W23,$W$9:$W$243,1)+COUNTIF(W23:W$243,W23)-1,"")</f>
        <v>6</v>
      </c>
      <c r="AB23" s="54">
        <f>IFERROR(RANK(X23,$X$9:$X$243,1)+COUNTIF(X23:X$243,X23)-1,"")</f>
        <v>2</v>
      </c>
      <c r="AC23" s="53">
        <f>IFERROR(RANK(Y23,$Y$9:$Y$243,1)+COUNTIF(Y23:Y$243,Y23)-1,"")</f>
        <v>74</v>
      </c>
      <c r="AD23" s="53">
        <f>IFERROR(RANK(Z23,$Z$9:$Z$243,1)+COUNTIF(Z23:Z$243,Z23)-1,"")</f>
        <v>74</v>
      </c>
    </row>
    <row r="24" spans="2:44" x14ac:dyDescent="0.25">
      <c r="B24" s="56" t="s">
        <v>48</v>
      </c>
      <c r="C24" s="40">
        <v>0.26</v>
      </c>
      <c r="D24" s="57">
        <v>0.26</v>
      </c>
      <c r="E24" s="57">
        <v>0.25</v>
      </c>
      <c r="F24" s="41">
        <v>0.25</v>
      </c>
      <c r="G24" s="42">
        <v>-1.0000000000000009E-2</v>
      </c>
      <c r="H24" s="42">
        <v>-3.8461538461538494</v>
      </c>
      <c r="I24" s="58">
        <v>2238987</v>
      </c>
      <c r="J24" s="59">
        <v>561827.9</v>
      </c>
      <c r="K24" s="45">
        <v>0.13636363636363646</v>
      </c>
      <c r="L24" s="46"/>
      <c r="N24" s="65"/>
      <c r="O24" s="65"/>
      <c r="P24" s="65"/>
      <c r="V24" s="7" t="str">
        <f t="shared" si="2"/>
        <v>CHAMS</v>
      </c>
      <c r="W24" s="51">
        <f t="shared" si="3"/>
        <v>-3.8461538461538494</v>
      </c>
      <c r="X24" s="51">
        <f t="shared" si="4"/>
        <v>0.13636363636363646</v>
      </c>
      <c r="Y24" s="52">
        <f t="shared" si="5"/>
        <v>2238987</v>
      </c>
      <c r="Z24" s="52">
        <f t="shared" si="6"/>
        <v>561827.9</v>
      </c>
      <c r="AA24" s="53">
        <f>IFERROR(RANK(W24,$W$9:$W$243,1)+COUNTIF(W24:W$243,W24)-1,"")</f>
        <v>12</v>
      </c>
      <c r="AB24" s="54">
        <f>IFERROR(RANK(X24,$X$9:$X$243,1)+COUNTIF(X24:X$243,X24)-1,"")</f>
        <v>95</v>
      </c>
      <c r="AC24" s="53">
        <f>IFERROR(RANK(Y24,$Y$9:$Y$243,1)+COUNTIF(Y24:Y$243,Y24)-1,"")</f>
        <v>98</v>
      </c>
      <c r="AD24" s="53">
        <f>IFERROR(RANK(Z24,$Z$9:$Z$243,1)+COUNTIF(Z24:Z$243,Z24)-1,"")</f>
        <v>52</v>
      </c>
    </row>
    <row r="25" spans="2:44" x14ac:dyDescent="0.25">
      <c r="B25" s="56" t="s">
        <v>49</v>
      </c>
      <c r="C25" s="40">
        <v>0.68</v>
      </c>
      <c r="D25" s="57">
        <v>0.63</v>
      </c>
      <c r="E25" s="57">
        <v>0.63</v>
      </c>
      <c r="F25" s="41">
        <v>0.63</v>
      </c>
      <c r="G25" s="42">
        <v>-5.0000000000000044E-2</v>
      </c>
      <c r="H25" s="42">
        <v>-7.3529411764705941</v>
      </c>
      <c r="I25" s="58">
        <v>203952</v>
      </c>
      <c r="J25" s="59">
        <v>130880.44</v>
      </c>
      <c r="K25" s="45">
        <v>-5.9701492537313494E-2</v>
      </c>
      <c r="L25" s="46"/>
      <c r="V25" s="7" t="str">
        <f t="shared" si="2"/>
        <v>CHIPLC</v>
      </c>
      <c r="W25" s="51">
        <f t="shared" si="3"/>
        <v>-7.3529411764705941</v>
      </c>
      <c r="X25" s="51">
        <f t="shared" si="4"/>
        <v>-5.9701492537313494E-2</v>
      </c>
      <c r="Y25" s="52">
        <f t="shared" si="5"/>
        <v>203952</v>
      </c>
      <c r="Z25" s="52">
        <f t="shared" si="6"/>
        <v>130880.44</v>
      </c>
      <c r="AA25" s="53">
        <f>IFERROR(RANK(W25,$W$9:$W$243,1)+COUNTIF(W25:W$243,W25)-1,"")</f>
        <v>4</v>
      </c>
      <c r="AB25" s="54">
        <f>IFERROR(RANK(X25,$X$9:$X$243,1)+COUNTIF(X25:X$243,X25)-1,"")</f>
        <v>12</v>
      </c>
      <c r="AC25" s="53">
        <f>IFERROR(RANK(Y25,$Y$9:$Y$243,1)+COUNTIF(Y25:Y$243,Y25)-1,"")</f>
        <v>53</v>
      </c>
      <c r="AD25" s="53">
        <f>IFERROR(RANK(Z25,$Z$9:$Z$243,1)+COUNTIF(Z25:Z$243,Z25)-1,"")</f>
        <v>33</v>
      </c>
    </row>
    <row r="26" spans="2:44" x14ac:dyDescent="0.25">
      <c r="B26" s="56" t="s">
        <v>50</v>
      </c>
      <c r="C26" s="40">
        <v>3.3</v>
      </c>
      <c r="D26" s="57">
        <v>3.3</v>
      </c>
      <c r="E26" s="57">
        <v>3.3</v>
      </c>
      <c r="F26" s="41">
        <v>3.3</v>
      </c>
      <c r="G26" s="42">
        <v>0</v>
      </c>
      <c r="H26" s="42">
        <v>0</v>
      </c>
      <c r="I26" s="58">
        <v>31475</v>
      </c>
      <c r="J26" s="59">
        <v>104441.25</v>
      </c>
      <c r="K26" s="45">
        <v>3.1249999999999778E-2</v>
      </c>
      <c r="L26" s="46"/>
      <c r="V26" s="7" t="str">
        <f t="shared" si="2"/>
        <v>CILEASING</v>
      </c>
      <c r="W26" s="51">
        <f t="shared" si="3"/>
        <v>0</v>
      </c>
      <c r="X26" s="51">
        <f t="shared" si="4"/>
        <v>3.1249999999999778E-2</v>
      </c>
      <c r="Y26" s="52">
        <f t="shared" si="5"/>
        <v>31475</v>
      </c>
      <c r="Z26" s="52">
        <f t="shared" si="6"/>
        <v>104441.25</v>
      </c>
      <c r="AA26" s="53">
        <f>IFERROR(RANK(W26,$W$9:$W$243,1)+COUNTIF(W26:W$243,W26)-1,"")</f>
        <v>92</v>
      </c>
      <c r="AB26" s="54">
        <f>IFERROR(RANK(X26,$X$9:$X$243,1)+COUNTIF(X26:X$243,X26)-1,"")</f>
        <v>51</v>
      </c>
      <c r="AC26" s="53">
        <f>IFERROR(RANK(Y26,$Y$9:$Y$243,1)+COUNTIF(Y26:Y$243,Y26)-1,"")</f>
        <v>23</v>
      </c>
      <c r="AD26" s="53">
        <f>IFERROR(RANK(Z26,$Z$9:$Z$243,1)+COUNTIF(Z26:Z$243,Z26)-1,"")</f>
        <v>26</v>
      </c>
    </row>
    <row r="27" spans="2:44" x14ac:dyDescent="0.25">
      <c r="B27" s="56" t="s">
        <v>51</v>
      </c>
      <c r="C27" s="40">
        <v>29.15</v>
      </c>
      <c r="D27" s="57">
        <v>32.049999999999997</v>
      </c>
      <c r="E27" s="57">
        <v>32.049999999999997</v>
      </c>
      <c r="F27" s="41">
        <v>32.049999999999997</v>
      </c>
      <c r="G27" s="42">
        <v>2.8999999999999986</v>
      </c>
      <c r="H27" s="42">
        <v>9.9485420240137188</v>
      </c>
      <c r="I27" s="58">
        <v>121224</v>
      </c>
      <c r="J27" s="59">
        <v>3885229.2</v>
      </c>
      <c r="K27" s="45">
        <v>0.20943396226415079</v>
      </c>
      <c r="L27" s="46"/>
      <c r="V27" s="7" t="str">
        <f t="shared" si="2"/>
        <v>CONOIL</v>
      </c>
      <c r="W27" s="51">
        <f t="shared" si="3"/>
        <v>9.9485420240137188</v>
      </c>
      <c r="X27" s="51">
        <f t="shared" si="4"/>
        <v>0.20943396226415079</v>
      </c>
      <c r="Y27" s="52">
        <f t="shared" si="5"/>
        <v>121224</v>
      </c>
      <c r="Z27" s="52">
        <f t="shared" si="6"/>
        <v>3885229.2</v>
      </c>
      <c r="AA27" s="53">
        <f>IFERROR(RANK(W27,$W$9:$W$243,1)+COUNTIF(W27:W$243,W27)-1,"")</f>
        <v>116</v>
      </c>
      <c r="AB27" s="54">
        <f>IFERROR(RANK(X27,$X$9:$X$243,1)+COUNTIF(X27:X$243,X27)-1,"")</f>
        <v>105</v>
      </c>
      <c r="AC27" s="53">
        <f>IFERROR(RANK(Y27,$Y$9:$Y$243,1)+COUNTIF(Y27:Y$243,Y27)-1,"")</f>
        <v>46</v>
      </c>
      <c r="AD27" s="53">
        <f>IFERROR(RANK(Z27,$Z$9:$Z$243,1)+COUNTIF(Z27:Z$243,Z27)-1,"")</f>
        <v>79</v>
      </c>
    </row>
    <row r="28" spans="2:44" x14ac:dyDescent="0.25">
      <c r="B28" s="56" t="s">
        <v>52</v>
      </c>
      <c r="C28" s="40">
        <v>0.6</v>
      </c>
      <c r="D28" s="57">
        <v>0.59</v>
      </c>
      <c r="E28" s="57">
        <v>0.59</v>
      </c>
      <c r="F28" s="41">
        <v>0.59</v>
      </c>
      <c r="G28" s="42">
        <v>-1.0000000000000009E-2</v>
      </c>
      <c r="H28" s="42">
        <v>-1.6666666666666683</v>
      </c>
      <c r="I28" s="58">
        <v>135250</v>
      </c>
      <c r="J28" s="59">
        <v>80255.850000000006</v>
      </c>
      <c r="K28" s="45">
        <v>-1.6666666666666718E-2</v>
      </c>
      <c r="L28" s="46"/>
      <c r="V28" s="7" t="str">
        <f t="shared" si="2"/>
        <v>CORNERST</v>
      </c>
      <c r="W28" s="51">
        <f t="shared" si="3"/>
        <v>-1.6666666666666683</v>
      </c>
      <c r="X28" s="51">
        <f t="shared" si="4"/>
        <v>-1.6666666666666718E-2</v>
      </c>
      <c r="Y28" s="52">
        <f t="shared" si="5"/>
        <v>135250</v>
      </c>
      <c r="Z28" s="52">
        <f t="shared" si="6"/>
        <v>80255.850000000006</v>
      </c>
      <c r="AA28" s="53">
        <f>IFERROR(RANK(W28,$W$9:$W$243,1)+COUNTIF(W28:W$243,W28)-1,"")</f>
        <v>16</v>
      </c>
      <c r="AB28" s="54">
        <f>IFERROR(RANK(X28,$X$9:$X$243,1)+COUNTIF(X28:X$243,X28)-1,"")</f>
        <v>25</v>
      </c>
      <c r="AC28" s="53">
        <f>IFERROR(RANK(Y28,$Y$9:$Y$243,1)+COUNTIF(Y28:Y$243,Y28)-1,"")</f>
        <v>49</v>
      </c>
      <c r="AD28" s="53">
        <f>IFERROR(RANK(Z28,$Z$9:$Z$243,1)+COUNTIF(Z28:Z$243,Z28)-1,"")</f>
        <v>24</v>
      </c>
    </row>
    <row r="29" spans="2:44" x14ac:dyDescent="0.25">
      <c r="B29" s="56" t="s">
        <v>53</v>
      </c>
      <c r="C29" s="40">
        <v>0.48</v>
      </c>
      <c r="D29" s="57">
        <v>0.48</v>
      </c>
      <c r="E29" s="57">
        <v>0.48</v>
      </c>
      <c r="F29" s="41">
        <v>0.48</v>
      </c>
      <c r="G29" s="42">
        <v>0</v>
      </c>
      <c r="H29" s="42">
        <v>0</v>
      </c>
      <c r="I29" s="58">
        <v>340985</v>
      </c>
      <c r="J29" s="59">
        <v>165002.79999999999</v>
      </c>
      <c r="K29" s="45">
        <v>4.3478260869565188E-2</v>
      </c>
      <c r="L29" s="46"/>
      <c r="V29" s="7" t="str">
        <f t="shared" si="2"/>
        <v>COURTVILLE</v>
      </c>
      <c r="W29" s="51">
        <f t="shared" si="3"/>
        <v>0</v>
      </c>
      <c r="X29" s="51">
        <f t="shared" si="4"/>
        <v>4.3478260869565188E-2</v>
      </c>
      <c r="Y29" s="52">
        <f t="shared" si="5"/>
        <v>340985</v>
      </c>
      <c r="Z29" s="52">
        <f t="shared" si="6"/>
        <v>165002.79999999999</v>
      </c>
      <c r="AA29" s="53">
        <f>IFERROR(RANK(W29,$W$9:$W$243,1)+COUNTIF(W29:W$243,W29)-1,"")</f>
        <v>91</v>
      </c>
      <c r="AB29" s="54">
        <f>IFERROR(RANK(X29,$X$9:$X$243,1)+COUNTIF(X29:X$243,X29)-1,"")</f>
        <v>57</v>
      </c>
      <c r="AC29" s="53">
        <f>IFERROR(RANK(Y29,$Y$9:$Y$243,1)+COUNTIF(Y29:Y$243,Y29)-1,"")</f>
        <v>65</v>
      </c>
      <c r="AD29" s="53">
        <f>IFERROR(RANK(Z29,$Z$9:$Z$243,1)+COUNTIF(Z29:Z$243,Z29)-1,"")</f>
        <v>36</v>
      </c>
    </row>
    <row r="30" spans="2:44" x14ac:dyDescent="0.25">
      <c r="B30" s="56" t="s">
        <v>54</v>
      </c>
      <c r="C30" s="40">
        <v>6</v>
      </c>
      <c r="D30" s="57">
        <v>6.05</v>
      </c>
      <c r="E30" s="57">
        <v>6.05</v>
      </c>
      <c r="F30" s="41">
        <v>6.05</v>
      </c>
      <c r="G30" s="42">
        <v>4.9999999999999822E-2</v>
      </c>
      <c r="H30" s="42">
        <v>0.83333333333333037</v>
      </c>
      <c r="I30" s="58">
        <v>613305</v>
      </c>
      <c r="J30" s="59">
        <v>3695556.6</v>
      </c>
      <c r="K30" s="45">
        <v>1.6806722689075571E-2</v>
      </c>
      <c r="L30" s="46"/>
      <c r="V30" s="7" t="str">
        <f t="shared" si="2"/>
        <v>CUSTODIAN</v>
      </c>
      <c r="W30" s="51">
        <f t="shared" si="3"/>
        <v>0.83333333333333037</v>
      </c>
      <c r="X30" s="51">
        <f t="shared" si="4"/>
        <v>1.6806722689075571E-2</v>
      </c>
      <c r="Y30" s="52">
        <f t="shared" si="5"/>
        <v>613305</v>
      </c>
      <c r="Z30" s="52">
        <f t="shared" si="6"/>
        <v>3695556.6</v>
      </c>
      <c r="AA30" s="53">
        <f>IFERROR(RANK(W30,$W$9:$W$243,1)+COUNTIF(W30:W$243,W30)-1,"")</f>
        <v>109</v>
      </c>
      <c r="AB30" s="54">
        <f>IFERROR(RANK(X30,$X$9:$X$243,1)+COUNTIF(X30:X$243,X30)-1,"")</f>
        <v>47</v>
      </c>
      <c r="AC30" s="53">
        <f>IFERROR(RANK(Y30,$Y$9:$Y$243,1)+COUNTIF(Y30:Y$243,Y30)-1,"")</f>
        <v>78</v>
      </c>
      <c r="AD30" s="53">
        <f>IFERROR(RANK(Z30,$Z$9:$Z$243,1)+COUNTIF(Z30:Z$243,Z30)-1,"")</f>
        <v>77</v>
      </c>
    </row>
    <row r="31" spans="2:44" x14ac:dyDescent="0.25">
      <c r="B31" s="56" t="s">
        <v>55</v>
      </c>
      <c r="C31" s="40">
        <v>2.21</v>
      </c>
      <c r="D31" s="57">
        <v>2.0499999999999998</v>
      </c>
      <c r="E31" s="57">
        <v>2.0499999999999998</v>
      </c>
      <c r="F31" s="41">
        <v>2.0499999999999998</v>
      </c>
      <c r="G31" s="42">
        <v>-0.16000000000000014</v>
      </c>
      <c r="H31" s="42">
        <v>-7.2398190045248931</v>
      </c>
      <c r="I31" s="58">
        <v>267484</v>
      </c>
      <c r="J31" s="59">
        <v>554750.6</v>
      </c>
      <c r="K31" s="45">
        <v>1.990049751243772E-2</v>
      </c>
      <c r="L31" s="46"/>
      <c r="V31" s="7" t="str">
        <f t="shared" si="2"/>
        <v>CUTIX</v>
      </c>
      <c r="W31" s="51">
        <f t="shared" si="3"/>
        <v>-7.2398190045248931</v>
      </c>
      <c r="X31" s="51">
        <f t="shared" si="4"/>
        <v>1.990049751243772E-2</v>
      </c>
      <c r="Y31" s="52">
        <f t="shared" si="5"/>
        <v>267484</v>
      </c>
      <c r="Z31" s="52">
        <f t="shared" si="6"/>
        <v>554750.6</v>
      </c>
      <c r="AA31" s="53">
        <f>IFERROR(RANK(W31,$W$9:$W$243,1)+COUNTIF(W31:W$243,W31)-1,"")</f>
        <v>5</v>
      </c>
      <c r="AB31" s="54">
        <f>IFERROR(RANK(X31,$X$9:$X$243,1)+COUNTIF(X31:X$243,X31)-1,"")</f>
        <v>50</v>
      </c>
      <c r="AC31" s="53">
        <f>IFERROR(RANK(Y31,$Y$9:$Y$243,1)+COUNTIF(Y31:Y$243,Y31)-1,"")</f>
        <v>59</v>
      </c>
      <c r="AD31" s="53">
        <f>IFERROR(RANK(Z31,$Z$9:$Z$243,1)+COUNTIF(Z31:Z$243,Z31)-1,"")</f>
        <v>51</v>
      </c>
    </row>
    <row r="32" spans="2:44" x14ac:dyDescent="0.25">
      <c r="B32" s="56" t="s">
        <v>56</v>
      </c>
      <c r="C32" s="40">
        <v>0.98</v>
      </c>
      <c r="D32" s="57">
        <v>0.98</v>
      </c>
      <c r="E32" s="57">
        <v>0.98</v>
      </c>
      <c r="F32" s="41">
        <v>0.98</v>
      </c>
      <c r="G32" s="42">
        <v>0</v>
      </c>
      <c r="H32" s="42">
        <v>0</v>
      </c>
      <c r="I32" s="58">
        <v>3202</v>
      </c>
      <c r="J32" s="59">
        <v>2991.8</v>
      </c>
      <c r="K32" s="45">
        <v>-2.9702970297029729E-2</v>
      </c>
      <c r="L32" s="46"/>
      <c r="V32" s="7" t="str">
        <f t="shared" si="2"/>
        <v>CWG</v>
      </c>
      <c r="W32" s="51">
        <f t="shared" si="3"/>
        <v>0</v>
      </c>
      <c r="X32" s="51">
        <f t="shared" si="4"/>
        <v>-2.9702970297029729E-2</v>
      </c>
      <c r="Y32" s="52">
        <f t="shared" si="5"/>
        <v>3202</v>
      </c>
      <c r="Z32" s="52">
        <f t="shared" si="6"/>
        <v>2991.8</v>
      </c>
      <c r="AA32" s="53">
        <f>IFERROR(RANK(W32,$W$9:$W$243,1)+COUNTIF(W32:W$243,W32)-1,"")</f>
        <v>90</v>
      </c>
      <c r="AB32" s="54">
        <f>IFERROR(RANK(X32,$X$9:$X$243,1)+COUNTIF(X32:X$243,X32)-1,"")</f>
        <v>20</v>
      </c>
      <c r="AC32" s="53">
        <f>IFERROR(RANK(Y32,$Y$9:$Y$243,1)+COUNTIF(Y32:Y$243,Y32)-1,"")</f>
        <v>11</v>
      </c>
      <c r="AD32" s="53">
        <f>IFERROR(RANK(Z32,$Z$9:$Z$243,1)+COUNTIF(Z32:Z$243,Z32)-1,"")</f>
        <v>7</v>
      </c>
    </row>
    <row r="33" spans="2:30" x14ac:dyDescent="0.25">
      <c r="B33" s="56" t="s">
        <v>57</v>
      </c>
      <c r="C33" s="40">
        <v>270</v>
      </c>
      <c r="D33" s="57">
        <v>270</v>
      </c>
      <c r="E33" s="57">
        <v>270</v>
      </c>
      <c r="F33" s="41">
        <v>270</v>
      </c>
      <c r="G33" s="42">
        <v>0</v>
      </c>
      <c r="H33" s="42">
        <v>0</v>
      </c>
      <c r="I33" s="58">
        <v>2698</v>
      </c>
      <c r="J33" s="59">
        <v>725079.8</v>
      </c>
      <c r="K33" s="45">
        <v>3.4482758620689724E-2</v>
      </c>
      <c r="L33" s="46"/>
      <c r="V33" s="7" t="str">
        <f t="shared" si="2"/>
        <v>DANGCEM</v>
      </c>
      <c r="W33" s="51">
        <f t="shared" si="3"/>
        <v>0</v>
      </c>
      <c r="X33" s="51">
        <f t="shared" si="4"/>
        <v>3.4482758620689724E-2</v>
      </c>
      <c r="Y33" s="52">
        <f t="shared" si="5"/>
        <v>2698</v>
      </c>
      <c r="Z33" s="52">
        <f t="shared" si="6"/>
        <v>725079.8</v>
      </c>
      <c r="AA33" s="53">
        <f>IFERROR(RANK(W33,$W$9:$W$243,1)+COUNTIF(W33:W$243,W33)-1,"")</f>
        <v>89</v>
      </c>
      <c r="AB33" s="54">
        <f>IFERROR(RANK(X33,$X$9:$X$243,1)+COUNTIF(X33:X$243,X33)-1,"")</f>
        <v>54</v>
      </c>
      <c r="AC33" s="53">
        <f>IFERROR(RANK(Y33,$Y$9:$Y$243,1)+COUNTIF(Y33:Y$243,Y33)-1,"")</f>
        <v>9</v>
      </c>
      <c r="AD33" s="53">
        <f>IFERROR(RANK(Z33,$Z$9:$Z$243,1)+COUNTIF(Z33:Z$243,Z33)-1,"")</f>
        <v>57</v>
      </c>
    </row>
    <row r="34" spans="2:30" x14ac:dyDescent="0.25">
      <c r="B34" s="56" t="s">
        <v>58</v>
      </c>
      <c r="C34" s="40">
        <v>17.05</v>
      </c>
      <c r="D34" s="57">
        <v>17.05</v>
      </c>
      <c r="E34" s="57">
        <v>17.05</v>
      </c>
      <c r="F34" s="41">
        <v>17.05</v>
      </c>
      <c r="G34" s="42">
        <v>0</v>
      </c>
      <c r="H34" s="42">
        <v>0</v>
      </c>
      <c r="I34" s="58">
        <v>2149725</v>
      </c>
      <c r="J34" s="59">
        <v>36662925.75</v>
      </c>
      <c r="K34" s="45">
        <v>6.230529595015577E-2</v>
      </c>
      <c r="L34" s="46"/>
      <c r="V34" s="7" t="str">
        <f t="shared" si="2"/>
        <v>DANGSUGAR</v>
      </c>
      <c r="W34" s="51">
        <f t="shared" si="3"/>
        <v>0</v>
      </c>
      <c r="X34" s="51">
        <f t="shared" si="4"/>
        <v>6.230529595015577E-2</v>
      </c>
      <c r="Y34" s="52">
        <f t="shared" si="5"/>
        <v>2149725</v>
      </c>
      <c r="Z34" s="52">
        <f t="shared" si="6"/>
        <v>36662925.75</v>
      </c>
      <c r="AA34" s="53">
        <f>IFERROR(RANK(W34,$W$9:$W$243,1)+COUNTIF(W34:W$243,W34)-1,"")</f>
        <v>88</v>
      </c>
      <c r="AB34" s="54">
        <f>IFERROR(RANK(X34,$X$9:$X$243,1)+COUNTIF(X34:X$243,X34)-1,"")</f>
        <v>65</v>
      </c>
      <c r="AC34" s="53">
        <f>IFERROR(RANK(Y34,$Y$9:$Y$243,1)+COUNTIF(Y34:Y$243,Y34)-1,"")</f>
        <v>97</v>
      </c>
      <c r="AD34" s="53">
        <f>IFERROR(RANK(Z34,$Z$9:$Z$243,1)+COUNTIF(Z34:Z$243,Z34)-1,"")</f>
        <v>105</v>
      </c>
    </row>
    <row r="35" spans="2:30" x14ac:dyDescent="0.25">
      <c r="B35" s="56" t="s">
        <v>59</v>
      </c>
      <c r="C35" s="40">
        <v>0.2</v>
      </c>
      <c r="D35" s="57">
        <v>0.2</v>
      </c>
      <c r="E35" s="57">
        <v>0.2</v>
      </c>
      <c r="F35" s="41">
        <v>0.2</v>
      </c>
      <c r="G35" s="42">
        <v>0</v>
      </c>
      <c r="H35" s="42">
        <v>0</v>
      </c>
      <c r="I35" s="58">
        <v>122219</v>
      </c>
      <c r="J35" s="59">
        <v>24443.8</v>
      </c>
      <c r="K35" s="45">
        <v>0</v>
      </c>
      <c r="L35" s="46"/>
      <c r="V35" s="7" t="str">
        <f t="shared" si="2"/>
        <v>DEAPCAP</v>
      </c>
      <c r="W35" s="51">
        <f t="shared" si="3"/>
        <v>0</v>
      </c>
      <c r="X35" s="51">
        <f t="shared" si="4"/>
        <v>0</v>
      </c>
      <c r="Y35" s="52">
        <f t="shared" si="5"/>
        <v>122219</v>
      </c>
      <c r="Z35" s="52">
        <f t="shared" si="6"/>
        <v>24443.8</v>
      </c>
      <c r="AA35" s="53">
        <f>IFERROR(RANK(W35,$W$9:$W$243,1)+COUNTIF(W35:W$243,W35)-1,"")</f>
        <v>87</v>
      </c>
      <c r="AB35" s="54">
        <f>IFERROR(RANK(X35,$X$9:$X$243,1)+COUNTIF(X35:X$243,X35)-1,"")</f>
        <v>42</v>
      </c>
      <c r="AC35" s="53">
        <f>IFERROR(RANK(Y35,$Y$9:$Y$243,1)+COUNTIF(Y35:Y$243,Y35)-1,"")</f>
        <v>47</v>
      </c>
      <c r="AD35" s="53">
        <f>IFERROR(RANK(Z35,$Z$9:$Z$243,1)+COUNTIF(Z35:Z$243,Z35)-1,"")</f>
        <v>16</v>
      </c>
    </row>
    <row r="36" spans="2:30" x14ac:dyDescent="0.25">
      <c r="B36" s="56" t="s">
        <v>60</v>
      </c>
      <c r="C36" s="40">
        <v>3.96</v>
      </c>
      <c r="D36" s="57">
        <v>3.96</v>
      </c>
      <c r="E36" s="57">
        <v>3.96</v>
      </c>
      <c r="F36" s="41">
        <v>3.96</v>
      </c>
      <c r="G36" s="42">
        <v>0</v>
      </c>
      <c r="H36" s="42">
        <v>0</v>
      </c>
      <c r="I36" s="58">
        <v>1440</v>
      </c>
      <c r="J36" s="59">
        <v>5315.4</v>
      </c>
      <c r="K36" s="45">
        <v>9.9999999999999867E-2</v>
      </c>
      <c r="L36" s="46"/>
      <c r="V36" s="7" t="str">
        <f t="shared" si="2"/>
        <v>ELLAHLAKES</v>
      </c>
      <c r="W36" s="51">
        <f t="shared" si="3"/>
        <v>0</v>
      </c>
      <c r="X36" s="51">
        <f t="shared" si="4"/>
        <v>9.9999999999999867E-2</v>
      </c>
      <c r="Y36" s="52">
        <f t="shared" si="5"/>
        <v>1440</v>
      </c>
      <c r="Z36" s="52">
        <f t="shared" si="6"/>
        <v>5315.4</v>
      </c>
      <c r="AA36" s="53">
        <f>IFERROR(RANK(W36,$W$9:$W$243,1)+COUNTIF(W36:W$243,W36)-1,"")</f>
        <v>86</v>
      </c>
      <c r="AB36" s="54">
        <f>IFERROR(RANK(X36,$X$9:$X$243,1)+COUNTIF(X36:X$243,X36)-1,"")</f>
        <v>87</v>
      </c>
      <c r="AC36" s="53">
        <f>IFERROR(RANK(Y36,$Y$9:$Y$243,1)+COUNTIF(Y36:Y$243,Y36)-1,"")</f>
        <v>7</v>
      </c>
      <c r="AD36" s="53">
        <f>IFERROR(RANK(Z36,$Z$9:$Z$243,1)+COUNTIF(Z36:Z$243,Z36)-1,"")</f>
        <v>8</v>
      </c>
    </row>
    <row r="37" spans="2:30" x14ac:dyDescent="0.25">
      <c r="B37" s="56" t="s">
        <v>61</v>
      </c>
      <c r="C37" s="40">
        <v>16.2</v>
      </c>
      <c r="D37" s="57">
        <v>16.2</v>
      </c>
      <c r="E37" s="57">
        <v>16.2</v>
      </c>
      <c r="F37" s="41">
        <v>16.2</v>
      </c>
      <c r="G37" s="42">
        <v>0</v>
      </c>
      <c r="H37" s="42">
        <v>0</v>
      </c>
      <c r="I37" s="58">
        <v>50</v>
      </c>
      <c r="J37" s="59">
        <v>800</v>
      </c>
      <c r="K37" s="45">
        <v>0</v>
      </c>
      <c r="L37" s="46"/>
      <c r="V37" s="7" t="str">
        <f t="shared" si="2"/>
        <v>ENAMELWA</v>
      </c>
      <c r="W37" s="51">
        <f t="shared" si="3"/>
        <v>0</v>
      </c>
      <c r="X37" s="51">
        <f t="shared" si="4"/>
        <v>0</v>
      </c>
      <c r="Y37" s="52">
        <f t="shared" si="5"/>
        <v>50</v>
      </c>
      <c r="Z37" s="52">
        <f t="shared" si="6"/>
        <v>800</v>
      </c>
      <c r="AA37" s="53">
        <f>IFERROR(RANK(W37,$W$9:$W$243,1)+COUNTIF(W37:W$243,W37)-1,"")</f>
        <v>85</v>
      </c>
      <c r="AB37" s="54">
        <f>IFERROR(RANK(X37,$X$9:$X$243,1)+COUNTIF(X37:X$243,X37)-1,"")</f>
        <v>41</v>
      </c>
      <c r="AC37" s="53">
        <f>IFERROR(RANK(Y37,$Y$9:$Y$243,1)+COUNTIF(Y37:Y$243,Y37)-1,"")</f>
        <v>1</v>
      </c>
      <c r="AD37" s="53">
        <f>IFERROR(RANK(Z37,$Z$9:$Z$243,1)+COUNTIF(Z37:Z$243,Z37)-1,"")</f>
        <v>5</v>
      </c>
    </row>
    <row r="38" spans="2:30" x14ac:dyDescent="0.25">
      <c r="B38" s="56" t="s">
        <v>62</v>
      </c>
      <c r="C38" s="40">
        <v>7</v>
      </c>
      <c r="D38" s="57">
        <v>7</v>
      </c>
      <c r="E38" s="57">
        <v>7</v>
      </c>
      <c r="F38" s="41">
        <v>7</v>
      </c>
      <c r="G38" s="42">
        <v>0</v>
      </c>
      <c r="H38" s="42">
        <v>0</v>
      </c>
      <c r="I38" s="58">
        <v>229023</v>
      </c>
      <c r="J38" s="59">
        <v>1591716.65</v>
      </c>
      <c r="K38" s="45">
        <v>4.6337817638266054E-2</v>
      </c>
      <c r="L38" s="46"/>
      <c r="V38" s="7" t="str">
        <f t="shared" si="2"/>
        <v>ETERNA</v>
      </c>
      <c r="W38" s="51">
        <f t="shared" si="3"/>
        <v>0</v>
      </c>
      <c r="X38" s="51">
        <f t="shared" si="4"/>
        <v>4.6337817638266054E-2</v>
      </c>
      <c r="Y38" s="52">
        <f t="shared" si="5"/>
        <v>229023</v>
      </c>
      <c r="Z38" s="52">
        <f t="shared" si="6"/>
        <v>1591716.65</v>
      </c>
      <c r="AA38" s="53">
        <f>IFERROR(RANK(W38,$W$9:$W$243,1)+COUNTIF(W38:W$243,W38)-1,"")</f>
        <v>84</v>
      </c>
      <c r="AB38" s="54">
        <f>IFERROR(RANK(X38,$X$9:$X$243,1)+COUNTIF(X38:X$243,X38)-1,"")</f>
        <v>58</v>
      </c>
      <c r="AC38" s="53">
        <f>IFERROR(RANK(Y38,$Y$9:$Y$243,1)+COUNTIF(Y38:Y$243,Y38)-1,"")</f>
        <v>57</v>
      </c>
      <c r="AD38" s="53">
        <f>IFERROR(RANK(Z38,$Z$9:$Z$243,1)+COUNTIF(Z38:Z$243,Z38)-1,"")</f>
        <v>68</v>
      </c>
    </row>
    <row r="39" spans="2:30" x14ac:dyDescent="0.25">
      <c r="B39" s="56" t="s">
        <v>63</v>
      </c>
      <c r="C39" s="40">
        <v>12.35</v>
      </c>
      <c r="D39" s="57">
        <v>12.35</v>
      </c>
      <c r="E39" s="57">
        <v>12.35</v>
      </c>
      <c r="F39" s="41">
        <v>12.35</v>
      </c>
      <c r="G39" s="42">
        <v>0</v>
      </c>
      <c r="H39" s="42">
        <v>0</v>
      </c>
      <c r="I39" s="58">
        <v>99540</v>
      </c>
      <c r="J39" s="59">
        <v>1188367.7</v>
      </c>
      <c r="K39" s="45">
        <v>0.16509433962264142</v>
      </c>
      <c r="L39" s="46"/>
      <c r="V39" s="7" t="str">
        <f t="shared" si="2"/>
        <v>ETI</v>
      </c>
      <c r="W39" s="51">
        <f t="shared" si="3"/>
        <v>0</v>
      </c>
      <c r="X39" s="51">
        <f t="shared" si="4"/>
        <v>0.16509433962264142</v>
      </c>
      <c r="Y39" s="52">
        <f t="shared" si="5"/>
        <v>99540</v>
      </c>
      <c r="Z39" s="52">
        <f t="shared" si="6"/>
        <v>1188367.7</v>
      </c>
      <c r="AA39" s="53">
        <f>IFERROR(RANK(W39,$W$9:$W$243,1)+COUNTIF(W39:W$243,W39)-1,"")</f>
        <v>83</v>
      </c>
      <c r="AB39" s="54">
        <f>IFERROR(RANK(X39,$X$9:$X$243,1)+COUNTIF(X39:X$243,X39)-1,"")</f>
        <v>99</v>
      </c>
      <c r="AC39" s="53">
        <f>IFERROR(RANK(Y39,$Y$9:$Y$243,1)+COUNTIF(Y39:Y$243,Y39)-1,"")</f>
        <v>40</v>
      </c>
      <c r="AD39" s="53">
        <f>IFERROR(RANK(Z39,$Z$9:$Z$243,1)+COUNTIF(Z39:Z$243,Z39)-1,"")</f>
        <v>64</v>
      </c>
    </row>
    <row r="40" spans="2:30" x14ac:dyDescent="0.25">
      <c r="B40" s="56" t="s">
        <v>64</v>
      </c>
      <c r="C40" s="40">
        <v>3.5</v>
      </c>
      <c r="D40" s="57">
        <v>3.5</v>
      </c>
      <c r="E40" s="57">
        <v>3.5</v>
      </c>
      <c r="F40" s="41">
        <v>3.5</v>
      </c>
      <c r="G40" s="42">
        <v>0</v>
      </c>
      <c r="H40" s="42">
        <v>0</v>
      </c>
      <c r="I40" s="58">
        <v>4603</v>
      </c>
      <c r="J40" s="59">
        <v>17721.55</v>
      </c>
      <c r="K40" s="45">
        <v>0</v>
      </c>
      <c r="L40" s="46"/>
      <c r="V40" s="7" t="str">
        <f t="shared" si="2"/>
        <v>ETRANZACT</v>
      </c>
      <c r="W40" s="51">
        <f t="shared" si="3"/>
        <v>0</v>
      </c>
      <c r="X40" s="51">
        <f t="shared" si="4"/>
        <v>0</v>
      </c>
      <c r="Y40" s="52">
        <f t="shared" si="5"/>
        <v>4603</v>
      </c>
      <c r="Z40" s="52">
        <f t="shared" si="6"/>
        <v>17721.55</v>
      </c>
      <c r="AA40" s="53">
        <f>IFERROR(RANK(W40,$W$9:$W$243,1)+COUNTIF(W40:W$243,W40)-1,"")</f>
        <v>82</v>
      </c>
      <c r="AB40" s="54">
        <f>IFERROR(RANK(X40,$X$9:$X$243,1)+COUNTIF(X40:X$243,X40)-1,"")</f>
        <v>40</v>
      </c>
      <c r="AC40" s="53">
        <f>IFERROR(RANK(Y40,$Y$9:$Y$243,1)+COUNTIF(Y40:Y$243,Y40)-1,"")</f>
        <v>12</v>
      </c>
      <c r="AD40" s="53">
        <f>IFERROR(RANK(Z40,$Z$9:$Z$243,1)+COUNTIF(Z40:Z$243,Z40)-1,"")</f>
        <v>12</v>
      </c>
    </row>
    <row r="41" spans="2:30" x14ac:dyDescent="0.25">
      <c r="B41" s="56" t="s">
        <v>65</v>
      </c>
      <c r="C41" s="40">
        <v>11.8</v>
      </c>
      <c r="D41" s="57">
        <v>11.85</v>
      </c>
      <c r="E41" s="57">
        <v>11.8</v>
      </c>
      <c r="F41" s="41">
        <v>11.85</v>
      </c>
      <c r="G41" s="42">
        <v>4.9999999999998934E-2</v>
      </c>
      <c r="H41" s="42">
        <v>0.42372881355931302</v>
      </c>
      <c r="I41" s="58">
        <v>30221032</v>
      </c>
      <c r="J41" s="59">
        <v>357151940.85000002</v>
      </c>
      <c r="K41" s="45">
        <v>8.7155963302752326E-2</v>
      </c>
      <c r="L41" s="46"/>
      <c r="V41" s="7" t="str">
        <f t="shared" si="2"/>
        <v>FBNH</v>
      </c>
      <c r="W41" s="51">
        <f t="shared" si="3"/>
        <v>0.42372881355931302</v>
      </c>
      <c r="X41" s="51">
        <f t="shared" si="4"/>
        <v>8.7155963302752326E-2</v>
      </c>
      <c r="Y41" s="52">
        <f t="shared" si="5"/>
        <v>30221032</v>
      </c>
      <c r="Z41" s="52">
        <f t="shared" si="6"/>
        <v>357151940.85000002</v>
      </c>
      <c r="AA41" s="53">
        <f>IFERROR(RANK(W41,$W$9:$W$243,1)+COUNTIF(W41:W$243,W41)-1,"")</f>
        <v>106</v>
      </c>
      <c r="AB41" s="54">
        <f>IFERROR(RANK(X41,$X$9:$X$243,1)+COUNTIF(X41:X$243,X41)-1,"")</f>
        <v>77</v>
      </c>
      <c r="AC41" s="53">
        <f>IFERROR(RANK(Y41,$Y$9:$Y$243,1)+COUNTIF(Y41:Y$243,Y41)-1,"")</f>
        <v>116</v>
      </c>
      <c r="AD41" s="53">
        <f>IFERROR(RANK(Z41,$Z$9:$Z$243,1)+COUNTIF(Z41:Z$243,Z41)-1,"")</f>
        <v>112</v>
      </c>
    </row>
    <row r="42" spans="2:30" x14ac:dyDescent="0.25">
      <c r="B42" s="56" t="s">
        <v>66</v>
      </c>
      <c r="C42" s="40">
        <v>4.5999999999999996</v>
      </c>
      <c r="D42" s="57">
        <v>4.5999999999999996</v>
      </c>
      <c r="E42" s="57">
        <v>4.45</v>
      </c>
      <c r="F42" s="41">
        <v>4.5999999999999996</v>
      </c>
      <c r="G42" s="42">
        <v>0</v>
      </c>
      <c r="H42" s="42">
        <v>0</v>
      </c>
      <c r="I42" s="58">
        <v>3706490</v>
      </c>
      <c r="J42" s="59">
        <v>16801420.98</v>
      </c>
      <c r="K42" s="45">
        <v>0.19480519480519476</v>
      </c>
      <c r="L42" s="46"/>
      <c r="V42" s="7" t="str">
        <f t="shared" si="2"/>
        <v>FCMB</v>
      </c>
      <c r="W42" s="51">
        <f t="shared" si="3"/>
        <v>0</v>
      </c>
      <c r="X42" s="51">
        <f t="shared" si="4"/>
        <v>0.19480519480519476</v>
      </c>
      <c r="Y42" s="52">
        <f t="shared" si="5"/>
        <v>3706490</v>
      </c>
      <c r="Z42" s="52">
        <f t="shared" si="6"/>
        <v>16801420.98</v>
      </c>
      <c r="AA42" s="53">
        <f>IFERROR(RANK(W42,$W$9:$W$243,1)+COUNTIF(W42:W$243,W42)-1,"")</f>
        <v>81</v>
      </c>
      <c r="AB42" s="54">
        <f>IFERROR(RANK(X42,$X$9:$X$243,1)+COUNTIF(X42:X$243,X42)-1,"")</f>
        <v>102</v>
      </c>
      <c r="AC42" s="53">
        <f>IFERROR(RANK(Y42,$Y$9:$Y$243,1)+COUNTIF(Y42:Y$243,Y42)-1,"")</f>
        <v>106</v>
      </c>
      <c r="AD42" s="53">
        <f>IFERROR(RANK(Z42,$Z$9:$Z$243,1)+COUNTIF(Z42:Z$243,Z42)-1,"")</f>
        <v>98</v>
      </c>
    </row>
    <row r="43" spans="2:30" x14ac:dyDescent="0.25">
      <c r="B43" s="56" t="s">
        <v>67</v>
      </c>
      <c r="C43" s="40">
        <v>5.7</v>
      </c>
      <c r="D43" s="57">
        <v>5.61</v>
      </c>
      <c r="E43" s="57">
        <v>5.58</v>
      </c>
      <c r="F43" s="41">
        <v>5.58</v>
      </c>
      <c r="G43" s="42">
        <v>-0.12000000000000011</v>
      </c>
      <c r="H43" s="42">
        <v>-2.1052631578947385</v>
      </c>
      <c r="I43" s="58">
        <v>3367659</v>
      </c>
      <c r="J43" s="59">
        <v>18872819.219999999</v>
      </c>
      <c r="K43" s="45">
        <v>0.28275862068965529</v>
      </c>
      <c r="L43" s="46"/>
      <c r="V43" s="7" t="str">
        <f t="shared" si="2"/>
        <v>FIDELITYBK</v>
      </c>
      <c r="W43" s="51">
        <f t="shared" si="3"/>
        <v>-2.1052631578947385</v>
      </c>
      <c r="X43" s="51">
        <f t="shared" si="4"/>
        <v>0.28275862068965529</v>
      </c>
      <c r="Y43" s="52">
        <f t="shared" si="5"/>
        <v>3367659</v>
      </c>
      <c r="Z43" s="52">
        <f t="shared" si="6"/>
        <v>18872819.219999999</v>
      </c>
      <c r="AA43" s="53">
        <f>IFERROR(RANK(W43,$W$9:$W$243,1)+COUNTIF(W43:W$243,W43)-1,"")</f>
        <v>15</v>
      </c>
      <c r="AB43" s="54">
        <f>IFERROR(RANK(X43,$X$9:$X$243,1)+COUNTIF(X43:X$243,X43)-1,"")</f>
        <v>107</v>
      </c>
      <c r="AC43" s="53">
        <f>IFERROR(RANK(Y43,$Y$9:$Y$243,1)+COUNTIF(Y43:Y$243,Y43)-1,"")</f>
        <v>105</v>
      </c>
      <c r="AD43" s="53">
        <f>IFERROR(RANK(Z43,$Z$9:$Z$243,1)+COUNTIF(Z43:Z$243,Z43)-1,"")</f>
        <v>100</v>
      </c>
    </row>
    <row r="44" spans="2:30" x14ac:dyDescent="0.25">
      <c r="B44" s="56" t="s">
        <v>68</v>
      </c>
      <c r="C44" s="40">
        <v>9.8699999999999992</v>
      </c>
      <c r="D44" s="57">
        <v>9.8699999999999992</v>
      </c>
      <c r="E44" s="57">
        <v>9.8699999999999992</v>
      </c>
      <c r="F44" s="41">
        <v>9.8699999999999992</v>
      </c>
      <c r="G44" s="42">
        <v>0</v>
      </c>
      <c r="H44" s="42">
        <v>0</v>
      </c>
      <c r="I44" s="58">
        <v>301141</v>
      </c>
      <c r="J44" s="59">
        <v>2937785.02</v>
      </c>
      <c r="K44" s="45">
        <v>9.6666666666666679E-2</v>
      </c>
      <c r="L44" s="46"/>
      <c r="V44" s="7" t="str">
        <f t="shared" si="2"/>
        <v>FIDSON</v>
      </c>
      <c r="W44" s="51">
        <f t="shared" si="3"/>
        <v>0</v>
      </c>
      <c r="X44" s="51">
        <f t="shared" si="4"/>
        <v>9.6666666666666679E-2</v>
      </c>
      <c r="Y44" s="52">
        <f t="shared" si="5"/>
        <v>301141</v>
      </c>
      <c r="Z44" s="52">
        <f t="shared" si="6"/>
        <v>2937785.02</v>
      </c>
      <c r="AA44" s="53">
        <f>IFERROR(RANK(W44,$W$9:$W$243,1)+COUNTIF(W44:W$243,W44)-1,"")</f>
        <v>80</v>
      </c>
      <c r="AB44" s="54">
        <f>IFERROR(RANK(X44,$X$9:$X$243,1)+COUNTIF(X44:X$243,X44)-1,"")</f>
        <v>82</v>
      </c>
      <c r="AC44" s="53">
        <f>IFERROR(RANK(Y44,$Y$9:$Y$243,1)+COUNTIF(Y44:Y$243,Y44)-1,"")</f>
        <v>63</v>
      </c>
      <c r="AD44" s="53">
        <f>IFERROR(RANK(Z44,$Z$9:$Z$243,1)+COUNTIF(Z44:Z$243,Z44)-1,"")</f>
        <v>75</v>
      </c>
    </row>
    <row r="45" spans="2:30" x14ac:dyDescent="0.25">
      <c r="B45" s="56" t="s">
        <v>69</v>
      </c>
      <c r="C45" s="40">
        <v>29.95</v>
      </c>
      <c r="D45" s="57">
        <v>29.95</v>
      </c>
      <c r="E45" s="57">
        <v>29.95</v>
      </c>
      <c r="F45" s="41">
        <v>29.95</v>
      </c>
      <c r="G45" s="42">
        <v>0</v>
      </c>
      <c r="H45" s="42">
        <v>0</v>
      </c>
      <c r="I45" s="58">
        <v>508651</v>
      </c>
      <c r="J45" s="59">
        <v>14803407.550000001</v>
      </c>
      <c r="K45" s="45">
        <v>5.4577464788732488E-2</v>
      </c>
      <c r="L45" s="46"/>
      <c r="V45" s="7" t="str">
        <f t="shared" si="2"/>
        <v>FLOURMILL</v>
      </c>
      <c r="W45" s="51">
        <f t="shared" si="3"/>
        <v>0</v>
      </c>
      <c r="X45" s="51">
        <f t="shared" si="4"/>
        <v>5.4577464788732488E-2</v>
      </c>
      <c r="Y45" s="52">
        <f t="shared" si="5"/>
        <v>508651</v>
      </c>
      <c r="Z45" s="52">
        <f t="shared" si="6"/>
        <v>14803407.550000001</v>
      </c>
      <c r="AA45" s="53">
        <f>IFERROR(RANK(W45,$W$9:$W$243,1)+COUNTIF(W45:W$243,W45)-1,"")</f>
        <v>79</v>
      </c>
      <c r="AB45" s="54">
        <f>IFERROR(RANK(X45,$X$9:$X$243,1)+COUNTIF(X45:X$243,X45)-1,"")</f>
        <v>63</v>
      </c>
      <c r="AC45" s="53">
        <f>IFERROR(RANK(Y45,$Y$9:$Y$243,1)+COUNTIF(Y45:Y$243,Y45)-1,"")</f>
        <v>73</v>
      </c>
      <c r="AD45" s="53">
        <f>IFERROR(RANK(Z45,$Z$9:$Z$243,1)+COUNTIF(Z45:Z$243,Z45)-1,"")</f>
        <v>96</v>
      </c>
    </row>
    <row r="46" spans="2:30" x14ac:dyDescent="0.25">
      <c r="B46" s="56" t="s">
        <v>70</v>
      </c>
      <c r="C46" s="40">
        <v>0.3</v>
      </c>
      <c r="D46" s="57">
        <v>0.33</v>
      </c>
      <c r="E46" s="57">
        <v>0.28000000000000003</v>
      </c>
      <c r="F46" s="41">
        <v>0.28000000000000003</v>
      </c>
      <c r="G46" s="42">
        <v>-1.9999999999999962E-2</v>
      </c>
      <c r="H46" s="42">
        <v>-6.6666666666666536</v>
      </c>
      <c r="I46" s="58">
        <v>454205</v>
      </c>
      <c r="J46" s="59">
        <v>141534.15</v>
      </c>
      <c r="K46" s="45">
        <v>-3.4482758620689502E-2</v>
      </c>
      <c r="L46" s="46"/>
      <c r="V46" s="7" t="str">
        <f t="shared" si="2"/>
        <v>FTNCOCOA</v>
      </c>
      <c r="W46" s="51">
        <f t="shared" si="3"/>
        <v>-6.6666666666666536</v>
      </c>
      <c r="X46" s="51">
        <f t="shared" si="4"/>
        <v>-3.4482758620689502E-2</v>
      </c>
      <c r="Y46" s="52">
        <f t="shared" si="5"/>
        <v>454205</v>
      </c>
      <c r="Z46" s="52">
        <f t="shared" si="6"/>
        <v>141534.15</v>
      </c>
      <c r="AA46" s="53">
        <f>IFERROR(RANK(W46,$W$9:$W$243,1)+COUNTIF(W46:W$243,W46)-1,"")</f>
        <v>8</v>
      </c>
      <c r="AB46" s="54">
        <f>IFERROR(RANK(X46,$X$9:$X$243,1)+COUNTIF(X46:X$243,X46)-1,"")</f>
        <v>17</v>
      </c>
      <c r="AC46" s="53">
        <f>IFERROR(RANK(Y46,$Y$9:$Y$243,1)+COUNTIF(Y46:Y$243,Y46)-1,"")</f>
        <v>70</v>
      </c>
      <c r="AD46" s="53">
        <f>IFERROR(RANK(Z46,$Z$9:$Z$243,1)+COUNTIF(Z46:Z$243,Z46)-1,"")</f>
        <v>34</v>
      </c>
    </row>
    <row r="47" spans="2:30" x14ac:dyDescent="0.25">
      <c r="B47" s="56" t="s">
        <v>71</v>
      </c>
      <c r="C47" s="40">
        <v>200</v>
      </c>
      <c r="D47" s="57">
        <v>209.7</v>
      </c>
      <c r="E47" s="57">
        <v>205</v>
      </c>
      <c r="F47" s="41">
        <v>209.7</v>
      </c>
      <c r="G47" s="42">
        <v>9.6999999999999886</v>
      </c>
      <c r="H47" s="42">
        <v>4.8499999999999943</v>
      </c>
      <c r="I47" s="58">
        <v>3067855</v>
      </c>
      <c r="J47" s="59">
        <v>638280201.79999995</v>
      </c>
      <c r="K47" s="45">
        <v>0.40738255033557036</v>
      </c>
      <c r="L47" s="46"/>
      <c r="V47" s="7" t="str">
        <f t="shared" si="2"/>
        <v>GEREGU</v>
      </c>
      <c r="W47" s="51">
        <f t="shared" si="3"/>
        <v>4.8499999999999943</v>
      </c>
      <c r="X47" s="51">
        <f t="shared" si="4"/>
        <v>0.40738255033557036</v>
      </c>
      <c r="Y47" s="52">
        <f t="shared" si="5"/>
        <v>3067855</v>
      </c>
      <c r="Z47" s="52">
        <f t="shared" si="6"/>
        <v>638280201.79999995</v>
      </c>
      <c r="AA47" s="53">
        <f>IFERROR(RANK(W47,$W$9:$W$243,1)+COUNTIF(W47:W$243,W47)-1,"")</f>
        <v>114</v>
      </c>
      <c r="AB47" s="54">
        <f>IFERROR(RANK(X47,$X$9:$X$243,1)+COUNTIF(X47:X$243,X47)-1,"")</f>
        <v>111</v>
      </c>
      <c r="AC47" s="53">
        <f>IFERROR(RANK(Y47,$Y$9:$Y$243,1)+COUNTIF(Y47:Y$243,Y47)-1,"")</f>
        <v>103</v>
      </c>
      <c r="AD47" s="53">
        <f>IFERROR(RANK(Z47,$Z$9:$Z$243,1)+COUNTIF(Z47:Z$243,Z47)-1,"")</f>
        <v>113</v>
      </c>
    </row>
    <row r="48" spans="2:30" x14ac:dyDescent="0.25">
      <c r="B48" s="56" t="s">
        <v>72</v>
      </c>
      <c r="C48" s="40">
        <v>6.4</v>
      </c>
      <c r="D48" s="57">
        <v>6.4</v>
      </c>
      <c r="E48" s="57">
        <v>6.4</v>
      </c>
      <c r="F48" s="41">
        <v>6.4</v>
      </c>
      <c r="G48" s="42">
        <v>0</v>
      </c>
      <c r="H48" s="42">
        <v>0</v>
      </c>
      <c r="I48" s="58">
        <v>222482</v>
      </c>
      <c r="J48" s="59">
        <v>1429532.35</v>
      </c>
      <c r="K48" s="45">
        <v>4.0650406504064929E-2</v>
      </c>
      <c r="L48" s="46"/>
      <c r="V48" s="7" t="str">
        <f t="shared" si="2"/>
        <v>GLAXOSMITH</v>
      </c>
      <c r="W48" s="51">
        <f t="shared" si="3"/>
        <v>0</v>
      </c>
      <c r="X48" s="51">
        <f t="shared" si="4"/>
        <v>4.0650406504064929E-2</v>
      </c>
      <c r="Y48" s="52">
        <f t="shared" si="5"/>
        <v>222482</v>
      </c>
      <c r="Z48" s="52">
        <f t="shared" si="6"/>
        <v>1429532.35</v>
      </c>
      <c r="AA48" s="53">
        <f>IFERROR(RANK(W48,$W$9:$W$243,1)+COUNTIF(W48:W$243,W48)-1,"")</f>
        <v>78</v>
      </c>
      <c r="AB48" s="54">
        <f>IFERROR(RANK(X48,$X$9:$X$243,1)+COUNTIF(X48:X$243,X48)-1,"")</f>
        <v>56</v>
      </c>
      <c r="AC48" s="53">
        <f>IFERROR(RANK(Y48,$Y$9:$Y$243,1)+COUNTIF(Y48:Y$243,Y48)-1,"")</f>
        <v>55</v>
      </c>
      <c r="AD48" s="53">
        <f>IFERROR(RANK(Z48,$Z$9:$Z$243,1)+COUNTIF(Z48:Z$243,Z48)-1,"")</f>
        <v>66</v>
      </c>
    </row>
    <row r="49" spans="2:30" x14ac:dyDescent="0.25">
      <c r="B49" s="56" t="s">
        <v>73</v>
      </c>
      <c r="C49" s="40">
        <v>25.1</v>
      </c>
      <c r="D49" s="57">
        <v>25.2</v>
      </c>
      <c r="E49" s="57">
        <v>25.1</v>
      </c>
      <c r="F49" s="41">
        <v>25.2</v>
      </c>
      <c r="G49" s="42">
        <v>9.9999999999997868E-2</v>
      </c>
      <c r="H49" s="42">
        <v>0.39840637450198352</v>
      </c>
      <c r="I49" s="58">
        <v>12122178</v>
      </c>
      <c r="J49" s="59">
        <v>305277219.39999998</v>
      </c>
      <c r="K49" s="45">
        <v>9.565217391304337E-2</v>
      </c>
      <c r="L49" s="46"/>
      <c r="V49" s="7" t="str">
        <f t="shared" si="2"/>
        <v>GTCO</v>
      </c>
      <c r="W49" s="51">
        <f t="shared" si="3"/>
        <v>0.39840637450198352</v>
      </c>
      <c r="X49" s="51">
        <f t="shared" si="4"/>
        <v>9.565217391304337E-2</v>
      </c>
      <c r="Y49" s="52">
        <f t="shared" si="5"/>
        <v>12122178</v>
      </c>
      <c r="Z49" s="52">
        <f t="shared" si="6"/>
        <v>305277219.39999998</v>
      </c>
      <c r="AA49" s="53">
        <f>IFERROR(RANK(W49,$W$9:$W$243,1)+COUNTIF(W49:W$243,W49)-1,"")</f>
        <v>105</v>
      </c>
      <c r="AB49" s="54">
        <f>IFERROR(RANK(X49,$X$9:$X$243,1)+COUNTIF(X49:X$243,X49)-1,"")</f>
        <v>81</v>
      </c>
      <c r="AC49" s="53">
        <f>IFERROR(RANK(Y49,$Y$9:$Y$243,1)+COUNTIF(Y49:Y$243,Y49)-1,"")</f>
        <v>114</v>
      </c>
      <c r="AD49" s="53">
        <f>IFERROR(RANK(Z49,$Z$9:$Z$243,1)+COUNTIF(Z49:Z$243,Z49)-1,"")</f>
        <v>111</v>
      </c>
    </row>
    <row r="50" spans="2:30" x14ac:dyDescent="0.25">
      <c r="B50" s="56" t="s">
        <v>74</v>
      </c>
      <c r="C50" s="40">
        <v>0.2</v>
      </c>
      <c r="D50" s="57">
        <v>0.2</v>
      </c>
      <c r="E50" s="57">
        <v>0.2</v>
      </c>
      <c r="F50" s="41">
        <v>0.2</v>
      </c>
      <c r="G50" s="42">
        <v>0</v>
      </c>
      <c r="H50" s="42">
        <v>0</v>
      </c>
      <c r="I50" s="58">
        <v>543000</v>
      </c>
      <c r="J50" s="59">
        <v>108890.78</v>
      </c>
      <c r="K50" s="45">
        <v>0</v>
      </c>
      <c r="L50" s="46"/>
      <c r="V50" s="7" t="str">
        <f t="shared" si="2"/>
        <v>GUINEAINS</v>
      </c>
      <c r="W50" s="51">
        <f t="shared" si="3"/>
        <v>0</v>
      </c>
      <c r="X50" s="51">
        <f t="shared" si="4"/>
        <v>0</v>
      </c>
      <c r="Y50" s="52">
        <f t="shared" si="5"/>
        <v>543000</v>
      </c>
      <c r="Z50" s="52">
        <f t="shared" si="6"/>
        <v>108890.78</v>
      </c>
      <c r="AA50" s="53">
        <f>IFERROR(RANK(W50,$W$9:$W$243,1)+COUNTIF(W50:W$243,W50)-1,"")</f>
        <v>77</v>
      </c>
      <c r="AB50" s="54">
        <f>IFERROR(RANK(X50,$X$9:$X$243,1)+COUNTIF(X50:X$243,X50)-1,"")</f>
        <v>39</v>
      </c>
      <c r="AC50" s="53">
        <f>IFERROR(RANK(Y50,$Y$9:$Y$243,1)+COUNTIF(Y50:Y$243,Y50)-1,"")</f>
        <v>75</v>
      </c>
      <c r="AD50" s="53">
        <f>IFERROR(RANK(Z50,$Z$9:$Z$243,1)+COUNTIF(Z50:Z$243,Z50)-1,"")</f>
        <v>28</v>
      </c>
    </row>
    <row r="51" spans="2:30" x14ac:dyDescent="0.25">
      <c r="B51" s="56" t="s">
        <v>75</v>
      </c>
      <c r="C51" s="40">
        <v>63</v>
      </c>
      <c r="D51" s="57">
        <v>63</v>
      </c>
      <c r="E51" s="57">
        <v>63</v>
      </c>
      <c r="F51" s="41">
        <v>63</v>
      </c>
      <c r="G51" s="42">
        <v>0</v>
      </c>
      <c r="H51" s="42">
        <v>0</v>
      </c>
      <c r="I51" s="58">
        <v>34834</v>
      </c>
      <c r="J51" s="59">
        <v>2198748.65</v>
      </c>
      <c r="K51" s="45">
        <v>-9.0909090909090828E-2</v>
      </c>
      <c r="L51" s="46"/>
      <c r="V51" s="7" t="str">
        <f t="shared" si="2"/>
        <v>GUINNESS</v>
      </c>
      <c r="W51" s="51">
        <f t="shared" si="3"/>
        <v>0</v>
      </c>
      <c r="X51" s="51">
        <f t="shared" si="4"/>
        <v>-9.0909090909090828E-2</v>
      </c>
      <c r="Y51" s="52">
        <f t="shared" si="5"/>
        <v>34834</v>
      </c>
      <c r="Z51" s="52">
        <f t="shared" si="6"/>
        <v>2198748.65</v>
      </c>
      <c r="AA51" s="53">
        <f>IFERROR(RANK(W51,$W$9:$W$243,1)+COUNTIF(W51:W$243,W51)-1,"")</f>
        <v>76</v>
      </c>
      <c r="AB51" s="54">
        <f>IFERROR(RANK(X51,$X$9:$X$243,1)+COUNTIF(X51:X$243,X51)-1,"")</f>
        <v>7</v>
      </c>
      <c r="AC51" s="53">
        <f>IFERROR(RANK(Y51,$Y$9:$Y$243,1)+COUNTIF(Y51:Y$243,Y51)-1,"")</f>
        <v>24</v>
      </c>
      <c r="AD51" s="53">
        <f>IFERROR(RANK(Z51,$Z$9:$Z$243,1)+COUNTIF(Z51:Z$243,Z51)-1,"")</f>
        <v>72</v>
      </c>
    </row>
    <row r="52" spans="2:30" x14ac:dyDescent="0.25">
      <c r="B52" s="56" t="s">
        <v>76</v>
      </c>
      <c r="C52" s="40">
        <v>2.2400000000000002</v>
      </c>
      <c r="D52" s="57">
        <v>2.2799999999999998</v>
      </c>
      <c r="E52" s="57">
        <v>2.1</v>
      </c>
      <c r="F52" s="41">
        <v>2.12</v>
      </c>
      <c r="G52" s="42">
        <v>-0.12000000000000011</v>
      </c>
      <c r="H52" s="42">
        <v>-5.3571428571428621</v>
      </c>
      <c r="I52" s="58">
        <v>4158245</v>
      </c>
      <c r="J52" s="59">
        <v>8901992.9900000002</v>
      </c>
      <c r="K52" s="45">
        <v>-9.4017094017093905E-2</v>
      </c>
      <c r="L52" s="46"/>
      <c r="V52" s="7" t="str">
        <f t="shared" si="2"/>
        <v>HONYFLOUR</v>
      </c>
      <c r="W52" s="51">
        <f t="shared" si="3"/>
        <v>-5.3571428571428621</v>
      </c>
      <c r="X52" s="51">
        <f t="shared" si="4"/>
        <v>-9.4017094017093905E-2</v>
      </c>
      <c r="Y52" s="52">
        <f t="shared" si="5"/>
        <v>4158245</v>
      </c>
      <c r="Z52" s="52">
        <f t="shared" si="6"/>
        <v>8901992.9900000002</v>
      </c>
      <c r="AA52" s="53">
        <f>IFERROR(RANK(W52,$W$9:$W$243,1)+COUNTIF(W52:W$243,W52)-1,"")</f>
        <v>10</v>
      </c>
      <c r="AB52" s="54">
        <f>IFERROR(RANK(X52,$X$9:$X$243,1)+COUNTIF(X52:X$243,X52)-1,"")</f>
        <v>6</v>
      </c>
      <c r="AC52" s="53">
        <f>IFERROR(RANK(Y52,$Y$9:$Y$243,1)+COUNTIF(Y52:Y$243,Y52)-1,"")</f>
        <v>107</v>
      </c>
      <c r="AD52" s="53">
        <f>IFERROR(RANK(Z52,$Z$9:$Z$243,1)+COUNTIF(Z52:Z$243,Z52)-1,"")</f>
        <v>92</v>
      </c>
    </row>
    <row r="53" spans="2:30" x14ac:dyDescent="0.25">
      <c r="B53" s="56" t="s">
        <v>77</v>
      </c>
      <c r="C53" s="40">
        <v>0.99</v>
      </c>
      <c r="D53" s="57">
        <v>1</v>
      </c>
      <c r="E53" s="57">
        <v>1</v>
      </c>
      <c r="F53" s="41">
        <v>1</v>
      </c>
      <c r="G53" s="42">
        <v>1.0000000000000009E-2</v>
      </c>
      <c r="H53" s="42">
        <v>1.0101010101010111</v>
      </c>
      <c r="I53" s="58">
        <v>935700</v>
      </c>
      <c r="J53" s="59">
        <v>935768</v>
      </c>
      <c r="K53" s="45">
        <v>-4.7619047619047672E-2</v>
      </c>
      <c r="L53" s="46"/>
      <c r="V53" s="7" t="str">
        <f t="shared" si="2"/>
        <v>IKEJAHOTEL</v>
      </c>
      <c r="W53" s="51">
        <f t="shared" si="3"/>
        <v>1.0101010101010111</v>
      </c>
      <c r="X53" s="51">
        <f t="shared" si="4"/>
        <v>-4.7619047619047672E-2</v>
      </c>
      <c r="Y53" s="52">
        <f t="shared" si="5"/>
        <v>935700</v>
      </c>
      <c r="Z53" s="52">
        <f t="shared" si="6"/>
        <v>935768</v>
      </c>
      <c r="AA53" s="53">
        <f>IFERROR(RANK(W53,$W$9:$W$243,1)+COUNTIF(W53:W$243,W53)-1,"")</f>
        <v>111</v>
      </c>
      <c r="AB53" s="54">
        <f>IFERROR(RANK(X53,$X$9:$X$243,1)+COUNTIF(X53:X$243,X53)-1,"")</f>
        <v>13</v>
      </c>
      <c r="AC53" s="53">
        <f>IFERROR(RANK(Y53,$Y$9:$Y$243,1)+COUNTIF(Y53:Y$243,Y53)-1,"")</f>
        <v>84</v>
      </c>
      <c r="AD53" s="53">
        <f>IFERROR(RANK(Z53,$Z$9:$Z$243,1)+COUNTIF(Z53:Z$243,Z53)-1,"")</f>
        <v>61</v>
      </c>
    </row>
    <row r="54" spans="2:30" x14ac:dyDescent="0.25">
      <c r="B54" s="56" t="s">
        <v>78</v>
      </c>
      <c r="C54" s="40">
        <v>8.0500000000000007</v>
      </c>
      <c r="D54" s="57">
        <v>8.0500000000000007</v>
      </c>
      <c r="E54" s="57">
        <v>8.0500000000000007</v>
      </c>
      <c r="F54" s="41">
        <v>8.0500000000000007</v>
      </c>
      <c r="G54" s="42">
        <v>0</v>
      </c>
      <c r="H54" s="42">
        <v>0</v>
      </c>
      <c r="I54" s="58">
        <v>15098</v>
      </c>
      <c r="J54" s="59">
        <v>114878.8</v>
      </c>
      <c r="K54" s="45">
        <v>8.783783783783794E-2</v>
      </c>
      <c r="L54" s="46"/>
      <c r="V54" s="7" t="str">
        <f t="shared" si="2"/>
        <v>IMG</v>
      </c>
      <c r="W54" s="51">
        <f t="shared" si="3"/>
        <v>0</v>
      </c>
      <c r="X54" s="51">
        <f t="shared" si="4"/>
        <v>8.783783783783794E-2</v>
      </c>
      <c r="Y54" s="52">
        <f t="shared" si="5"/>
        <v>15098</v>
      </c>
      <c r="Z54" s="52">
        <f t="shared" si="6"/>
        <v>114878.8</v>
      </c>
      <c r="AA54" s="53">
        <f>IFERROR(RANK(W54,$W$9:$W$243,1)+COUNTIF(W54:W$243,W54)-1,"")</f>
        <v>75</v>
      </c>
      <c r="AB54" s="54">
        <f>IFERROR(RANK(X54,$X$9:$X$243,1)+COUNTIF(X54:X$243,X54)-1,"")</f>
        <v>78</v>
      </c>
      <c r="AC54" s="53">
        <f>IFERROR(RANK(Y54,$Y$9:$Y$243,1)+COUNTIF(Y54:Y$243,Y54)-1,"")</f>
        <v>18</v>
      </c>
      <c r="AD54" s="53">
        <f>IFERROR(RANK(Z54,$Z$9:$Z$243,1)+COUNTIF(Z54:Z$243,Z54)-1,"")</f>
        <v>29</v>
      </c>
    </row>
    <row r="55" spans="2:30" x14ac:dyDescent="0.25">
      <c r="B55" s="56" t="s">
        <v>79</v>
      </c>
      <c r="C55" s="40">
        <v>4.5999999999999996</v>
      </c>
      <c r="D55" s="57">
        <v>4.5999999999999996</v>
      </c>
      <c r="E55" s="57">
        <v>4.5999999999999996</v>
      </c>
      <c r="F55" s="41">
        <v>4.5999999999999996</v>
      </c>
      <c r="G55" s="42">
        <v>0</v>
      </c>
      <c r="H55" s="42">
        <v>0</v>
      </c>
      <c r="I55" s="58">
        <v>342938</v>
      </c>
      <c r="J55" s="59">
        <v>1579303.5</v>
      </c>
      <c r="K55" s="45">
        <v>-2.1276595744680993E-2</v>
      </c>
      <c r="L55" s="46"/>
      <c r="V55" s="7" t="str">
        <f t="shared" si="2"/>
        <v>INTBREW</v>
      </c>
      <c r="W55" s="51">
        <f t="shared" si="3"/>
        <v>0</v>
      </c>
      <c r="X55" s="51">
        <f t="shared" si="4"/>
        <v>-2.1276595744680993E-2</v>
      </c>
      <c r="Y55" s="52">
        <f t="shared" si="5"/>
        <v>342938</v>
      </c>
      <c r="Z55" s="52">
        <f t="shared" si="6"/>
        <v>1579303.5</v>
      </c>
      <c r="AA55" s="53">
        <f>IFERROR(RANK(W55,$W$9:$W$243,1)+COUNTIF(W55:W$243,W55)-1,"")</f>
        <v>74</v>
      </c>
      <c r="AB55" s="54">
        <f>IFERROR(RANK(X55,$X$9:$X$243,1)+COUNTIF(X55:X$243,X55)-1,"")</f>
        <v>22</v>
      </c>
      <c r="AC55" s="53">
        <f>IFERROR(RANK(Y55,$Y$9:$Y$243,1)+COUNTIF(Y55:Y$243,Y55)-1,"")</f>
        <v>66</v>
      </c>
      <c r="AD55" s="53">
        <f>IFERROR(RANK(Z55,$Z$9:$Z$243,1)+COUNTIF(Z55:Z$243,Z55)-1,"")</f>
        <v>67</v>
      </c>
    </row>
    <row r="56" spans="2:30" x14ac:dyDescent="0.25">
      <c r="B56" s="56" t="s">
        <v>80</v>
      </c>
      <c r="C56" s="40">
        <v>1.37</v>
      </c>
      <c r="D56" s="57">
        <v>1.34</v>
      </c>
      <c r="E56" s="57">
        <v>1.24</v>
      </c>
      <c r="F56" s="41">
        <v>1.24</v>
      </c>
      <c r="G56" s="42">
        <v>-0.13000000000000012</v>
      </c>
      <c r="H56" s="42">
        <v>-9.4890510948905185</v>
      </c>
      <c r="I56" s="58">
        <v>4340503</v>
      </c>
      <c r="J56" s="59">
        <v>5477214.0199999996</v>
      </c>
      <c r="K56" s="45">
        <v>2.263157894736842</v>
      </c>
      <c r="L56" s="46"/>
      <c r="V56" s="7" t="str">
        <f t="shared" si="2"/>
        <v>INTENEGINS</v>
      </c>
      <c r="W56" s="51">
        <f t="shared" si="3"/>
        <v>-9.4890510948905185</v>
      </c>
      <c r="X56" s="51">
        <f t="shared" si="4"/>
        <v>2.263157894736842</v>
      </c>
      <c r="Y56" s="52">
        <f t="shared" si="5"/>
        <v>4340503</v>
      </c>
      <c r="Z56" s="52">
        <f t="shared" si="6"/>
        <v>5477214.0199999996</v>
      </c>
      <c r="AA56" s="53">
        <f>IFERROR(RANK(W56,$W$9:$W$243,1)+COUNTIF(W56:W$243,W56)-1,"")</f>
        <v>1</v>
      </c>
      <c r="AB56" s="54">
        <f>IFERROR(RANK(X56,$X$9:$X$243,1)+COUNTIF(X56:X$243,X56)-1,"")</f>
        <v>116</v>
      </c>
      <c r="AC56" s="53">
        <f>IFERROR(RANK(Y56,$Y$9:$Y$243,1)+COUNTIF(Y56:Y$243,Y56)-1,"")</f>
        <v>108</v>
      </c>
      <c r="AD56" s="53">
        <f>IFERROR(RANK(Z56,$Z$9:$Z$243,1)+COUNTIF(Z56:Z$243,Z56)-1,"")</f>
        <v>85</v>
      </c>
    </row>
    <row r="57" spans="2:30" x14ac:dyDescent="0.25">
      <c r="B57" s="56" t="s">
        <v>81</v>
      </c>
      <c r="C57" s="40">
        <v>0.9</v>
      </c>
      <c r="D57" s="57">
        <v>0.9</v>
      </c>
      <c r="E57" s="57">
        <v>0.89</v>
      </c>
      <c r="F57" s="41">
        <v>0.89</v>
      </c>
      <c r="G57" s="42">
        <v>-1.0000000000000009E-2</v>
      </c>
      <c r="H57" s="42">
        <v>-1.111111111111112</v>
      </c>
      <c r="I57" s="58">
        <v>1870404</v>
      </c>
      <c r="J57" s="59">
        <v>1679447.91</v>
      </c>
      <c r="K57" s="45">
        <v>-3.2608695652173947E-2</v>
      </c>
      <c r="L57" s="46"/>
      <c r="V57" s="7" t="str">
        <f t="shared" si="2"/>
        <v>JAIZBANK</v>
      </c>
      <c r="W57" s="51">
        <f t="shared" si="3"/>
        <v>-1.111111111111112</v>
      </c>
      <c r="X57" s="51">
        <f t="shared" si="4"/>
        <v>-3.2608695652173947E-2</v>
      </c>
      <c r="Y57" s="52">
        <f t="shared" si="5"/>
        <v>1870404</v>
      </c>
      <c r="Z57" s="52">
        <f t="shared" si="6"/>
        <v>1679447.91</v>
      </c>
      <c r="AA57" s="53">
        <f>IFERROR(RANK(W57,$W$9:$W$243,1)+COUNTIF(W57:W$243,W57)-1,"")</f>
        <v>18</v>
      </c>
      <c r="AB57" s="54">
        <f>IFERROR(RANK(X57,$X$9:$X$243,1)+COUNTIF(X57:X$243,X57)-1,"")</f>
        <v>18</v>
      </c>
      <c r="AC57" s="53">
        <f>IFERROR(RANK(Y57,$Y$9:$Y$243,1)+COUNTIF(Y57:Y$243,Y57)-1,"")</f>
        <v>95</v>
      </c>
      <c r="AD57" s="53">
        <f>IFERROR(RANK(Z57,$Z$9:$Z$243,1)+COUNTIF(Z57:Z$243,Z57)-1,"")</f>
        <v>69</v>
      </c>
    </row>
    <row r="58" spans="2:30" x14ac:dyDescent="0.25">
      <c r="B58" s="56" t="s">
        <v>82</v>
      </c>
      <c r="C58" s="40">
        <v>0.3</v>
      </c>
      <c r="D58" s="57">
        <v>0.3</v>
      </c>
      <c r="E58" s="57">
        <v>0.3</v>
      </c>
      <c r="F58" s="41">
        <v>0.3</v>
      </c>
      <c r="G58" s="42">
        <v>0</v>
      </c>
      <c r="H58" s="42">
        <v>0</v>
      </c>
      <c r="I58" s="58">
        <v>1649846</v>
      </c>
      <c r="J58" s="59">
        <v>494944.7</v>
      </c>
      <c r="K58" s="45">
        <v>7.1428571428571397E-2</v>
      </c>
      <c r="L58" s="46"/>
      <c r="V58" s="7" t="str">
        <f t="shared" si="2"/>
        <v>JAPAULGOLD</v>
      </c>
      <c r="W58" s="51">
        <f t="shared" si="3"/>
        <v>0</v>
      </c>
      <c r="X58" s="51">
        <f t="shared" si="4"/>
        <v>7.1428571428571397E-2</v>
      </c>
      <c r="Y58" s="52">
        <f t="shared" si="5"/>
        <v>1649846</v>
      </c>
      <c r="Z58" s="52">
        <f t="shared" si="6"/>
        <v>494944.7</v>
      </c>
      <c r="AA58" s="53">
        <f>IFERROR(RANK(W58,$W$9:$W$243,1)+COUNTIF(W58:W$243,W58)-1,"")</f>
        <v>73</v>
      </c>
      <c r="AB58" s="54">
        <f>IFERROR(RANK(X58,$X$9:$X$243,1)+COUNTIF(X58:X$243,X58)-1,"")</f>
        <v>71</v>
      </c>
      <c r="AC58" s="53">
        <f>IFERROR(RANK(Y58,$Y$9:$Y$243,1)+COUNTIF(Y58:Y$243,Y58)-1,"")</f>
        <v>93</v>
      </c>
      <c r="AD58" s="53">
        <f>IFERROR(RANK(Z58,$Z$9:$Z$243,1)+COUNTIF(Z58:Z$243,Z58)-1,"")</f>
        <v>49</v>
      </c>
    </row>
    <row r="59" spans="2:30" x14ac:dyDescent="0.25">
      <c r="B59" s="56" t="s">
        <v>83</v>
      </c>
      <c r="C59" s="40">
        <v>24.5</v>
      </c>
      <c r="D59" s="57">
        <v>24.5</v>
      </c>
      <c r="E59" s="57">
        <v>24.5</v>
      </c>
      <c r="F59" s="41">
        <v>24.5</v>
      </c>
      <c r="G59" s="42">
        <v>0</v>
      </c>
      <c r="H59" s="42">
        <v>0</v>
      </c>
      <c r="I59" s="58">
        <v>2803</v>
      </c>
      <c r="J59" s="59">
        <v>73326.899999999994</v>
      </c>
      <c r="K59" s="45">
        <v>0</v>
      </c>
      <c r="L59" s="46"/>
      <c r="V59" s="7" t="str">
        <f t="shared" si="2"/>
        <v>JBERGER</v>
      </c>
      <c r="W59" s="51">
        <f t="shared" si="3"/>
        <v>0</v>
      </c>
      <c r="X59" s="51">
        <f t="shared" si="4"/>
        <v>0</v>
      </c>
      <c r="Y59" s="52">
        <f t="shared" si="5"/>
        <v>2803</v>
      </c>
      <c r="Z59" s="52">
        <f t="shared" si="6"/>
        <v>73326.899999999994</v>
      </c>
      <c r="AA59" s="53">
        <f>IFERROR(RANK(W59,$W$9:$W$243,1)+COUNTIF(W59:W$243,W59)-1,"")</f>
        <v>72</v>
      </c>
      <c r="AB59" s="54">
        <f>IFERROR(RANK(X59,$X$9:$X$243,1)+COUNTIF(X59:X$243,X59)-1,"")</f>
        <v>38</v>
      </c>
      <c r="AC59" s="53">
        <f>IFERROR(RANK(Y59,$Y$9:$Y$243,1)+COUNTIF(Y59:Y$243,Y59)-1,"")</f>
        <v>10</v>
      </c>
      <c r="AD59" s="53">
        <f>IFERROR(RANK(Z59,$Z$9:$Z$243,1)+COUNTIF(Z59:Z$243,Z59)-1,"")</f>
        <v>23</v>
      </c>
    </row>
    <row r="60" spans="2:30" x14ac:dyDescent="0.25">
      <c r="B60" s="56" t="s">
        <v>84</v>
      </c>
      <c r="C60" s="40">
        <v>1.33</v>
      </c>
      <c r="D60" s="57">
        <v>1.33</v>
      </c>
      <c r="E60" s="57">
        <v>1.33</v>
      </c>
      <c r="F60" s="41">
        <v>1.33</v>
      </c>
      <c r="G60" s="42">
        <v>0</v>
      </c>
      <c r="H60" s="42">
        <v>0</v>
      </c>
      <c r="I60" s="58">
        <v>6150</v>
      </c>
      <c r="J60" s="59">
        <v>7501.5</v>
      </c>
      <c r="K60" s="45">
        <v>0.82191780821917826</v>
      </c>
      <c r="L60" s="46"/>
      <c r="V60" s="7" t="str">
        <f t="shared" si="2"/>
        <v>JOHNHOLT</v>
      </c>
      <c r="W60" s="51">
        <f t="shared" si="3"/>
        <v>0</v>
      </c>
      <c r="X60" s="51">
        <f t="shared" si="4"/>
        <v>0.82191780821917826</v>
      </c>
      <c r="Y60" s="52">
        <f t="shared" si="5"/>
        <v>6150</v>
      </c>
      <c r="Z60" s="52">
        <f t="shared" si="6"/>
        <v>7501.5</v>
      </c>
      <c r="AA60" s="53">
        <f>IFERROR(RANK(W60,$W$9:$W$243,1)+COUNTIF(W60:W$243,W60)-1,"")</f>
        <v>71</v>
      </c>
      <c r="AB60" s="54">
        <f>IFERROR(RANK(X60,$X$9:$X$243,1)+COUNTIF(X60:X$243,X60)-1,"")</f>
        <v>115</v>
      </c>
      <c r="AC60" s="53">
        <f>IFERROR(RANK(Y60,$Y$9:$Y$243,1)+COUNTIF(Y60:Y$243,Y60)-1,"")</f>
        <v>13</v>
      </c>
      <c r="AD60" s="53">
        <f>IFERROR(RANK(Z60,$Z$9:$Z$243,1)+COUNTIF(Z60:Z$243,Z60)-1,"")</f>
        <v>9</v>
      </c>
    </row>
    <row r="61" spans="2:30" x14ac:dyDescent="0.25">
      <c r="B61" s="56" t="s">
        <v>85</v>
      </c>
      <c r="C61" s="40">
        <v>0.96</v>
      </c>
      <c r="D61" s="57">
        <v>0.96</v>
      </c>
      <c r="E61" s="57">
        <v>0.96</v>
      </c>
      <c r="F61" s="41">
        <v>0.96</v>
      </c>
      <c r="G61" s="42">
        <v>0</v>
      </c>
      <c r="H61" s="42">
        <v>0</v>
      </c>
      <c r="I61" s="58">
        <v>66593</v>
      </c>
      <c r="J61" s="59">
        <v>66845.73</v>
      </c>
      <c r="K61" s="45">
        <v>0.10344827586206895</v>
      </c>
      <c r="L61" s="46"/>
      <c r="V61" s="7" t="str">
        <f t="shared" si="2"/>
        <v>LASACO</v>
      </c>
      <c r="W61" s="51">
        <f t="shared" si="3"/>
        <v>0</v>
      </c>
      <c r="X61" s="51">
        <f t="shared" si="4"/>
        <v>0.10344827586206895</v>
      </c>
      <c r="Y61" s="52">
        <f t="shared" si="5"/>
        <v>66593</v>
      </c>
      <c r="Z61" s="52">
        <f t="shared" si="6"/>
        <v>66845.73</v>
      </c>
      <c r="AA61" s="53">
        <f>IFERROR(RANK(W61,$W$9:$W$243,1)+COUNTIF(W61:W$243,W61)-1,"")</f>
        <v>70</v>
      </c>
      <c r="AB61" s="54">
        <f>IFERROR(RANK(X61,$X$9:$X$243,1)+COUNTIF(X61:X$243,X61)-1,"")</f>
        <v>88</v>
      </c>
      <c r="AC61" s="53">
        <f>IFERROR(RANK(Y61,$Y$9:$Y$243,1)+COUNTIF(Y61:Y$243,Y61)-1,"")</f>
        <v>35</v>
      </c>
      <c r="AD61" s="53">
        <f>IFERROR(RANK(Z61,$Z$9:$Z$243,1)+COUNTIF(Z61:Z$243,Z61)-1,"")</f>
        <v>22</v>
      </c>
    </row>
    <row r="62" spans="2:30" x14ac:dyDescent="0.25">
      <c r="B62" s="56" t="s">
        <v>86</v>
      </c>
      <c r="C62" s="40">
        <v>2.2000000000000002</v>
      </c>
      <c r="D62" s="57">
        <v>2.2000000000000002</v>
      </c>
      <c r="E62" s="57">
        <v>2.2000000000000002</v>
      </c>
      <c r="F62" s="41">
        <v>2.2000000000000002</v>
      </c>
      <c r="G62" s="42">
        <v>0</v>
      </c>
      <c r="H62" s="42">
        <v>0</v>
      </c>
      <c r="I62" s="58">
        <v>44913</v>
      </c>
      <c r="J62" s="59">
        <v>108079.28</v>
      </c>
      <c r="K62" s="45">
        <v>0</v>
      </c>
      <c r="L62" s="46"/>
      <c r="V62" s="7" t="str">
        <f t="shared" si="2"/>
        <v>LEARNAFRCA</v>
      </c>
      <c r="W62" s="51">
        <f t="shared" si="3"/>
        <v>0</v>
      </c>
      <c r="X62" s="51">
        <f t="shared" si="4"/>
        <v>0</v>
      </c>
      <c r="Y62" s="52">
        <f t="shared" si="5"/>
        <v>44913</v>
      </c>
      <c r="Z62" s="52">
        <f t="shared" si="6"/>
        <v>108079.28</v>
      </c>
      <c r="AA62" s="53">
        <f>IFERROR(RANK(W62,$W$9:$W$243,1)+COUNTIF(W62:W$243,W62)-1,"")</f>
        <v>69</v>
      </c>
      <c r="AB62" s="54">
        <f>IFERROR(RANK(X62,$X$9:$X$243,1)+COUNTIF(X62:X$243,X62)-1,"")</f>
        <v>37</v>
      </c>
      <c r="AC62" s="53">
        <f>IFERROR(RANK(Y62,$Y$9:$Y$243,1)+COUNTIF(Y62:Y$243,Y62)-1,"")</f>
        <v>27</v>
      </c>
      <c r="AD62" s="53">
        <f>IFERROR(RANK(Z62,$Z$9:$Z$243,1)+COUNTIF(Z62:Z$243,Z62)-1,"")</f>
        <v>27</v>
      </c>
    </row>
    <row r="63" spans="2:30" x14ac:dyDescent="0.25">
      <c r="B63" s="56" t="s">
        <v>87</v>
      </c>
      <c r="C63" s="40">
        <v>0.45</v>
      </c>
      <c r="D63" s="57">
        <v>0.47</v>
      </c>
      <c r="E63" s="57">
        <v>0.42</v>
      </c>
      <c r="F63" s="41">
        <v>0.42</v>
      </c>
      <c r="G63" s="42">
        <v>-3.0000000000000027E-2</v>
      </c>
      <c r="H63" s="42">
        <v>-6.6666666666666723</v>
      </c>
      <c r="I63" s="58">
        <v>1309239</v>
      </c>
      <c r="J63" s="59">
        <v>575162.29</v>
      </c>
      <c r="K63" s="45">
        <v>4.9999999999999822E-2</v>
      </c>
      <c r="L63" s="46"/>
      <c r="V63" s="7" t="str">
        <f t="shared" si="2"/>
        <v>LINKASSURE</v>
      </c>
      <c r="W63" s="51">
        <f t="shared" si="3"/>
        <v>-6.6666666666666723</v>
      </c>
      <c r="X63" s="51">
        <f t="shared" si="4"/>
        <v>4.9999999999999822E-2</v>
      </c>
      <c r="Y63" s="52">
        <f t="shared" si="5"/>
        <v>1309239</v>
      </c>
      <c r="Z63" s="52">
        <f t="shared" si="6"/>
        <v>575162.29</v>
      </c>
      <c r="AA63" s="53">
        <f>IFERROR(RANK(W63,$W$9:$W$243,1)+COUNTIF(W63:W$243,W63)-1,"")</f>
        <v>7</v>
      </c>
      <c r="AB63" s="54">
        <f>IFERROR(RANK(X63,$X$9:$X$243,1)+COUNTIF(X63:X$243,X63)-1,"")</f>
        <v>61</v>
      </c>
      <c r="AC63" s="53">
        <f>IFERROR(RANK(Y63,$Y$9:$Y$243,1)+COUNTIF(Y63:Y$243,Y63)-1,"")</f>
        <v>92</v>
      </c>
      <c r="AD63" s="53">
        <f>IFERROR(RANK(Z63,$Z$9:$Z$243,1)+COUNTIF(Z63:Z$243,Z63)-1,"")</f>
        <v>54</v>
      </c>
    </row>
    <row r="64" spans="2:30" x14ac:dyDescent="0.25">
      <c r="B64" s="56" t="s">
        <v>88</v>
      </c>
      <c r="C64" s="40">
        <v>1.1000000000000001</v>
      </c>
      <c r="D64" s="57">
        <v>1.1000000000000001</v>
      </c>
      <c r="E64" s="57">
        <v>1.1000000000000001</v>
      </c>
      <c r="F64" s="41">
        <v>1.1000000000000001</v>
      </c>
      <c r="G64" s="42">
        <v>0</v>
      </c>
      <c r="H64" s="42">
        <v>0</v>
      </c>
      <c r="I64" s="58">
        <v>267346</v>
      </c>
      <c r="J64" s="59">
        <v>287214.03000000003</v>
      </c>
      <c r="K64" s="45">
        <v>9.1743119266054496E-3</v>
      </c>
      <c r="L64" s="46"/>
      <c r="V64" s="7" t="str">
        <f t="shared" si="2"/>
        <v>LIVESTOCK</v>
      </c>
      <c r="W64" s="51">
        <f t="shared" si="3"/>
        <v>0</v>
      </c>
      <c r="X64" s="51">
        <f t="shared" si="4"/>
        <v>9.1743119266054496E-3</v>
      </c>
      <c r="Y64" s="52">
        <f t="shared" si="5"/>
        <v>267346</v>
      </c>
      <c r="Z64" s="52">
        <f t="shared" si="6"/>
        <v>287214.03000000003</v>
      </c>
      <c r="AA64" s="53">
        <f>IFERROR(RANK(W64,$W$9:$W$243,1)+COUNTIF(W64:W$243,W64)-1,"")</f>
        <v>68</v>
      </c>
      <c r="AB64" s="54">
        <f>IFERROR(RANK(X64,$X$9:$X$243,1)+COUNTIF(X64:X$243,X64)-1,"")</f>
        <v>45</v>
      </c>
      <c r="AC64" s="53">
        <f>IFERROR(RANK(Y64,$Y$9:$Y$243,1)+COUNTIF(Y64:Y$243,Y64)-1,"")</f>
        <v>58</v>
      </c>
      <c r="AD64" s="53">
        <f>IFERROR(RANK(Z64,$Z$9:$Z$243,1)+COUNTIF(Z64:Z$243,Z64)-1,"")</f>
        <v>43</v>
      </c>
    </row>
    <row r="65" spans="2:30" x14ac:dyDescent="0.25">
      <c r="B65" s="56" t="s">
        <v>89</v>
      </c>
      <c r="C65" s="40">
        <v>2</v>
      </c>
      <c r="D65" s="57">
        <v>2</v>
      </c>
      <c r="E65" s="57">
        <v>2</v>
      </c>
      <c r="F65" s="41">
        <v>2</v>
      </c>
      <c r="G65" s="42">
        <v>0</v>
      </c>
      <c r="H65" s="42">
        <v>0</v>
      </c>
      <c r="I65" s="58">
        <v>39584</v>
      </c>
      <c r="J65" s="59">
        <v>80968.95</v>
      </c>
      <c r="K65" s="45">
        <v>0</v>
      </c>
      <c r="L65" s="46"/>
      <c r="V65" s="7" t="str">
        <f t="shared" si="2"/>
        <v>MANSARD</v>
      </c>
      <c r="W65" s="51">
        <f t="shared" si="3"/>
        <v>0</v>
      </c>
      <c r="X65" s="51">
        <f t="shared" si="4"/>
        <v>0</v>
      </c>
      <c r="Y65" s="52">
        <f t="shared" si="5"/>
        <v>39584</v>
      </c>
      <c r="Z65" s="52">
        <f t="shared" si="6"/>
        <v>80968.95</v>
      </c>
      <c r="AA65" s="53">
        <f>IFERROR(RANK(W65,$W$9:$W$243,1)+COUNTIF(W65:W$243,W65)-1,"")</f>
        <v>67</v>
      </c>
      <c r="AB65" s="54">
        <f>IFERROR(RANK(X65,$X$9:$X$243,1)+COUNTIF(X65:X$243,X65)-1,"")</f>
        <v>36</v>
      </c>
      <c r="AC65" s="53">
        <f>IFERROR(RANK(Y65,$Y$9:$Y$243,1)+COUNTIF(Y65:Y$243,Y65)-1,"")</f>
        <v>25</v>
      </c>
      <c r="AD65" s="53">
        <f>IFERROR(RANK(Z65,$Z$9:$Z$243,1)+COUNTIF(Z65:Z$243,Z65)-1,"")</f>
        <v>25</v>
      </c>
    </row>
    <row r="66" spans="2:30" x14ac:dyDescent="0.25">
      <c r="B66" s="56" t="s">
        <v>90</v>
      </c>
      <c r="C66" s="40">
        <v>4.5</v>
      </c>
      <c r="D66" s="57">
        <v>4.5</v>
      </c>
      <c r="E66" s="57">
        <v>4.5</v>
      </c>
      <c r="F66" s="41">
        <v>4.5</v>
      </c>
      <c r="G66" s="42">
        <v>0</v>
      </c>
      <c r="H66" s="42">
        <v>0</v>
      </c>
      <c r="I66" s="58">
        <v>197322</v>
      </c>
      <c r="J66" s="59">
        <v>865633.5</v>
      </c>
      <c r="K66" s="45">
        <v>4.6511627906976827E-2</v>
      </c>
      <c r="L66" s="46"/>
      <c r="V66" s="7" t="str">
        <f t="shared" si="2"/>
        <v>MAYBAKER</v>
      </c>
      <c r="W66" s="51">
        <f t="shared" si="3"/>
        <v>0</v>
      </c>
      <c r="X66" s="51">
        <f t="shared" si="4"/>
        <v>4.6511627906976827E-2</v>
      </c>
      <c r="Y66" s="52">
        <f t="shared" si="5"/>
        <v>197322</v>
      </c>
      <c r="Z66" s="52">
        <f t="shared" si="6"/>
        <v>865633.5</v>
      </c>
      <c r="AA66" s="53">
        <f>IFERROR(RANK(W66,$W$9:$W$243,1)+COUNTIF(W66:W$243,W66)-1,"")</f>
        <v>66</v>
      </c>
      <c r="AB66" s="54">
        <f>IFERROR(RANK(X66,$X$9:$X$243,1)+COUNTIF(X66:X$243,X66)-1,"")</f>
        <v>59</v>
      </c>
      <c r="AC66" s="53">
        <f>IFERROR(RANK(Y66,$Y$9:$Y$243,1)+COUNTIF(Y66:Y$243,Y66)-1,"")</f>
        <v>52</v>
      </c>
      <c r="AD66" s="53">
        <f>IFERROR(RANK(Z66,$Z$9:$Z$243,1)+COUNTIF(Z66:Z$243,Z66)-1,"")</f>
        <v>60</v>
      </c>
    </row>
    <row r="67" spans="2:30" x14ac:dyDescent="0.25">
      <c r="B67" s="56" t="s">
        <v>91</v>
      </c>
      <c r="C67" s="40">
        <v>0.33</v>
      </c>
      <c r="D67" s="57">
        <v>0.34</v>
      </c>
      <c r="E67" s="57">
        <v>0.32</v>
      </c>
      <c r="F67" s="41">
        <v>0.32</v>
      </c>
      <c r="G67" s="42">
        <v>-1.0000000000000009E-2</v>
      </c>
      <c r="H67" s="42">
        <v>-3.0303030303030329</v>
      </c>
      <c r="I67" s="58">
        <v>2499514</v>
      </c>
      <c r="J67" s="59">
        <v>809389.52</v>
      </c>
      <c r="K67" s="45">
        <v>0.18518518518518512</v>
      </c>
      <c r="L67" s="46"/>
      <c r="V67" s="7" t="str">
        <f t="shared" si="2"/>
        <v>MBENEFIT</v>
      </c>
      <c r="W67" s="51">
        <f t="shared" si="3"/>
        <v>-3.0303030303030329</v>
      </c>
      <c r="X67" s="51">
        <f t="shared" si="4"/>
        <v>0.18518518518518512</v>
      </c>
      <c r="Y67" s="52">
        <f t="shared" si="5"/>
        <v>2499514</v>
      </c>
      <c r="Z67" s="52">
        <f t="shared" si="6"/>
        <v>809389.52</v>
      </c>
      <c r="AA67" s="53">
        <f>IFERROR(RANK(W67,$W$9:$W$243,1)+COUNTIF(W67:W$243,W67)-1,"")</f>
        <v>14</v>
      </c>
      <c r="AB67" s="54">
        <f>IFERROR(RANK(X67,$X$9:$X$243,1)+COUNTIF(X67:X$243,X67)-1,"")</f>
        <v>101</v>
      </c>
      <c r="AC67" s="53">
        <f>IFERROR(RANK(Y67,$Y$9:$Y$243,1)+COUNTIF(Y67:Y$243,Y67)-1,"")</f>
        <v>100</v>
      </c>
      <c r="AD67" s="53">
        <f>IFERROR(RANK(Z67,$Z$9:$Z$243,1)+COUNTIF(Z67:Z$243,Z67)-1,"")</f>
        <v>59</v>
      </c>
    </row>
    <row r="68" spans="2:30" x14ac:dyDescent="0.25">
      <c r="B68" s="56" t="s">
        <v>92</v>
      </c>
      <c r="C68" s="40">
        <v>0.61</v>
      </c>
      <c r="D68" s="57">
        <v>0.61</v>
      </c>
      <c r="E68" s="57">
        <v>0.61</v>
      </c>
      <c r="F68" s="41">
        <v>0.61</v>
      </c>
      <c r="G68" s="42">
        <v>0</v>
      </c>
      <c r="H68" s="42">
        <v>0</v>
      </c>
      <c r="I68" s="58">
        <v>500</v>
      </c>
      <c r="J68" s="59">
        <v>305</v>
      </c>
      <c r="K68" s="45">
        <v>7.0175438596491224E-2</v>
      </c>
      <c r="L68" s="46"/>
      <c r="V68" s="7" t="str">
        <f t="shared" si="2"/>
        <v>MCNICHOLS</v>
      </c>
      <c r="W68" s="51">
        <f t="shared" si="3"/>
        <v>0</v>
      </c>
      <c r="X68" s="51">
        <f t="shared" si="4"/>
        <v>7.0175438596491224E-2</v>
      </c>
      <c r="Y68" s="52">
        <f t="shared" si="5"/>
        <v>500</v>
      </c>
      <c r="Z68" s="52">
        <f t="shared" si="6"/>
        <v>305</v>
      </c>
      <c r="AA68" s="53">
        <f>IFERROR(RANK(W68,$W$9:$W$243,1)+COUNTIF(W68:W$243,W68)-1,"")</f>
        <v>65</v>
      </c>
      <c r="AB68" s="54">
        <f>IFERROR(RANK(X68,$X$9:$X$243,1)+COUNTIF(X68:X$243,X68)-1,"")</f>
        <v>68</v>
      </c>
      <c r="AC68" s="53">
        <f>IFERROR(RANK(Y68,$Y$9:$Y$243,1)+COUNTIF(Y68:Y$243,Y68)-1,"")</f>
        <v>5</v>
      </c>
      <c r="AD68" s="53">
        <f>IFERROR(RANK(Z68,$Z$9:$Z$243,1)+COUNTIF(Z68:Z$243,Z68)-1,"")</f>
        <v>2</v>
      </c>
    </row>
    <row r="69" spans="2:30" x14ac:dyDescent="0.25">
      <c r="B69" s="56" t="s">
        <v>93</v>
      </c>
      <c r="C69" s="40">
        <v>2.21</v>
      </c>
      <c r="D69" s="57">
        <v>2.21</v>
      </c>
      <c r="E69" s="57">
        <v>2.21</v>
      </c>
      <c r="F69" s="41">
        <v>2.21</v>
      </c>
      <c r="G69" s="42">
        <v>0</v>
      </c>
      <c r="H69" s="42">
        <v>0</v>
      </c>
      <c r="I69" s="58">
        <v>151103</v>
      </c>
      <c r="J69" s="59">
        <v>304019.17</v>
      </c>
      <c r="K69" s="45">
        <v>-2.6431718061673992E-2</v>
      </c>
      <c r="L69" s="46"/>
      <c r="V69" s="7" t="str">
        <f t="shared" si="2"/>
        <v>MEYER</v>
      </c>
      <c r="W69" s="51">
        <f t="shared" si="3"/>
        <v>0</v>
      </c>
      <c r="X69" s="51">
        <f t="shared" si="4"/>
        <v>-2.6431718061673992E-2</v>
      </c>
      <c r="Y69" s="52">
        <f t="shared" si="5"/>
        <v>151103</v>
      </c>
      <c r="Z69" s="52">
        <f t="shared" si="6"/>
        <v>304019.17</v>
      </c>
      <c r="AA69" s="53">
        <f>IFERROR(RANK(W69,$W$9:$W$243,1)+COUNTIF(W69:W$243,W69)-1,"")</f>
        <v>64</v>
      </c>
      <c r="AB69" s="54">
        <f>IFERROR(RANK(X69,$X$9:$X$243,1)+COUNTIF(X69:X$243,X69)-1,"")</f>
        <v>21</v>
      </c>
      <c r="AC69" s="53">
        <f>IFERROR(RANK(Y69,$Y$9:$Y$243,1)+COUNTIF(Y69:Y$243,Y69)-1,"")</f>
        <v>50</v>
      </c>
      <c r="AD69" s="53">
        <f>IFERROR(RANK(Z69,$Z$9:$Z$243,1)+COUNTIF(Z69:Z$243,Z69)-1,"")</f>
        <v>44</v>
      </c>
    </row>
    <row r="70" spans="2:30" x14ac:dyDescent="0.25">
      <c r="B70" s="56" t="s">
        <v>94</v>
      </c>
      <c r="C70" s="40">
        <v>2.17</v>
      </c>
      <c r="D70" s="57">
        <v>2.17</v>
      </c>
      <c r="E70" s="57">
        <v>2.17</v>
      </c>
      <c r="F70" s="41">
        <v>2.17</v>
      </c>
      <c r="G70" s="42">
        <v>0</v>
      </c>
      <c r="H70" s="42">
        <v>0</v>
      </c>
      <c r="I70" s="58">
        <v>6818</v>
      </c>
      <c r="J70" s="59">
        <v>14999.6</v>
      </c>
      <c r="K70" s="45">
        <v>0</v>
      </c>
      <c r="L70" s="46"/>
      <c r="V70" s="7" t="str">
        <f t="shared" si="2"/>
        <v>MORISON</v>
      </c>
      <c r="W70" s="51">
        <f t="shared" si="3"/>
        <v>0</v>
      </c>
      <c r="X70" s="51">
        <f t="shared" si="4"/>
        <v>0</v>
      </c>
      <c r="Y70" s="52">
        <f t="shared" si="5"/>
        <v>6818</v>
      </c>
      <c r="Z70" s="52">
        <f t="shared" si="6"/>
        <v>14999.6</v>
      </c>
      <c r="AA70" s="53">
        <f>IFERROR(RANK(W70,$W$9:$W$243,1)+COUNTIF(W70:W$243,W70)-1,"")</f>
        <v>63</v>
      </c>
      <c r="AB70" s="54">
        <f>IFERROR(RANK(X70,$X$9:$X$243,1)+COUNTIF(X70:X$243,X70)-1,"")</f>
        <v>35</v>
      </c>
      <c r="AC70" s="53">
        <f>IFERROR(RANK(Y70,$Y$9:$Y$243,1)+COUNTIF(Y70:Y$243,Y70)-1,"")</f>
        <v>15</v>
      </c>
      <c r="AD70" s="53">
        <f>IFERROR(RANK(Z70,$Z$9:$Z$243,1)+COUNTIF(Z70:Z$243,Z70)-1,"")</f>
        <v>11</v>
      </c>
    </row>
    <row r="71" spans="2:30" x14ac:dyDescent="0.25">
      <c r="B71" s="56" t="s">
        <v>95</v>
      </c>
      <c r="C71" s="40">
        <v>21.25</v>
      </c>
      <c r="D71" s="57">
        <v>21.25</v>
      </c>
      <c r="E71" s="57">
        <v>21.25</v>
      </c>
      <c r="F71" s="41">
        <v>21.25</v>
      </c>
      <c r="G71" s="42">
        <v>0</v>
      </c>
      <c r="H71" s="42">
        <v>0</v>
      </c>
      <c r="I71" s="58">
        <v>284658</v>
      </c>
      <c r="J71" s="59">
        <v>6052702.4000000004</v>
      </c>
      <c r="K71" s="45">
        <v>0.5070921985815604</v>
      </c>
      <c r="L71" s="46"/>
      <c r="V71" s="7" t="str">
        <f t="shared" si="2"/>
        <v>MRS</v>
      </c>
      <c r="W71" s="51">
        <f t="shared" si="3"/>
        <v>0</v>
      </c>
      <c r="X71" s="51">
        <f t="shared" si="4"/>
        <v>0.5070921985815604</v>
      </c>
      <c r="Y71" s="52">
        <f t="shared" si="5"/>
        <v>284658</v>
      </c>
      <c r="Z71" s="52">
        <f t="shared" si="6"/>
        <v>6052702.4000000004</v>
      </c>
      <c r="AA71" s="53">
        <f>IFERROR(RANK(W71,$W$9:$W$243,1)+COUNTIF(W71:W$243,W71)-1,"")</f>
        <v>62</v>
      </c>
      <c r="AB71" s="54">
        <f>IFERROR(RANK(X71,$X$9:$X$243,1)+COUNTIF(X71:X$243,X71)-1,"")</f>
        <v>112</v>
      </c>
      <c r="AC71" s="53">
        <f>IFERROR(RANK(Y71,$Y$9:$Y$243,1)+COUNTIF(Y71:Y$243,Y71)-1,"")</f>
        <v>61</v>
      </c>
      <c r="AD71" s="53">
        <f>IFERROR(RANK(Z71,$Z$9:$Z$243,1)+COUNTIF(Z71:Z$243,Z71)-1,"")</f>
        <v>89</v>
      </c>
    </row>
    <row r="72" spans="2:30" x14ac:dyDescent="0.25">
      <c r="B72" s="56" t="s">
        <v>96</v>
      </c>
      <c r="C72" s="40">
        <v>243.9</v>
      </c>
      <c r="D72" s="57">
        <v>241.9</v>
      </c>
      <c r="E72" s="57">
        <v>241.9</v>
      </c>
      <c r="F72" s="41">
        <v>241.9</v>
      </c>
      <c r="G72" s="42">
        <v>-2</v>
      </c>
      <c r="H72" s="42">
        <v>-0.82000820008200082</v>
      </c>
      <c r="I72" s="58">
        <v>2849019</v>
      </c>
      <c r="J72" s="59">
        <v>691178384.70000005</v>
      </c>
      <c r="K72" s="45">
        <v>0.12511627906976752</v>
      </c>
      <c r="L72" s="46"/>
      <c r="V72" s="7" t="str">
        <f t="shared" si="2"/>
        <v>MTNN</v>
      </c>
      <c r="W72" s="51">
        <f t="shared" si="3"/>
        <v>-0.82000820008200082</v>
      </c>
      <c r="X72" s="51">
        <f t="shared" si="4"/>
        <v>0.12511627906976752</v>
      </c>
      <c r="Y72" s="52">
        <f t="shared" si="5"/>
        <v>2849019</v>
      </c>
      <c r="Z72" s="52">
        <f t="shared" si="6"/>
        <v>691178384.70000005</v>
      </c>
      <c r="AA72" s="53">
        <f>IFERROR(RANK(W72,$W$9:$W$243,1)+COUNTIF(W72:W$243,W72)-1,"")</f>
        <v>19</v>
      </c>
      <c r="AB72" s="54">
        <f>IFERROR(RANK(X72,$X$9:$X$243,1)+COUNTIF(X72:X$243,X72)-1,"")</f>
        <v>90</v>
      </c>
      <c r="AC72" s="53">
        <f>IFERROR(RANK(Y72,$Y$9:$Y$243,1)+COUNTIF(Y72:Y$243,Y72)-1,"")</f>
        <v>102</v>
      </c>
      <c r="AD72" s="53">
        <f>IFERROR(RANK(Z72,$Z$9:$Z$243,1)+COUNTIF(Z72:Z$243,Z72)-1,"")</f>
        <v>114</v>
      </c>
    </row>
    <row r="73" spans="2:30" x14ac:dyDescent="0.25">
      <c r="B73" s="56" t="s">
        <v>97</v>
      </c>
      <c r="C73" s="40">
        <v>4.4000000000000004</v>
      </c>
      <c r="D73" s="57">
        <v>4.4000000000000004</v>
      </c>
      <c r="E73" s="57">
        <v>4.4000000000000004</v>
      </c>
      <c r="F73" s="41">
        <v>4.4000000000000004</v>
      </c>
      <c r="G73" s="42">
        <v>0</v>
      </c>
      <c r="H73" s="42">
        <v>0</v>
      </c>
      <c r="I73" s="58">
        <v>46248</v>
      </c>
      <c r="J73" s="59">
        <v>184304.89</v>
      </c>
      <c r="K73" s="45">
        <v>0.1055276381909549</v>
      </c>
      <c r="L73" s="46"/>
      <c r="V73" s="7" t="str">
        <f t="shared" ref="V73:V108" si="15">IF(ISTEXT(B73),B73,"")</f>
        <v>MULTIVERSE</v>
      </c>
      <c r="W73" s="51">
        <f t="shared" ref="W73:W108" si="16">IF(ISTEXT(B73),H73,"")</f>
        <v>0</v>
      </c>
      <c r="X73" s="51">
        <f t="shared" ref="X73:X108" si="17">IF(ISTEXT(B73),K73,"")</f>
        <v>0.1055276381909549</v>
      </c>
      <c r="Y73" s="52">
        <f t="shared" ref="Y73:Y108" si="18">IF(ISTEXT(B73),I73,"")</f>
        <v>46248</v>
      </c>
      <c r="Z73" s="52">
        <f t="shared" ref="Z73:Z108" si="19">IF(ISTEXT(B73),J73,"")</f>
        <v>184304.89</v>
      </c>
      <c r="AA73" s="53">
        <f>IFERROR(RANK(W73,$W$9:$W$243,1)+COUNTIF(W73:W$243,W73)-1,"")</f>
        <v>61</v>
      </c>
      <c r="AB73" s="54">
        <f>IFERROR(RANK(X73,$X$9:$X$243,1)+COUNTIF(X73:X$243,X73)-1,"")</f>
        <v>89</v>
      </c>
      <c r="AC73" s="53">
        <f>IFERROR(RANK(Y73,$Y$9:$Y$243,1)+COUNTIF(Y73:Y$243,Y73)-1,"")</f>
        <v>29</v>
      </c>
      <c r="AD73" s="53">
        <f>IFERROR(RANK(Z73,$Z$9:$Z$243,1)+COUNTIF(Z73:Z$243,Z73)-1,"")</f>
        <v>39</v>
      </c>
    </row>
    <row r="74" spans="2:30" x14ac:dyDescent="0.25">
      <c r="B74" s="56" t="s">
        <v>98</v>
      </c>
      <c r="C74" s="40">
        <v>8.4</v>
      </c>
      <c r="D74" s="57">
        <v>8.4</v>
      </c>
      <c r="E74" s="57">
        <v>8.4</v>
      </c>
      <c r="F74" s="41">
        <v>8.4</v>
      </c>
      <c r="G74" s="42">
        <v>0</v>
      </c>
      <c r="H74" s="42">
        <v>0</v>
      </c>
      <c r="I74" s="58">
        <v>500329</v>
      </c>
      <c r="J74" s="59">
        <v>4126164.5</v>
      </c>
      <c r="K74" s="45">
        <v>0.3125</v>
      </c>
      <c r="L74" s="46"/>
      <c r="V74" s="7" t="str">
        <f t="shared" si="15"/>
        <v>NAHCO</v>
      </c>
      <c r="W74" s="51">
        <f t="shared" si="16"/>
        <v>0</v>
      </c>
      <c r="X74" s="51">
        <f t="shared" si="17"/>
        <v>0.3125</v>
      </c>
      <c r="Y74" s="52">
        <f t="shared" si="18"/>
        <v>500329</v>
      </c>
      <c r="Z74" s="52">
        <f t="shared" si="19"/>
        <v>4126164.5</v>
      </c>
      <c r="AA74" s="53">
        <f>IFERROR(RANK(W74,$W$9:$W$243,1)+COUNTIF(W74:W$243,W74)-1,"")</f>
        <v>60</v>
      </c>
      <c r="AB74" s="54">
        <f>IFERROR(RANK(X74,$X$9:$X$243,1)+COUNTIF(X74:X$243,X74)-1,"")</f>
        <v>108</v>
      </c>
      <c r="AC74" s="53">
        <f>IFERROR(RANK(Y74,$Y$9:$Y$243,1)+COUNTIF(Y74:Y$243,Y74)-1,"")</f>
        <v>72</v>
      </c>
      <c r="AD74" s="53">
        <f>IFERROR(RANK(Z74,$Z$9:$Z$243,1)+COUNTIF(Z74:Z$243,Z74)-1,"")</f>
        <v>80</v>
      </c>
    </row>
    <row r="75" spans="2:30" x14ac:dyDescent="0.25">
      <c r="B75" s="56" t="s">
        <v>99</v>
      </c>
      <c r="C75" s="40">
        <v>11.2</v>
      </c>
      <c r="D75" s="57">
        <v>11.2</v>
      </c>
      <c r="E75" s="57">
        <v>11.2</v>
      </c>
      <c r="F75" s="41">
        <v>11.2</v>
      </c>
      <c r="G75" s="42">
        <v>0</v>
      </c>
      <c r="H75" s="42">
        <v>0</v>
      </c>
      <c r="I75" s="58">
        <v>53608</v>
      </c>
      <c r="J75" s="59">
        <v>602900.69999999995</v>
      </c>
      <c r="K75" s="45">
        <v>9.009009009008917E-3</v>
      </c>
      <c r="L75" s="46"/>
      <c r="V75" s="7" t="str">
        <f t="shared" si="15"/>
        <v>NASCON</v>
      </c>
      <c r="W75" s="51">
        <f t="shared" si="16"/>
        <v>0</v>
      </c>
      <c r="X75" s="51">
        <f t="shared" si="17"/>
        <v>9.009009009008917E-3</v>
      </c>
      <c r="Y75" s="52">
        <f t="shared" si="18"/>
        <v>53608</v>
      </c>
      <c r="Z75" s="52">
        <f t="shared" si="19"/>
        <v>602900.69999999995</v>
      </c>
      <c r="AA75" s="53">
        <f>IFERROR(RANK(W75,$W$9:$W$243,1)+COUNTIF(W75:W$243,W75)-1,"")</f>
        <v>59</v>
      </c>
      <c r="AB75" s="54">
        <f>IFERROR(RANK(X75,$X$9:$X$243,1)+COUNTIF(X75:X$243,X75)-1,"")</f>
        <v>44</v>
      </c>
      <c r="AC75" s="53">
        <f>IFERROR(RANK(Y75,$Y$9:$Y$243,1)+COUNTIF(Y75:Y$243,Y75)-1,"")</f>
        <v>32</v>
      </c>
      <c r="AD75" s="53">
        <f>IFERROR(RANK(Z75,$Z$9:$Z$243,1)+COUNTIF(Z75:Z$243,Z75)-1,"")</f>
        <v>55</v>
      </c>
    </row>
    <row r="76" spans="2:30" x14ac:dyDescent="0.25">
      <c r="B76" s="56" t="s">
        <v>100</v>
      </c>
      <c r="C76" s="40">
        <v>40.700000000000003</v>
      </c>
      <c r="D76" s="57">
        <v>40.5</v>
      </c>
      <c r="E76" s="57">
        <v>40</v>
      </c>
      <c r="F76" s="41">
        <v>40.5</v>
      </c>
      <c r="G76" s="42">
        <v>-0.20000000000000284</v>
      </c>
      <c r="H76" s="42">
        <v>-0.49140049140049835</v>
      </c>
      <c r="I76" s="58">
        <v>28139985</v>
      </c>
      <c r="J76" s="59">
        <v>1126429364.25</v>
      </c>
      <c r="K76" s="45">
        <v>-1.2195121951219523E-2</v>
      </c>
      <c r="L76" s="46"/>
      <c r="V76" s="7" t="str">
        <f t="shared" si="15"/>
        <v>NB</v>
      </c>
      <c r="W76" s="51">
        <f t="shared" si="16"/>
        <v>-0.49140049140049835</v>
      </c>
      <c r="X76" s="51">
        <f t="shared" si="17"/>
        <v>-1.2195121951219523E-2</v>
      </c>
      <c r="Y76" s="52">
        <f t="shared" si="18"/>
        <v>28139985</v>
      </c>
      <c r="Z76" s="52">
        <f t="shared" si="19"/>
        <v>1126429364.25</v>
      </c>
      <c r="AA76" s="53">
        <f>IFERROR(RANK(W76,$W$9:$W$243,1)+COUNTIF(W76:W$243,W76)-1,"")</f>
        <v>22</v>
      </c>
      <c r="AB76" s="54">
        <f>IFERROR(RANK(X76,$X$9:$X$243,1)+COUNTIF(X76:X$243,X76)-1,"")</f>
        <v>26</v>
      </c>
      <c r="AC76" s="53">
        <f>IFERROR(RANK(Y76,$Y$9:$Y$243,1)+COUNTIF(Y76:Y$243,Y76)-1,"")</f>
        <v>115</v>
      </c>
      <c r="AD76" s="53">
        <f>IFERROR(RANK(Z76,$Z$9:$Z$243,1)+COUNTIF(Z76:Z$243,Z76)-1,"")</f>
        <v>115</v>
      </c>
    </row>
    <row r="77" spans="2:30" x14ac:dyDescent="0.25">
      <c r="B77" s="56" t="s">
        <v>101</v>
      </c>
      <c r="C77" s="40">
        <v>3.24</v>
      </c>
      <c r="D77" s="57">
        <v>3.24</v>
      </c>
      <c r="E77" s="57">
        <v>3.24</v>
      </c>
      <c r="F77" s="41">
        <v>3.24</v>
      </c>
      <c r="G77" s="42">
        <v>0</v>
      </c>
      <c r="H77" s="42">
        <v>0</v>
      </c>
      <c r="I77" s="58">
        <v>114620</v>
      </c>
      <c r="J77" s="59">
        <v>336336.6</v>
      </c>
      <c r="K77" s="45">
        <v>-9.9999999999999978E-2</v>
      </c>
      <c r="L77" s="46"/>
      <c r="V77" s="7" t="str">
        <f t="shared" si="15"/>
        <v>NCR</v>
      </c>
      <c r="W77" s="51">
        <f t="shared" si="16"/>
        <v>0</v>
      </c>
      <c r="X77" s="51">
        <f t="shared" si="17"/>
        <v>-9.9999999999999978E-2</v>
      </c>
      <c r="Y77" s="52">
        <f t="shared" si="18"/>
        <v>114620</v>
      </c>
      <c r="Z77" s="52">
        <f t="shared" si="19"/>
        <v>336336.6</v>
      </c>
      <c r="AA77" s="53">
        <f>IFERROR(RANK(W77,$W$9:$W$243,1)+COUNTIF(W77:W$243,W77)-1,"")</f>
        <v>58</v>
      </c>
      <c r="AB77" s="54">
        <f>IFERROR(RANK(X77,$X$9:$X$243,1)+COUNTIF(X77:X$243,X77)-1,"")</f>
        <v>5</v>
      </c>
      <c r="AC77" s="53">
        <f>IFERROR(RANK(Y77,$Y$9:$Y$243,1)+COUNTIF(Y77:Y$243,Y77)-1,"")</f>
        <v>45</v>
      </c>
      <c r="AD77" s="53">
        <f>IFERROR(RANK(Z77,$Z$9:$Z$243,1)+COUNTIF(Z77:Z$243,Z77)-1,"")</f>
        <v>45</v>
      </c>
    </row>
    <row r="78" spans="2:30" x14ac:dyDescent="0.25">
      <c r="B78" s="56" t="s">
        <v>102</v>
      </c>
      <c r="C78" s="40">
        <v>1.56</v>
      </c>
      <c r="D78" s="57">
        <v>1.56</v>
      </c>
      <c r="E78" s="57">
        <v>1.56</v>
      </c>
      <c r="F78" s="41">
        <v>1.56</v>
      </c>
      <c r="G78" s="42">
        <v>0</v>
      </c>
      <c r="H78" s="42">
        <v>0</v>
      </c>
      <c r="I78" s="58">
        <v>7966</v>
      </c>
      <c r="J78" s="59">
        <v>12055.08</v>
      </c>
      <c r="K78" s="45">
        <v>9.090909090909105E-2</v>
      </c>
      <c r="L78" s="46"/>
      <c r="V78" s="7" t="str">
        <f t="shared" si="15"/>
        <v>NEIMETH</v>
      </c>
      <c r="W78" s="51">
        <f t="shared" si="16"/>
        <v>0</v>
      </c>
      <c r="X78" s="51">
        <f t="shared" si="17"/>
        <v>9.090909090909105E-2</v>
      </c>
      <c r="Y78" s="52">
        <f t="shared" si="18"/>
        <v>7966</v>
      </c>
      <c r="Z78" s="52">
        <f t="shared" si="19"/>
        <v>12055.08</v>
      </c>
      <c r="AA78" s="53">
        <f>IFERROR(RANK(W78,$W$9:$W$243,1)+COUNTIF(W78:W$243,W78)-1,"")</f>
        <v>57</v>
      </c>
      <c r="AB78" s="54">
        <f>IFERROR(RANK(X78,$X$9:$X$243,1)+COUNTIF(X78:X$243,X78)-1,"")</f>
        <v>80</v>
      </c>
      <c r="AC78" s="53">
        <f>IFERROR(RANK(Y78,$Y$9:$Y$243,1)+COUNTIF(Y78:Y$243,Y78)-1,"")</f>
        <v>16</v>
      </c>
      <c r="AD78" s="53">
        <f>IFERROR(RANK(Z78,$Z$9:$Z$243,1)+COUNTIF(Z78:Z$243,Z78)-1,"")</f>
        <v>10</v>
      </c>
    </row>
    <row r="79" spans="2:30" x14ac:dyDescent="0.25">
      <c r="B79" s="56" t="s">
        <v>103</v>
      </c>
      <c r="C79" s="40">
        <v>4.0999999999999996</v>
      </c>
      <c r="D79" s="57">
        <v>4.0999999999999996</v>
      </c>
      <c r="E79" s="57">
        <v>4.0999999999999996</v>
      </c>
      <c r="F79" s="41">
        <v>4.0999999999999996</v>
      </c>
      <c r="G79" s="42">
        <v>0</v>
      </c>
      <c r="H79" s="42">
        <v>0</v>
      </c>
      <c r="I79" s="58">
        <v>180840</v>
      </c>
      <c r="J79" s="59">
        <v>762568.6</v>
      </c>
      <c r="K79" s="45">
        <v>-8.8888888888889017E-2</v>
      </c>
      <c r="L79" s="46"/>
      <c r="V79" s="7" t="str">
        <f t="shared" si="15"/>
        <v>NEM</v>
      </c>
      <c r="W79" s="51">
        <f t="shared" si="16"/>
        <v>0</v>
      </c>
      <c r="X79" s="51">
        <f t="shared" si="17"/>
        <v>-8.8888888888889017E-2</v>
      </c>
      <c r="Y79" s="52">
        <f t="shared" si="18"/>
        <v>180840</v>
      </c>
      <c r="Z79" s="52">
        <f t="shared" si="19"/>
        <v>762568.6</v>
      </c>
      <c r="AA79" s="53">
        <f>IFERROR(RANK(W79,$W$9:$W$243,1)+COUNTIF(W79:W$243,W79)-1,"")</f>
        <v>56</v>
      </c>
      <c r="AB79" s="54">
        <f>IFERROR(RANK(X79,$X$9:$X$243,1)+COUNTIF(X79:X$243,X79)-1,"")</f>
        <v>8</v>
      </c>
      <c r="AC79" s="53">
        <f>IFERROR(RANK(Y79,$Y$9:$Y$243,1)+COUNTIF(Y79:Y$243,Y79)-1,"")</f>
        <v>51</v>
      </c>
      <c r="AD79" s="53">
        <f>IFERROR(RANK(Z79,$Z$9:$Z$243,1)+COUNTIF(Z79:Z$243,Z79)-1,"")</f>
        <v>58</v>
      </c>
    </row>
    <row r="80" spans="2:30" x14ac:dyDescent="0.25">
      <c r="B80" s="56" t="s">
        <v>104</v>
      </c>
      <c r="C80" s="40">
        <v>1080.3</v>
      </c>
      <c r="D80" s="57">
        <v>1080.3</v>
      </c>
      <c r="E80" s="57">
        <v>1080.3</v>
      </c>
      <c r="F80" s="41">
        <v>1080.3</v>
      </c>
      <c r="G80" s="42">
        <v>0</v>
      </c>
      <c r="H80" s="42">
        <v>0</v>
      </c>
      <c r="I80" s="58">
        <v>82741</v>
      </c>
      <c r="J80" s="59">
        <v>89963692.299999997</v>
      </c>
      <c r="K80" s="45">
        <v>-1.7909090909090986E-2</v>
      </c>
      <c r="L80" s="46"/>
      <c r="V80" s="7" t="str">
        <f t="shared" si="15"/>
        <v>NESTLE</v>
      </c>
      <c r="W80" s="51">
        <f t="shared" si="16"/>
        <v>0</v>
      </c>
      <c r="X80" s="51">
        <f t="shared" si="17"/>
        <v>-1.7909090909090986E-2</v>
      </c>
      <c r="Y80" s="52">
        <f t="shared" si="18"/>
        <v>82741</v>
      </c>
      <c r="Z80" s="52">
        <f t="shared" si="19"/>
        <v>89963692.299999997</v>
      </c>
      <c r="AA80" s="53">
        <f>IFERROR(RANK(W80,$W$9:$W$243,1)+COUNTIF(W80:W$243,W80)-1,"")</f>
        <v>55</v>
      </c>
      <c r="AB80" s="54">
        <f>IFERROR(RANK(X80,$X$9:$X$243,1)+COUNTIF(X80:X$243,X80)-1,"")</f>
        <v>24</v>
      </c>
      <c r="AC80" s="53">
        <f>IFERROR(RANK(Y80,$Y$9:$Y$243,1)+COUNTIF(Y80:Y$243,Y80)-1,"")</f>
        <v>38</v>
      </c>
      <c r="AD80" s="53">
        <f>IFERROR(RANK(Z80,$Z$9:$Z$243,1)+COUNTIF(Z80:Z$243,Z80)-1,"")</f>
        <v>108</v>
      </c>
    </row>
    <row r="81" spans="2:30" x14ac:dyDescent="0.25">
      <c r="B81" s="56" t="s">
        <v>105</v>
      </c>
      <c r="C81" s="40">
        <v>28.4</v>
      </c>
      <c r="D81" s="57">
        <v>28.4</v>
      </c>
      <c r="E81" s="57">
        <v>28.4</v>
      </c>
      <c r="F81" s="41">
        <v>28.4</v>
      </c>
      <c r="G81" s="42">
        <v>0</v>
      </c>
      <c r="H81" s="42">
        <v>0</v>
      </c>
      <c r="I81" s="58">
        <v>365534</v>
      </c>
      <c r="J81" s="59">
        <v>10313428.25</v>
      </c>
      <c r="K81" s="45">
        <v>0.1337325349301397</v>
      </c>
      <c r="L81" s="46"/>
      <c r="V81" s="7" t="str">
        <f t="shared" si="15"/>
        <v>NGXGROUP</v>
      </c>
      <c r="W81" s="51">
        <f t="shared" si="16"/>
        <v>0</v>
      </c>
      <c r="X81" s="51">
        <f t="shared" si="17"/>
        <v>0.1337325349301397</v>
      </c>
      <c r="Y81" s="52">
        <f t="shared" si="18"/>
        <v>365534</v>
      </c>
      <c r="Z81" s="52">
        <f t="shared" si="19"/>
        <v>10313428.25</v>
      </c>
      <c r="AA81" s="53">
        <f>IFERROR(RANK(W81,$W$9:$W$243,1)+COUNTIF(W81:W$243,W81)-1,"")</f>
        <v>54</v>
      </c>
      <c r="AB81" s="54">
        <f>IFERROR(RANK(X81,$X$9:$X$243,1)+COUNTIF(X81:X$243,X81)-1,"")</f>
        <v>93</v>
      </c>
      <c r="AC81" s="53">
        <f>IFERROR(RANK(Y81,$Y$9:$Y$243,1)+COUNTIF(Y81:Y$243,Y81)-1,"")</f>
        <v>67</v>
      </c>
      <c r="AD81" s="53">
        <f>IFERROR(RANK(Z81,$Z$9:$Z$243,1)+COUNTIF(Z81:Z$243,Z81)-1,"")</f>
        <v>93</v>
      </c>
    </row>
    <row r="82" spans="2:30" x14ac:dyDescent="0.25">
      <c r="B82" s="56" t="s">
        <v>106</v>
      </c>
      <c r="C82" s="40">
        <v>10.7</v>
      </c>
      <c r="D82" s="57">
        <v>10.7</v>
      </c>
      <c r="E82" s="57">
        <v>10.7</v>
      </c>
      <c r="F82" s="41">
        <v>10.7</v>
      </c>
      <c r="G82" s="42">
        <v>0</v>
      </c>
      <c r="H82" s="42">
        <v>0</v>
      </c>
      <c r="I82" s="58">
        <v>17181</v>
      </c>
      <c r="J82" s="59">
        <v>180168.5</v>
      </c>
      <c r="K82" s="45">
        <v>0.73983739837398343</v>
      </c>
      <c r="L82" s="46"/>
      <c r="V82" s="7" t="str">
        <f t="shared" si="15"/>
        <v>NNFM</v>
      </c>
      <c r="W82" s="51">
        <f t="shared" si="16"/>
        <v>0</v>
      </c>
      <c r="X82" s="51">
        <f t="shared" si="17"/>
        <v>0.73983739837398343</v>
      </c>
      <c r="Y82" s="52">
        <f t="shared" si="18"/>
        <v>17181</v>
      </c>
      <c r="Z82" s="52">
        <f t="shared" si="19"/>
        <v>180168.5</v>
      </c>
      <c r="AA82" s="53">
        <f>IFERROR(RANK(W82,$W$9:$W$243,1)+COUNTIF(W82:W$243,W82)-1,"")</f>
        <v>53</v>
      </c>
      <c r="AB82" s="54">
        <f>IFERROR(RANK(X82,$X$9:$X$243,1)+COUNTIF(X82:X$243,X82)-1,"")</f>
        <v>114</v>
      </c>
      <c r="AC82" s="53">
        <f>IFERROR(RANK(Y82,$Y$9:$Y$243,1)+COUNTIF(Y82:Y$243,Y82)-1,"")</f>
        <v>19</v>
      </c>
      <c r="AD82" s="53">
        <f>IFERROR(RANK(Z82,$Z$9:$Z$243,1)+COUNTIF(Z82:Z$243,Z82)-1,"")</f>
        <v>38</v>
      </c>
    </row>
    <row r="83" spans="2:30" x14ac:dyDescent="0.25">
      <c r="B83" s="56" t="s">
        <v>107</v>
      </c>
      <c r="C83" s="40">
        <v>62.5</v>
      </c>
      <c r="D83" s="57">
        <v>62.5</v>
      </c>
      <c r="E83" s="57">
        <v>62.5</v>
      </c>
      <c r="F83" s="41">
        <v>62.5</v>
      </c>
      <c r="G83" s="42">
        <v>0</v>
      </c>
      <c r="H83" s="42">
        <v>0</v>
      </c>
      <c r="I83" s="58">
        <v>367</v>
      </c>
      <c r="J83" s="59">
        <v>22937.5</v>
      </c>
      <c r="K83" s="45">
        <v>0</v>
      </c>
      <c r="L83" s="46"/>
      <c r="V83" s="7" t="str">
        <f t="shared" si="15"/>
        <v>NOTORE</v>
      </c>
      <c r="W83" s="51">
        <f t="shared" si="16"/>
        <v>0</v>
      </c>
      <c r="X83" s="51">
        <f t="shared" si="17"/>
        <v>0</v>
      </c>
      <c r="Y83" s="52">
        <f t="shared" si="18"/>
        <v>367</v>
      </c>
      <c r="Z83" s="52">
        <f t="shared" si="19"/>
        <v>22937.5</v>
      </c>
      <c r="AA83" s="53">
        <f>IFERROR(RANK(W83,$W$9:$W$243,1)+COUNTIF(W83:W$243,W83)-1,"")</f>
        <v>52</v>
      </c>
      <c r="AB83" s="54">
        <f>IFERROR(RANK(X83,$X$9:$X$243,1)+COUNTIF(X83:X$243,X83)-1,"")</f>
        <v>34</v>
      </c>
      <c r="AC83" s="53">
        <f>IFERROR(RANK(Y83,$Y$9:$Y$243,1)+COUNTIF(Y83:Y$243,Y83)-1,"")</f>
        <v>4</v>
      </c>
      <c r="AD83" s="53">
        <f>IFERROR(RANK(Z83,$Z$9:$Z$243,1)+COUNTIF(Z83:Z$243,Z83)-1,"")</f>
        <v>14</v>
      </c>
    </row>
    <row r="84" spans="2:30" x14ac:dyDescent="0.25">
      <c r="B84" s="56" t="s">
        <v>108</v>
      </c>
      <c r="C84" s="40">
        <v>1.78</v>
      </c>
      <c r="D84" s="57">
        <v>1.8</v>
      </c>
      <c r="E84" s="57">
        <v>1.8</v>
      </c>
      <c r="F84" s="41">
        <v>1.8</v>
      </c>
      <c r="G84" s="42">
        <v>2.0000000000000018E-2</v>
      </c>
      <c r="H84" s="42">
        <v>1.1235955056179785</v>
      </c>
      <c r="I84" s="58">
        <v>1239894</v>
      </c>
      <c r="J84" s="59">
        <v>2230947.9</v>
      </c>
      <c r="K84" s="45">
        <v>6.5088757396449815E-2</v>
      </c>
      <c r="L84" s="46"/>
      <c r="V84" s="7" t="str">
        <f t="shared" si="15"/>
        <v>NPFMCRFBK</v>
      </c>
      <c r="W84" s="51">
        <f t="shared" si="16"/>
        <v>1.1235955056179785</v>
      </c>
      <c r="X84" s="51">
        <f t="shared" si="17"/>
        <v>6.5088757396449815E-2</v>
      </c>
      <c r="Y84" s="52">
        <f t="shared" si="18"/>
        <v>1239894</v>
      </c>
      <c r="Z84" s="52">
        <f t="shared" si="19"/>
        <v>2230947.9</v>
      </c>
      <c r="AA84" s="53">
        <f>IFERROR(RANK(W84,$W$9:$W$243,1)+COUNTIF(W84:W$243,W84)-1,"")</f>
        <v>113</v>
      </c>
      <c r="AB84" s="54">
        <f>IFERROR(RANK(X84,$X$9:$X$243,1)+COUNTIF(X84:X$243,X84)-1,"")</f>
        <v>67</v>
      </c>
      <c r="AC84" s="53">
        <f>IFERROR(RANK(Y84,$Y$9:$Y$243,1)+COUNTIF(Y84:Y$243,Y84)-1,"")</f>
        <v>88</v>
      </c>
      <c r="AD84" s="53">
        <f>IFERROR(RANK(Z84,$Z$9:$Z$243,1)+COUNTIF(Z84:Z$243,Z84)-1,"")</f>
        <v>73</v>
      </c>
    </row>
    <row r="85" spans="2:30" x14ac:dyDescent="0.25">
      <c r="B85" s="56" t="s">
        <v>109</v>
      </c>
      <c r="C85" s="40">
        <v>3.88</v>
      </c>
      <c r="D85" s="57">
        <v>3.9</v>
      </c>
      <c r="E85" s="57">
        <v>3.89</v>
      </c>
      <c r="F85" s="41">
        <v>3.9</v>
      </c>
      <c r="G85" s="42">
        <v>2.0000000000000018E-2</v>
      </c>
      <c r="H85" s="42">
        <v>0.5154639175257737</v>
      </c>
      <c r="I85" s="58">
        <v>1241108</v>
      </c>
      <c r="J85" s="59">
        <v>4836116.49</v>
      </c>
      <c r="K85" s="45">
        <v>-5.1020408163264808E-3</v>
      </c>
      <c r="L85" s="46"/>
      <c r="V85" s="7" t="str">
        <f t="shared" si="15"/>
        <v>OANDO</v>
      </c>
      <c r="W85" s="51">
        <f t="shared" si="16"/>
        <v>0.5154639175257737</v>
      </c>
      <c r="X85" s="51">
        <f t="shared" si="17"/>
        <v>-5.1020408163264808E-3</v>
      </c>
      <c r="Y85" s="52">
        <f t="shared" si="18"/>
        <v>1241108</v>
      </c>
      <c r="Z85" s="52">
        <f t="shared" si="19"/>
        <v>4836116.49</v>
      </c>
      <c r="AA85" s="53">
        <f>IFERROR(RANK(W85,$W$9:$W$243,1)+COUNTIF(W85:W$243,W85)-1,"")</f>
        <v>107</v>
      </c>
      <c r="AB85" s="54">
        <f>IFERROR(RANK(X85,$X$9:$X$243,1)+COUNTIF(X85:X$243,X85)-1,"")</f>
        <v>28</v>
      </c>
      <c r="AC85" s="53">
        <f>IFERROR(RANK(Y85,$Y$9:$Y$243,1)+COUNTIF(Y85:Y$243,Y85)-1,"")</f>
        <v>89</v>
      </c>
      <c r="AD85" s="53">
        <f>IFERROR(RANK(Z85,$Z$9:$Z$243,1)+COUNTIF(Z85:Z$243,Z85)-1,"")</f>
        <v>83</v>
      </c>
    </row>
    <row r="86" spans="2:30" x14ac:dyDescent="0.25">
      <c r="B86" s="56" t="s">
        <v>110</v>
      </c>
      <c r="C86" s="40">
        <v>181.2</v>
      </c>
      <c r="D86" s="57">
        <v>181.2</v>
      </c>
      <c r="E86" s="57">
        <v>181.2</v>
      </c>
      <c r="F86" s="41">
        <v>181.2</v>
      </c>
      <c r="G86" s="42">
        <v>0</v>
      </c>
      <c r="H86" s="42">
        <v>0</v>
      </c>
      <c r="I86" s="58">
        <v>104135</v>
      </c>
      <c r="J86" s="59">
        <v>18873845.899999999</v>
      </c>
      <c r="K86" s="45">
        <v>9.8181818181818148E-2</v>
      </c>
      <c r="L86" s="46"/>
      <c r="V86" s="7" t="str">
        <f t="shared" si="15"/>
        <v>OKOMUOIL</v>
      </c>
      <c r="W86" s="51">
        <f t="shared" si="16"/>
        <v>0</v>
      </c>
      <c r="X86" s="51">
        <f t="shared" si="17"/>
        <v>9.8181818181818148E-2</v>
      </c>
      <c r="Y86" s="52">
        <f t="shared" si="18"/>
        <v>104135</v>
      </c>
      <c r="Z86" s="52">
        <f t="shared" si="19"/>
        <v>18873845.899999999</v>
      </c>
      <c r="AA86" s="53">
        <f>IFERROR(RANK(W86,$W$9:$W$243,1)+COUNTIF(W86:W$243,W86)-1,"")</f>
        <v>51</v>
      </c>
      <c r="AB86" s="54">
        <f>IFERROR(RANK(X86,$X$9:$X$243,1)+COUNTIF(X86:X$243,X86)-1,"")</f>
        <v>85</v>
      </c>
      <c r="AC86" s="53">
        <f>IFERROR(RANK(Y86,$Y$9:$Y$243,1)+COUNTIF(Y86:Y$243,Y86)-1,"")</f>
        <v>41</v>
      </c>
      <c r="AD86" s="53">
        <f>IFERROR(RANK(Z86,$Z$9:$Z$243,1)+COUNTIF(Z86:Z$243,Z86)-1,"")</f>
        <v>101</v>
      </c>
    </row>
    <row r="87" spans="2:30" x14ac:dyDescent="0.25">
      <c r="B87" s="56" t="s">
        <v>111</v>
      </c>
      <c r="C87" s="40">
        <v>2.1</v>
      </c>
      <c r="D87" s="57">
        <v>2.1</v>
      </c>
      <c r="E87" s="57">
        <v>2.1</v>
      </c>
      <c r="F87" s="41">
        <v>2.1</v>
      </c>
      <c r="G87" s="42">
        <v>0</v>
      </c>
      <c r="H87" s="42">
        <v>0</v>
      </c>
      <c r="I87" s="58">
        <v>24439</v>
      </c>
      <c r="J87" s="59">
        <v>50041.9</v>
      </c>
      <c r="K87" s="45">
        <v>0</v>
      </c>
      <c r="L87" s="46"/>
      <c r="V87" s="7" t="str">
        <f t="shared" si="15"/>
        <v>PHARMDEKO</v>
      </c>
      <c r="W87" s="51">
        <f t="shared" si="16"/>
        <v>0</v>
      </c>
      <c r="X87" s="51">
        <f t="shared" si="17"/>
        <v>0</v>
      </c>
      <c r="Y87" s="52">
        <f t="shared" si="18"/>
        <v>24439</v>
      </c>
      <c r="Z87" s="52">
        <f t="shared" si="19"/>
        <v>50041.9</v>
      </c>
      <c r="AA87" s="53">
        <f>IFERROR(RANK(W87,$W$9:$W$243,1)+COUNTIF(W87:W$243,W87)-1,"")</f>
        <v>50</v>
      </c>
      <c r="AB87" s="54">
        <f>IFERROR(RANK(X87,$X$9:$X$243,1)+COUNTIF(X87:X$243,X87)-1,"")</f>
        <v>33</v>
      </c>
      <c r="AC87" s="53">
        <f>IFERROR(RANK(Y87,$Y$9:$Y$243,1)+COUNTIF(Y87:Y$243,Y87)-1,"")</f>
        <v>21</v>
      </c>
      <c r="AD87" s="53">
        <f>IFERROR(RANK(Z87,$Z$9:$Z$243,1)+COUNTIF(Z87:Z$243,Z87)-1,"")</f>
        <v>20</v>
      </c>
    </row>
    <row r="88" spans="2:30" x14ac:dyDescent="0.25">
      <c r="B88" s="56" t="s">
        <v>112</v>
      </c>
      <c r="C88" s="40">
        <v>150.80000000000001</v>
      </c>
      <c r="D88" s="57">
        <v>150.80000000000001</v>
      </c>
      <c r="E88" s="57">
        <v>150.80000000000001</v>
      </c>
      <c r="F88" s="41">
        <v>150.80000000000001</v>
      </c>
      <c r="G88" s="42">
        <v>0</v>
      </c>
      <c r="H88" s="42">
        <v>0</v>
      </c>
      <c r="I88" s="58">
        <v>222804</v>
      </c>
      <c r="J88" s="59">
        <v>32561420.199999999</v>
      </c>
      <c r="K88" s="45">
        <v>9.6727272727272773E-2</v>
      </c>
      <c r="L88" s="46"/>
      <c r="V88" s="7" t="str">
        <f t="shared" si="15"/>
        <v>PRESCO</v>
      </c>
      <c r="W88" s="51">
        <f t="shared" si="16"/>
        <v>0</v>
      </c>
      <c r="X88" s="51">
        <f t="shared" si="17"/>
        <v>9.6727272727272773E-2</v>
      </c>
      <c r="Y88" s="52">
        <f t="shared" si="18"/>
        <v>222804</v>
      </c>
      <c r="Z88" s="52">
        <f t="shared" si="19"/>
        <v>32561420.199999999</v>
      </c>
      <c r="AA88" s="53">
        <f>IFERROR(RANK(W88,$W$9:$W$243,1)+COUNTIF(W88:W$243,W88)-1,"")</f>
        <v>49</v>
      </c>
      <c r="AB88" s="54">
        <f>IFERROR(RANK(X88,$X$9:$X$243,1)+COUNTIF(X88:X$243,X88)-1,"")</f>
        <v>83</v>
      </c>
      <c r="AC88" s="53">
        <f>IFERROR(RANK(Y88,$Y$9:$Y$243,1)+COUNTIF(Y88:Y$243,Y88)-1,"")</f>
        <v>56</v>
      </c>
      <c r="AD88" s="53">
        <f>IFERROR(RANK(Z88,$Z$9:$Z$243,1)+COUNTIF(Z88:Z$243,Z88)-1,"")</f>
        <v>104</v>
      </c>
    </row>
    <row r="89" spans="2:30" x14ac:dyDescent="0.25">
      <c r="B89" s="56" t="s">
        <v>113</v>
      </c>
      <c r="C89" s="40">
        <v>0.4</v>
      </c>
      <c r="D89" s="57">
        <v>0.4</v>
      </c>
      <c r="E89" s="57">
        <v>0.4</v>
      </c>
      <c r="F89" s="41">
        <v>0.4</v>
      </c>
      <c r="G89" s="42">
        <v>0</v>
      </c>
      <c r="H89" s="42">
        <v>0</v>
      </c>
      <c r="I89" s="58">
        <v>56359</v>
      </c>
      <c r="J89" s="59">
        <v>24219.37</v>
      </c>
      <c r="K89" s="45">
        <v>-4.7619047619047561E-2</v>
      </c>
      <c r="L89" s="46"/>
      <c r="V89" s="7" t="str">
        <f t="shared" si="15"/>
        <v>PRESTIGE</v>
      </c>
      <c r="W89" s="51">
        <f t="shared" si="16"/>
        <v>0</v>
      </c>
      <c r="X89" s="51">
        <f t="shared" si="17"/>
        <v>-4.7619047619047561E-2</v>
      </c>
      <c r="Y89" s="52">
        <f t="shared" si="18"/>
        <v>56359</v>
      </c>
      <c r="Z89" s="52">
        <f t="shared" si="19"/>
        <v>24219.37</v>
      </c>
      <c r="AA89" s="53">
        <f>IFERROR(RANK(W89,$W$9:$W$243,1)+COUNTIF(W89:W$243,W89)-1,"")</f>
        <v>48</v>
      </c>
      <c r="AB89" s="54">
        <f>IFERROR(RANK(X89,$X$9:$X$243,1)+COUNTIF(X89:X$243,X89)-1,"")</f>
        <v>14</v>
      </c>
      <c r="AC89" s="53">
        <f>IFERROR(RANK(Y89,$Y$9:$Y$243,1)+COUNTIF(Y89:Y$243,Y89)-1,"")</f>
        <v>34</v>
      </c>
      <c r="AD89" s="53">
        <f>IFERROR(RANK(Z89,$Z$9:$Z$243,1)+COUNTIF(Z89:Z$243,Z89)-1,"")</f>
        <v>15</v>
      </c>
    </row>
    <row r="90" spans="2:30" x14ac:dyDescent="0.25">
      <c r="B90" s="56" t="s">
        <v>114</v>
      </c>
      <c r="C90" s="40">
        <v>10</v>
      </c>
      <c r="D90" s="57">
        <v>10</v>
      </c>
      <c r="E90" s="57">
        <v>10</v>
      </c>
      <c r="F90" s="41">
        <v>10</v>
      </c>
      <c r="G90" s="42">
        <v>0</v>
      </c>
      <c r="H90" s="42">
        <v>0</v>
      </c>
      <c r="I90" s="58">
        <v>206713</v>
      </c>
      <c r="J90" s="59">
        <v>2086033.8</v>
      </c>
      <c r="K90" s="45">
        <v>-0.11894273127753296</v>
      </c>
      <c r="L90" s="46"/>
      <c r="V90" s="7" t="str">
        <f t="shared" si="15"/>
        <v>PZ</v>
      </c>
      <c r="W90" s="51">
        <f t="shared" si="16"/>
        <v>0</v>
      </c>
      <c r="X90" s="51">
        <f t="shared" si="17"/>
        <v>-0.11894273127753296</v>
      </c>
      <c r="Y90" s="52">
        <f t="shared" si="18"/>
        <v>206713</v>
      </c>
      <c r="Z90" s="52">
        <f t="shared" si="19"/>
        <v>2086033.8</v>
      </c>
      <c r="AA90" s="53">
        <f>IFERROR(RANK(W90,$W$9:$W$243,1)+COUNTIF(W90:W$243,W90)-1,"")</f>
        <v>47</v>
      </c>
      <c r="AB90" s="54">
        <f>IFERROR(RANK(X90,$X$9:$X$243,1)+COUNTIF(X90:X$243,X90)-1,"")</f>
        <v>3</v>
      </c>
      <c r="AC90" s="53">
        <f>IFERROR(RANK(Y90,$Y$9:$Y$243,1)+COUNTIF(Y90:Y$243,Y90)-1,"")</f>
        <v>54</v>
      </c>
      <c r="AD90" s="53">
        <f>IFERROR(RANK(Z90,$Z$9:$Z$243,1)+COUNTIF(Z90:Z$243,Z90)-1,"")</f>
        <v>71</v>
      </c>
    </row>
    <row r="91" spans="2:30" x14ac:dyDescent="0.25">
      <c r="B91" s="56" t="s">
        <v>115</v>
      </c>
      <c r="C91" s="40">
        <v>2.77</v>
      </c>
      <c r="D91" s="57">
        <v>2.77</v>
      </c>
      <c r="E91" s="57">
        <v>2.77</v>
      </c>
      <c r="F91" s="41">
        <v>2.77</v>
      </c>
      <c r="G91" s="42">
        <v>0</v>
      </c>
      <c r="H91" s="42">
        <v>0</v>
      </c>
      <c r="I91" s="58">
        <v>48616</v>
      </c>
      <c r="J91" s="59">
        <v>128007.62</v>
      </c>
      <c r="K91" s="45">
        <v>0.22566371681415931</v>
      </c>
      <c r="L91" s="46"/>
      <c r="V91" s="7" t="str">
        <f t="shared" si="15"/>
        <v>REDSTAREX</v>
      </c>
      <c r="W91" s="51">
        <f t="shared" si="16"/>
        <v>0</v>
      </c>
      <c r="X91" s="51">
        <f t="shared" si="17"/>
        <v>0.22566371681415931</v>
      </c>
      <c r="Y91" s="52">
        <f t="shared" si="18"/>
        <v>48616</v>
      </c>
      <c r="Z91" s="52">
        <f t="shared" si="19"/>
        <v>128007.62</v>
      </c>
      <c r="AA91" s="53">
        <f>IFERROR(RANK(W91,$W$9:$W$243,1)+COUNTIF(W91:W$243,W91)-1,"")</f>
        <v>46</v>
      </c>
      <c r="AB91" s="54">
        <f>IFERROR(RANK(X91,$X$9:$X$243,1)+COUNTIF(X91:X$243,X91)-1,"")</f>
        <v>106</v>
      </c>
      <c r="AC91" s="53">
        <f>IFERROR(RANK(Y91,$Y$9:$Y$243,1)+COUNTIF(Y91:Y$243,Y91)-1,"")</f>
        <v>30</v>
      </c>
      <c r="AD91" s="53">
        <f>IFERROR(RANK(Z91,$Z$9:$Z$243,1)+COUNTIF(Z91:Z$243,Z91)-1,"")</f>
        <v>32</v>
      </c>
    </row>
    <row r="92" spans="2:30" x14ac:dyDescent="0.25">
      <c r="B92" s="56" t="s">
        <v>116</v>
      </c>
      <c r="C92" s="40">
        <v>0.31</v>
      </c>
      <c r="D92" s="57">
        <v>0.28999999999999998</v>
      </c>
      <c r="E92" s="57">
        <v>0.28999999999999998</v>
      </c>
      <c r="F92" s="41">
        <v>0.28999999999999998</v>
      </c>
      <c r="G92" s="42">
        <v>-2.0000000000000018E-2</v>
      </c>
      <c r="H92" s="42">
        <v>-6.4516129032258114</v>
      </c>
      <c r="I92" s="58">
        <v>553397</v>
      </c>
      <c r="J92" s="59">
        <v>160493.13</v>
      </c>
      <c r="K92" s="45">
        <v>0.15999999999999992</v>
      </c>
      <c r="L92" s="46"/>
      <c r="V92" s="7" t="str">
        <f t="shared" si="15"/>
        <v>REGALINS</v>
      </c>
      <c r="W92" s="51">
        <f t="shared" si="16"/>
        <v>-6.4516129032258114</v>
      </c>
      <c r="X92" s="51">
        <f t="shared" si="17"/>
        <v>0.15999999999999992</v>
      </c>
      <c r="Y92" s="52">
        <f t="shared" si="18"/>
        <v>553397</v>
      </c>
      <c r="Z92" s="52">
        <f t="shared" si="19"/>
        <v>160493.13</v>
      </c>
      <c r="AA92" s="53">
        <f>IFERROR(RANK(W92,$W$9:$W$243,1)+COUNTIF(W92:W$243,W92)-1,"")</f>
        <v>9</v>
      </c>
      <c r="AB92" s="54">
        <f>IFERROR(RANK(X92,$X$9:$X$243,1)+COUNTIF(X92:X$243,X92)-1,"")</f>
        <v>98</v>
      </c>
      <c r="AC92" s="53">
        <f>IFERROR(RANK(Y92,$Y$9:$Y$243,1)+COUNTIF(Y92:Y$243,Y92)-1,"")</f>
        <v>76</v>
      </c>
      <c r="AD92" s="53">
        <f>IFERROR(RANK(Z92,$Z$9:$Z$243,1)+COUNTIF(Z92:Z$243,Z92)-1,"")</f>
        <v>35</v>
      </c>
    </row>
    <row r="93" spans="2:30" x14ac:dyDescent="0.25">
      <c r="B93" s="56" t="s">
        <v>117</v>
      </c>
      <c r="C93" s="40">
        <v>0.77</v>
      </c>
      <c r="D93" s="57">
        <v>0.78</v>
      </c>
      <c r="E93" s="57">
        <v>0.7</v>
      </c>
      <c r="F93" s="41">
        <v>0.74</v>
      </c>
      <c r="G93" s="42">
        <v>-3.0000000000000027E-2</v>
      </c>
      <c r="H93" s="42">
        <v>-3.8961038961038996</v>
      </c>
      <c r="I93" s="58">
        <v>8438406</v>
      </c>
      <c r="J93" s="59">
        <v>6025028.6399999997</v>
      </c>
      <c r="K93" s="45">
        <v>-0.30188679245283023</v>
      </c>
      <c r="L93" s="46"/>
      <c r="V93" s="7" t="str">
        <f t="shared" si="15"/>
        <v>ROYALEX</v>
      </c>
      <c r="W93" s="51">
        <f t="shared" si="16"/>
        <v>-3.8961038961038996</v>
      </c>
      <c r="X93" s="51">
        <f t="shared" si="17"/>
        <v>-0.30188679245283023</v>
      </c>
      <c r="Y93" s="52">
        <f t="shared" si="18"/>
        <v>8438406</v>
      </c>
      <c r="Z93" s="52">
        <f t="shared" si="19"/>
        <v>6025028.6399999997</v>
      </c>
      <c r="AA93" s="53">
        <f>IFERROR(RANK(W93,$W$9:$W$243,1)+COUNTIF(W93:W$243,W93)-1,"")</f>
        <v>11</v>
      </c>
      <c r="AB93" s="54">
        <f>IFERROR(RANK(X93,$X$9:$X$243,1)+COUNTIF(X93:X$243,X93)-1,"")</f>
        <v>1</v>
      </c>
      <c r="AC93" s="53">
        <f>IFERROR(RANK(Y93,$Y$9:$Y$243,1)+COUNTIF(Y93:Y$243,Y93)-1,"")</f>
        <v>113</v>
      </c>
      <c r="AD93" s="53">
        <f>IFERROR(RANK(Z93,$Z$9:$Z$243,1)+COUNTIF(Z93:Z$243,Z93)-1,"")</f>
        <v>88</v>
      </c>
    </row>
    <row r="94" spans="2:30" x14ac:dyDescent="0.25">
      <c r="B94" s="56" t="s">
        <v>118</v>
      </c>
      <c r="C94" s="40">
        <v>0.28000000000000003</v>
      </c>
      <c r="D94" s="57">
        <v>0.28000000000000003</v>
      </c>
      <c r="E94" s="57">
        <v>0.27</v>
      </c>
      <c r="F94" s="41">
        <v>0.28000000000000003</v>
      </c>
      <c r="G94" s="42">
        <v>0</v>
      </c>
      <c r="H94" s="42">
        <v>0</v>
      </c>
      <c r="I94" s="58">
        <v>939209</v>
      </c>
      <c r="J94" s="59">
        <v>261041.55</v>
      </c>
      <c r="K94" s="45">
        <v>7.6923076923077094E-2</v>
      </c>
      <c r="L94" s="46"/>
      <c r="V94" s="7" t="str">
        <f t="shared" si="15"/>
        <v>RTBRISCOE</v>
      </c>
      <c r="W94" s="51">
        <f t="shared" si="16"/>
        <v>0</v>
      </c>
      <c r="X94" s="51">
        <f t="shared" si="17"/>
        <v>7.6923076923077094E-2</v>
      </c>
      <c r="Y94" s="52">
        <f t="shared" si="18"/>
        <v>939209</v>
      </c>
      <c r="Z94" s="52">
        <f t="shared" si="19"/>
        <v>261041.55</v>
      </c>
      <c r="AA94" s="53">
        <f>IFERROR(RANK(W94,$W$9:$W$243,1)+COUNTIF(W94:W$243,W94)-1,"")</f>
        <v>45</v>
      </c>
      <c r="AB94" s="54">
        <f>IFERROR(RANK(X94,$X$9:$X$243,1)+COUNTIF(X94:X$243,X94)-1,"")</f>
        <v>73</v>
      </c>
      <c r="AC94" s="53">
        <f>IFERROR(RANK(Y94,$Y$9:$Y$243,1)+COUNTIF(Y94:Y$243,Y94)-1,"")</f>
        <v>85</v>
      </c>
      <c r="AD94" s="53">
        <f>IFERROR(RANK(Z94,$Z$9:$Z$243,1)+COUNTIF(Z94:Z$243,Z94)-1,"")</f>
        <v>41</v>
      </c>
    </row>
    <row r="95" spans="2:30" x14ac:dyDescent="0.25">
      <c r="B95" s="56" t="s">
        <v>119</v>
      </c>
      <c r="C95" s="40">
        <v>1.01</v>
      </c>
      <c r="D95" s="57">
        <v>1.01</v>
      </c>
      <c r="E95" s="57">
        <v>1.01</v>
      </c>
      <c r="F95" s="41">
        <v>1.01</v>
      </c>
      <c r="G95" s="42">
        <v>0</v>
      </c>
      <c r="H95" s="42">
        <v>0</v>
      </c>
      <c r="I95" s="58">
        <v>22212</v>
      </c>
      <c r="J95" s="59">
        <v>22369.75</v>
      </c>
      <c r="K95" s="45">
        <v>9.7826086956521729E-2</v>
      </c>
      <c r="L95" s="46"/>
      <c r="V95" s="7" t="str">
        <f t="shared" si="15"/>
        <v>SCOA</v>
      </c>
      <c r="W95" s="51">
        <f t="shared" si="16"/>
        <v>0</v>
      </c>
      <c r="X95" s="51">
        <f t="shared" si="17"/>
        <v>9.7826086956521729E-2</v>
      </c>
      <c r="Y95" s="52">
        <f t="shared" si="18"/>
        <v>22212</v>
      </c>
      <c r="Z95" s="52">
        <f t="shared" si="19"/>
        <v>22369.75</v>
      </c>
      <c r="AA95" s="53">
        <f>IFERROR(RANK(W95,$W$9:$W$243,1)+COUNTIF(W95:W$243,W95)-1,"")</f>
        <v>44</v>
      </c>
      <c r="AB95" s="54">
        <f>IFERROR(RANK(X95,$X$9:$X$243,1)+COUNTIF(X95:X$243,X95)-1,"")</f>
        <v>84</v>
      </c>
      <c r="AC95" s="53">
        <f>IFERROR(RANK(Y95,$Y$9:$Y$243,1)+COUNTIF(Y95:Y$243,Y95)-1,"")</f>
        <v>20</v>
      </c>
      <c r="AD95" s="53">
        <f>IFERROR(RANK(Z95,$Z$9:$Z$243,1)+COUNTIF(Z95:Z$243,Z95)-1,"")</f>
        <v>13</v>
      </c>
    </row>
    <row r="96" spans="2:30" x14ac:dyDescent="0.25">
      <c r="B96" s="56" t="s">
        <v>120</v>
      </c>
      <c r="C96" s="40">
        <v>1325</v>
      </c>
      <c r="D96" s="57">
        <v>1325</v>
      </c>
      <c r="E96" s="57">
        <v>1325</v>
      </c>
      <c r="F96" s="41">
        <v>1325</v>
      </c>
      <c r="G96" s="42">
        <v>0</v>
      </c>
      <c r="H96" s="42">
        <v>0</v>
      </c>
      <c r="I96" s="58">
        <v>105219</v>
      </c>
      <c r="J96" s="59">
        <v>139412128.69999999</v>
      </c>
      <c r="K96" s="45">
        <v>0.20454545454545459</v>
      </c>
      <c r="L96" s="46"/>
      <c r="V96" s="7" t="str">
        <f t="shared" si="15"/>
        <v>SEPLAT</v>
      </c>
      <c r="W96" s="51">
        <f t="shared" si="16"/>
        <v>0</v>
      </c>
      <c r="X96" s="51">
        <f t="shared" si="17"/>
        <v>0.20454545454545459</v>
      </c>
      <c r="Y96" s="52">
        <f t="shared" si="18"/>
        <v>105219</v>
      </c>
      <c r="Z96" s="52">
        <f t="shared" si="19"/>
        <v>139412128.69999999</v>
      </c>
      <c r="AA96" s="53">
        <f>IFERROR(RANK(W96,$W$9:$W$243,1)+COUNTIF(W96:W$243,W96)-1,"")</f>
        <v>43</v>
      </c>
      <c r="AB96" s="54">
        <f>IFERROR(RANK(X96,$X$9:$X$243,1)+COUNTIF(X96:X$243,X96)-1,"")</f>
        <v>103</v>
      </c>
      <c r="AC96" s="53">
        <f>IFERROR(RANK(Y96,$Y$9:$Y$243,1)+COUNTIF(Y96:Y$243,Y96)-1,"")</f>
        <v>43</v>
      </c>
      <c r="AD96" s="53">
        <f>IFERROR(RANK(Z96,$Z$9:$Z$243,1)+COUNTIF(Z96:Z$243,Z96)-1,"")</f>
        <v>109</v>
      </c>
    </row>
    <row r="97" spans="2:30" x14ac:dyDescent="0.25">
      <c r="B97" s="56" t="s">
        <v>121</v>
      </c>
      <c r="C97" s="40">
        <v>77</v>
      </c>
      <c r="D97" s="57">
        <v>77</v>
      </c>
      <c r="E97" s="57">
        <v>77</v>
      </c>
      <c r="F97" s="41">
        <v>77</v>
      </c>
      <c r="G97" s="42">
        <v>0</v>
      </c>
      <c r="H97" s="42">
        <v>0</v>
      </c>
      <c r="I97" s="58">
        <v>585</v>
      </c>
      <c r="J97" s="59">
        <v>46445</v>
      </c>
      <c r="K97" s="45">
        <v>0</v>
      </c>
      <c r="L97" s="46"/>
      <c r="V97" s="7" t="str">
        <f t="shared" si="15"/>
        <v>SFSREIT</v>
      </c>
      <c r="W97" s="51">
        <f t="shared" si="16"/>
        <v>0</v>
      </c>
      <c r="X97" s="51">
        <f t="shared" si="17"/>
        <v>0</v>
      </c>
      <c r="Y97" s="52">
        <f t="shared" si="18"/>
        <v>585</v>
      </c>
      <c r="Z97" s="52">
        <f t="shared" si="19"/>
        <v>46445</v>
      </c>
      <c r="AA97" s="53">
        <f>IFERROR(RANK(W97,$W$9:$W$243,1)+COUNTIF(W97:W$243,W97)-1,"")</f>
        <v>42</v>
      </c>
      <c r="AB97" s="54">
        <f>IFERROR(RANK(X97,$X$9:$X$243,1)+COUNTIF(X97:X$243,X97)-1,"")</f>
        <v>32</v>
      </c>
      <c r="AC97" s="53">
        <f>IFERROR(RANK(Y97,$Y$9:$Y$243,1)+COUNTIF(Y97:Y$243,Y97)-1,"")</f>
        <v>6</v>
      </c>
      <c r="AD97" s="53">
        <f>IFERROR(RANK(Z97,$Z$9:$Z$243,1)+COUNTIF(Z97:Z$243,Z97)-1,"")</f>
        <v>19</v>
      </c>
    </row>
    <row r="98" spans="2:30" x14ac:dyDescent="0.25">
      <c r="B98" s="56" t="s">
        <v>122</v>
      </c>
      <c r="C98" s="40">
        <v>0.33</v>
      </c>
      <c r="D98" s="57">
        <v>0.3</v>
      </c>
      <c r="E98" s="57">
        <v>0.3</v>
      </c>
      <c r="F98" s="41">
        <v>0.3</v>
      </c>
      <c r="G98" s="42">
        <v>-3.0000000000000027E-2</v>
      </c>
      <c r="H98" s="42">
        <v>-9.0909090909090988</v>
      </c>
      <c r="I98" s="58">
        <v>626000</v>
      </c>
      <c r="J98" s="59">
        <v>187800</v>
      </c>
      <c r="K98" s="45">
        <v>7.1428571428571397E-2</v>
      </c>
      <c r="L98" s="46"/>
      <c r="V98" s="7" t="str">
        <f t="shared" si="15"/>
        <v>SOVRENINS</v>
      </c>
      <c r="W98" s="51">
        <f t="shared" si="16"/>
        <v>-9.0909090909090988</v>
      </c>
      <c r="X98" s="51">
        <f t="shared" si="17"/>
        <v>7.1428571428571397E-2</v>
      </c>
      <c r="Y98" s="52">
        <f t="shared" si="18"/>
        <v>626000</v>
      </c>
      <c r="Z98" s="52">
        <f t="shared" si="19"/>
        <v>187800</v>
      </c>
      <c r="AA98" s="53">
        <f>IFERROR(RANK(W98,$W$9:$W$243,1)+COUNTIF(W98:W$243,W98)-1,"")</f>
        <v>2</v>
      </c>
      <c r="AB98" s="54">
        <f>IFERROR(RANK(X98,$X$9:$X$243,1)+COUNTIF(X98:X$243,X98)-1,"")</f>
        <v>70</v>
      </c>
      <c r="AC98" s="53">
        <f>IFERROR(RANK(Y98,$Y$9:$Y$243,1)+COUNTIF(Y98:Y$243,Y98)-1,"")</f>
        <v>80</v>
      </c>
      <c r="AD98" s="53">
        <f>IFERROR(RANK(Z98,$Z$9:$Z$243,1)+COUNTIF(Z98:Z$243,Z98)-1,"")</f>
        <v>40</v>
      </c>
    </row>
    <row r="99" spans="2:30" x14ac:dyDescent="0.25">
      <c r="B99" s="56" t="s">
        <v>123</v>
      </c>
      <c r="C99" s="40">
        <v>34.5</v>
      </c>
      <c r="D99" s="57">
        <v>34.5</v>
      </c>
      <c r="E99" s="57">
        <v>34.5</v>
      </c>
      <c r="F99" s="41">
        <v>34.5</v>
      </c>
      <c r="G99" s="42">
        <v>0</v>
      </c>
      <c r="H99" s="42">
        <v>0</v>
      </c>
      <c r="I99" s="58">
        <v>829365</v>
      </c>
      <c r="J99" s="59">
        <v>29697905.100000001</v>
      </c>
      <c r="K99" s="45">
        <v>3.1390134529147851E-2</v>
      </c>
      <c r="L99" s="46"/>
      <c r="V99" s="7" t="str">
        <f t="shared" si="15"/>
        <v>STANBIC</v>
      </c>
      <c r="W99" s="51">
        <f t="shared" si="16"/>
        <v>0</v>
      </c>
      <c r="X99" s="51">
        <f t="shared" si="17"/>
        <v>3.1390134529147851E-2</v>
      </c>
      <c r="Y99" s="52">
        <f t="shared" si="18"/>
        <v>829365</v>
      </c>
      <c r="Z99" s="52">
        <f t="shared" si="19"/>
        <v>29697905.100000001</v>
      </c>
      <c r="AA99" s="53">
        <f>IFERROR(RANK(W99,$W$9:$W$243,1)+COUNTIF(W99:W$243,W99)-1,"")</f>
        <v>41</v>
      </c>
      <c r="AB99" s="54">
        <f>IFERROR(RANK(X99,$X$9:$X$243,1)+COUNTIF(X99:X$243,X99)-1,"")</f>
        <v>52</v>
      </c>
      <c r="AC99" s="53">
        <f>IFERROR(RANK(Y99,$Y$9:$Y$243,1)+COUNTIF(Y99:Y$243,Y99)-1,"")</f>
        <v>81</v>
      </c>
      <c r="AD99" s="53">
        <f>IFERROR(RANK(Z99,$Z$9:$Z$243,1)+COUNTIF(Z99:Z$243,Z99)-1,"")</f>
        <v>103</v>
      </c>
    </row>
    <row r="100" spans="2:30" x14ac:dyDescent="0.25">
      <c r="B100" s="56" t="s">
        <v>124</v>
      </c>
      <c r="C100" s="40">
        <v>1.53</v>
      </c>
      <c r="D100" s="57">
        <v>1.54</v>
      </c>
      <c r="E100" s="57">
        <v>1.51</v>
      </c>
      <c r="F100" s="41">
        <v>1.51</v>
      </c>
      <c r="G100" s="42">
        <v>-2.0000000000000018E-2</v>
      </c>
      <c r="H100" s="42">
        <v>-1.3071895424836613</v>
      </c>
      <c r="I100" s="58">
        <v>4767674</v>
      </c>
      <c r="J100" s="59">
        <v>7266597.1799999997</v>
      </c>
      <c r="K100" s="45">
        <v>7.8571428571428736E-2</v>
      </c>
      <c r="L100" s="46"/>
      <c r="V100" s="7" t="str">
        <f t="shared" si="15"/>
        <v>STERLNBANK</v>
      </c>
      <c r="W100" s="51">
        <f t="shared" si="16"/>
        <v>-1.3071895424836613</v>
      </c>
      <c r="X100" s="51">
        <f t="shared" si="17"/>
        <v>7.8571428571428736E-2</v>
      </c>
      <c r="Y100" s="52">
        <f t="shared" si="18"/>
        <v>4767674</v>
      </c>
      <c r="Z100" s="52">
        <f t="shared" si="19"/>
        <v>7266597.1799999997</v>
      </c>
      <c r="AA100" s="53">
        <f>IFERROR(RANK(W100,$W$9:$W$243,1)+COUNTIF(W100:W$243,W100)-1,"")</f>
        <v>17</v>
      </c>
      <c r="AB100" s="54">
        <f>IFERROR(RANK(X100,$X$9:$X$243,1)+COUNTIF(X100:X$243,X100)-1,"")</f>
        <v>74</v>
      </c>
      <c r="AC100" s="53">
        <f>IFERROR(RANK(Y100,$Y$9:$Y$243,1)+COUNTIF(Y100:Y$243,Y100)-1,"")</f>
        <v>109</v>
      </c>
      <c r="AD100" s="53">
        <f>IFERROR(RANK(Z100,$Z$9:$Z$243,1)+COUNTIF(Z100:Z$243,Z100)-1,"")</f>
        <v>90</v>
      </c>
    </row>
    <row r="101" spans="2:30" x14ac:dyDescent="0.25">
      <c r="B101" s="56" t="s">
        <v>125</v>
      </c>
      <c r="C101" s="40">
        <v>0.35</v>
      </c>
      <c r="D101" s="57">
        <v>0.35</v>
      </c>
      <c r="E101" s="57">
        <v>0.35</v>
      </c>
      <c r="F101" s="41">
        <v>0.35</v>
      </c>
      <c r="G101" s="42">
        <v>0</v>
      </c>
      <c r="H101" s="42">
        <v>0</v>
      </c>
      <c r="I101" s="58">
        <v>104752</v>
      </c>
      <c r="J101" s="59">
        <v>36669.199999999997</v>
      </c>
      <c r="K101" s="45">
        <v>0.2068965517241379</v>
      </c>
      <c r="L101" s="46"/>
      <c r="V101" s="7" t="str">
        <f t="shared" si="15"/>
        <v>SUNUASSUR</v>
      </c>
      <c r="W101" s="51">
        <f t="shared" si="16"/>
        <v>0</v>
      </c>
      <c r="X101" s="51">
        <f t="shared" si="17"/>
        <v>0.2068965517241379</v>
      </c>
      <c r="Y101" s="52">
        <f t="shared" si="18"/>
        <v>104752</v>
      </c>
      <c r="Z101" s="52">
        <f t="shared" si="19"/>
        <v>36669.199999999997</v>
      </c>
      <c r="AA101" s="53">
        <f>IFERROR(RANK(W101,$W$9:$W$243,1)+COUNTIF(W101:W$243,W101)-1,"")</f>
        <v>40</v>
      </c>
      <c r="AB101" s="54">
        <f>IFERROR(RANK(X101,$X$9:$X$243,1)+COUNTIF(X101:X$243,X101)-1,"")</f>
        <v>104</v>
      </c>
      <c r="AC101" s="53">
        <f>IFERROR(RANK(Y101,$Y$9:$Y$243,1)+COUNTIF(Y101:Y$243,Y101)-1,"")</f>
        <v>42</v>
      </c>
      <c r="AD101" s="53">
        <f>IFERROR(RANK(Z101,$Z$9:$Z$243,1)+COUNTIF(Z101:Z$243,Z101)-1,"")</f>
        <v>18</v>
      </c>
    </row>
    <row r="102" spans="2:30" x14ac:dyDescent="0.25">
      <c r="B102" s="56" t="s">
        <v>126</v>
      </c>
      <c r="C102" s="40">
        <v>1.3</v>
      </c>
      <c r="D102" s="57">
        <v>1.3</v>
      </c>
      <c r="E102" s="57">
        <v>1.3</v>
      </c>
      <c r="F102" s="41">
        <v>1.3</v>
      </c>
      <c r="G102" s="42">
        <v>0</v>
      </c>
      <c r="H102" s="42">
        <v>0</v>
      </c>
      <c r="I102" s="58">
        <v>88600</v>
      </c>
      <c r="J102" s="59">
        <v>115593.31</v>
      </c>
      <c r="K102" s="45">
        <v>0.34020618556701043</v>
      </c>
      <c r="L102" s="46"/>
      <c r="V102" s="7" t="str">
        <f t="shared" si="15"/>
        <v>THOMASWY</v>
      </c>
      <c r="W102" s="51">
        <f t="shared" si="16"/>
        <v>0</v>
      </c>
      <c r="X102" s="51">
        <f t="shared" si="17"/>
        <v>0.34020618556701043</v>
      </c>
      <c r="Y102" s="52">
        <f t="shared" si="18"/>
        <v>88600</v>
      </c>
      <c r="Z102" s="52">
        <f t="shared" si="19"/>
        <v>115593.31</v>
      </c>
      <c r="AA102" s="53">
        <f>IFERROR(RANK(W102,$W$9:$W$243,1)+COUNTIF(W102:W$243,W102)-1,"")</f>
        <v>39</v>
      </c>
      <c r="AB102" s="54">
        <f>IFERROR(RANK(X102,$X$9:$X$243,1)+COUNTIF(X102:X$243,X102)-1,"")</f>
        <v>109</v>
      </c>
      <c r="AC102" s="53">
        <f>IFERROR(RANK(Y102,$Y$9:$Y$243,1)+COUNTIF(Y102:Y$243,Y102)-1,"")</f>
        <v>39</v>
      </c>
      <c r="AD102" s="53">
        <f>IFERROR(RANK(Z102,$Z$9:$Z$243,1)+COUNTIF(Z102:Z$243,Z102)-1,"")</f>
        <v>30</v>
      </c>
    </row>
    <row r="103" spans="2:30" x14ac:dyDescent="0.25">
      <c r="B103" s="56" t="s">
        <v>127</v>
      </c>
      <c r="C103" s="40">
        <v>0.48</v>
      </c>
      <c r="D103" s="57">
        <v>0.44</v>
      </c>
      <c r="E103" s="57">
        <v>0.44</v>
      </c>
      <c r="F103" s="41">
        <v>0.44</v>
      </c>
      <c r="G103" s="42">
        <v>-3.999999999999998E-2</v>
      </c>
      <c r="H103" s="42">
        <v>-8.3333333333333304</v>
      </c>
      <c r="I103" s="58">
        <v>1300000</v>
      </c>
      <c r="J103" s="59">
        <v>572000</v>
      </c>
      <c r="K103" s="45">
        <v>-8.3333333333333259E-2</v>
      </c>
      <c r="L103" s="46"/>
      <c r="V103" s="7" t="str">
        <f t="shared" si="15"/>
        <v>TIP</v>
      </c>
      <c r="W103" s="51">
        <f t="shared" si="16"/>
        <v>-8.3333333333333304</v>
      </c>
      <c r="X103" s="51">
        <f t="shared" si="17"/>
        <v>-8.3333333333333259E-2</v>
      </c>
      <c r="Y103" s="52">
        <f t="shared" si="18"/>
        <v>1300000</v>
      </c>
      <c r="Z103" s="52">
        <f t="shared" si="19"/>
        <v>572000</v>
      </c>
      <c r="AA103" s="53">
        <f>IFERROR(RANK(W103,$W$9:$W$243,1)+COUNTIF(W103:W$243,W103)-1,"")</f>
        <v>3</v>
      </c>
      <c r="AB103" s="54">
        <f>IFERROR(RANK(X103,$X$9:$X$243,1)+COUNTIF(X103:X$243,X103)-1,"")</f>
        <v>9</v>
      </c>
      <c r="AC103" s="53">
        <f>IFERROR(RANK(Y103,$Y$9:$Y$243,1)+COUNTIF(Y103:Y$243,Y103)-1,"")</f>
        <v>90</v>
      </c>
      <c r="AD103" s="53">
        <f>IFERROR(RANK(Z103,$Z$9:$Z$243,1)+COUNTIF(Z103:Z$243,Z103)-1,"")</f>
        <v>53</v>
      </c>
    </row>
    <row r="104" spans="2:30" x14ac:dyDescent="0.25">
      <c r="B104" s="56" t="s">
        <v>128</v>
      </c>
      <c r="C104" s="40">
        <v>218.8</v>
      </c>
      <c r="D104" s="57">
        <v>218.8</v>
      </c>
      <c r="E104" s="57">
        <v>218.8</v>
      </c>
      <c r="F104" s="41">
        <v>218.8</v>
      </c>
      <c r="G104" s="42">
        <v>0</v>
      </c>
      <c r="H104" s="42">
        <v>0</v>
      </c>
      <c r="I104" s="58">
        <v>76945</v>
      </c>
      <c r="J104" s="59">
        <v>16660174.5</v>
      </c>
      <c r="K104" s="45">
        <v>0.13367875647668392</v>
      </c>
      <c r="L104" s="46"/>
      <c r="V104" s="7" t="str">
        <f t="shared" si="15"/>
        <v>TOTAL</v>
      </c>
      <c r="W104" s="51">
        <f t="shared" si="16"/>
        <v>0</v>
      </c>
      <c r="X104" s="51">
        <f t="shared" si="17"/>
        <v>0.13367875647668392</v>
      </c>
      <c r="Y104" s="52">
        <f t="shared" si="18"/>
        <v>76945</v>
      </c>
      <c r="Z104" s="52">
        <f t="shared" si="19"/>
        <v>16660174.5</v>
      </c>
      <c r="AA104" s="53">
        <f>IFERROR(RANK(W104,$W$9:$W$243,1)+COUNTIF(W104:W$243,W104)-1,"")</f>
        <v>38</v>
      </c>
      <c r="AB104" s="54">
        <f>IFERROR(RANK(X104,$X$9:$X$243,1)+COUNTIF(X104:X$243,X104)-1,"")</f>
        <v>92</v>
      </c>
      <c r="AC104" s="53">
        <f>IFERROR(RANK(Y104,$Y$9:$Y$243,1)+COUNTIF(Y104:Y$243,Y104)-1,"")</f>
        <v>37</v>
      </c>
      <c r="AD104" s="53">
        <f>IFERROR(RANK(Z104,$Z$9:$Z$243,1)+COUNTIF(Z104:Z$243,Z104)-1,"")</f>
        <v>97</v>
      </c>
    </row>
    <row r="105" spans="2:30" x14ac:dyDescent="0.25">
      <c r="B105" s="56" t="s">
        <v>129</v>
      </c>
      <c r="C105" s="40">
        <v>6.05</v>
      </c>
      <c r="D105" s="57">
        <v>6.05</v>
      </c>
      <c r="E105" s="57">
        <v>6.05</v>
      </c>
      <c r="F105" s="41">
        <v>6.05</v>
      </c>
      <c r="G105" s="42">
        <v>0</v>
      </c>
      <c r="H105" s="42">
        <v>0</v>
      </c>
      <c r="I105" s="58">
        <v>65</v>
      </c>
      <c r="J105" s="59">
        <v>390</v>
      </c>
      <c r="K105" s="45">
        <v>-3.2000000000000028E-2</v>
      </c>
      <c r="L105" s="46"/>
      <c r="V105" s="7" t="str">
        <f t="shared" si="15"/>
        <v>TRANSCOHOT</v>
      </c>
      <c r="W105" s="51">
        <f t="shared" si="16"/>
        <v>0</v>
      </c>
      <c r="X105" s="51">
        <f t="shared" si="17"/>
        <v>-3.2000000000000028E-2</v>
      </c>
      <c r="Y105" s="52">
        <f t="shared" si="18"/>
        <v>65</v>
      </c>
      <c r="Z105" s="52">
        <f t="shared" si="19"/>
        <v>390</v>
      </c>
      <c r="AA105" s="53">
        <f>IFERROR(RANK(W105,$W$9:$W$243,1)+COUNTIF(W105:W$243,W105)-1,"")</f>
        <v>37</v>
      </c>
      <c r="AB105" s="54">
        <f>IFERROR(RANK(X105,$X$9:$X$243,1)+COUNTIF(X105:X$243,X105)-1,"")</f>
        <v>19</v>
      </c>
      <c r="AC105" s="53">
        <f>IFERROR(RANK(Y105,$Y$9:$Y$243,1)+COUNTIF(Y105:Y$243,Y105)-1,"")</f>
        <v>2</v>
      </c>
      <c r="AD105" s="53">
        <f>IFERROR(RANK(Z105,$Z$9:$Z$243,1)+COUNTIF(Z105:Z$243,Z105)-1,"")</f>
        <v>3</v>
      </c>
    </row>
    <row r="106" spans="2:30" x14ac:dyDescent="0.25">
      <c r="B106" s="56" t="s">
        <v>130</v>
      </c>
      <c r="C106" s="40">
        <v>1.3</v>
      </c>
      <c r="D106" s="57">
        <v>1.29</v>
      </c>
      <c r="E106" s="57">
        <v>1.25</v>
      </c>
      <c r="F106" s="41">
        <v>1.29</v>
      </c>
      <c r="G106" s="42">
        <v>-1.0000000000000009E-2</v>
      </c>
      <c r="H106" s="42">
        <v>-0.76923076923076983</v>
      </c>
      <c r="I106" s="58">
        <v>2705734</v>
      </c>
      <c r="J106" s="59">
        <v>3454200.81</v>
      </c>
      <c r="K106" s="45">
        <v>0.14159292035398252</v>
      </c>
      <c r="L106" s="46"/>
      <c r="V106" s="7" t="str">
        <f t="shared" si="15"/>
        <v>TRANSCORP</v>
      </c>
      <c r="W106" s="51">
        <f t="shared" si="16"/>
        <v>-0.76923076923076983</v>
      </c>
      <c r="X106" s="51">
        <f t="shared" si="17"/>
        <v>0.14159292035398252</v>
      </c>
      <c r="Y106" s="52">
        <f t="shared" si="18"/>
        <v>2705734</v>
      </c>
      <c r="Z106" s="52">
        <f t="shared" si="19"/>
        <v>3454200.81</v>
      </c>
      <c r="AA106" s="53">
        <f>IFERROR(RANK(W106,$W$9:$W$243,1)+COUNTIF(W106:W$243,W106)-1,"")</f>
        <v>21</v>
      </c>
      <c r="AB106" s="54">
        <f>IFERROR(RANK(X106,$X$9:$X$243,1)+COUNTIF(X106:X$243,X106)-1,"")</f>
        <v>96</v>
      </c>
      <c r="AC106" s="53">
        <f>IFERROR(RANK(Y106,$Y$9:$Y$243,1)+COUNTIF(Y106:Y$243,Y106)-1,"")</f>
        <v>101</v>
      </c>
      <c r="AD106" s="53">
        <f>IFERROR(RANK(Z106,$Z$9:$Z$243,1)+COUNTIF(Z106:Z$243,Z106)-1,"")</f>
        <v>76</v>
      </c>
    </row>
    <row r="107" spans="2:30" x14ac:dyDescent="0.25">
      <c r="B107" s="56" t="s">
        <v>131</v>
      </c>
      <c r="C107" s="40">
        <v>0.81</v>
      </c>
      <c r="D107" s="57">
        <v>0.81</v>
      </c>
      <c r="E107" s="57">
        <v>0.81</v>
      </c>
      <c r="F107" s="41">
        <v>0.81</v>
      </c>
      <c r="G107" s="42">
        <v>0</v>
      </c>
      <c r="H107" s="42">
        <v>0</v>
      </c>
      <c r="I107" s="58">
        <v>45988</v>
      </c>
      <c r="J107" s="59">
        <v>35817.120000000003</v>
      </c>
      <c r="K107" s="45">
        <v>-1.2195121951219412E-2</v>
      </c>
      <c r="L107" s="46"/>
      <c r="V107" s="7" t="str">
        <f t="shared" si="15"/>
        <v>TRANSEXPR</v>
      </c>
      <c r="W107" s="51">
        <f t="shared" si="16"/>
        <v>0</v>
      </c>
      <c r="X107" s="51">
        <f t="shared" si="17"/>
        <v>-1.2195121951219412E-2</v>
      </c>
      <c r="Y107" s="52">
        <f t="shared" si="18"/>
        <v>45988</v>
      </c>
      <c r="Z107" s="52">
        <f t="shared" si="19"/>
        <v>35817.120000000003</v>
      </c>
      <c r="AA107" s="53">
        <f>IFERROR(RANK(W107,$W$9:$W$243,1)+COUNTIF(W107:W$243,W107)-1,"")</f>
        <v>36</v>
      </c>
      <c r="AB107" s="54">
        <f>IFERROR(RANK(X107,$X$9:$X$243,1)+COUNTIF(X107:X$243,X107)-1,"")</f>
        <v>27</v>
      </c>
      <c r="AC107" s="53">
        <f>IFERROR(RANK(Y107,$Y$9:$Y$243,1)+COUNTIF(Y107:Y$243,Y107)-1,"")</f>
        <v>28</v>
      </c>
      <c r="AD107" s="53">
        <f>IFERROR(RANK(Z107,$Z$9:$Z$243,1)+COUNTIF(Z107:Z$243,Z107)-1,"")</f>
        <v>17</v>
      </c>
    </row>
    <row r="108" spans="2:30" x14ac:dyDescent="0.25">
      <c r="B108" s="56" t="s">
        <v>132</v>
      </c>
      <c r="C108" s="40">
        <v>1.25</v>
      </c>
      <c r="D108" s="57">
        <v>1.37</v>
      </c>
      <c r="E108" s="57">
        <v>1.37</v>
      </c>
      <c r="F108" s="41">
        <v>1.37</v>
      </c>
      <c r="G108" s="42">
        <v>0.12000000000000011</v>
      </c>
      <c r="H108" s="42">
        <v>9.6000000000000085</v>
      </c>
      <c r="I108" s="58">
        <v>384550</v>
      </c>
      <c r="J108" s="59">
        <v>511715.38</v>
      </c>
      <c r="K108" s="45">
        <v>0.73417721518987356</v>
      </c>
      <c r="L108" s="46"/>
      <c r="V108" s="7" t="str">
        <f t="shared" si="15"/>
        <v>TRIPPLEG</v>
      </c>
      <c r="W108" s="51">
        <f t="shared" si="16"/>
        <v>9.6000000000000085</v>
      </c>
      <c r="X108" s="51">
        <f t="shared" si="17"/>
        <v>0.73417721518987356</v>
      </c>
      <c r="Y108" s="52">
        <f t="shared" si="18"/>
        <v>384550</v>
      </c>
      <c r="Z108" s="52">
        <f t="shared" si="19"/>
        <v>511715.38</v>
      </c>
      <c r="AA108" s="53">
        <f>IFERROR(RANK(W108,$W$9:$W$243,1)+COUNTIF(W108:W$243,W108)-1,"")</f>
        <v>115</v>
      </c>
      <c r="AB108" s="54">
        <f>IFERROR(RANK(X108,$X$9:$X$243,1)+COUNTIF(X108:X$243,X108)-1,"")</f>
        <v>113</v>
      </c>
      <c r="AC108" s="53">
        <f>IFERROR(RANK(Y108,$Y$9:$Y$243,1)+COUNTIF(Y108:Y$243,Y108)-1,"")</f>
        <v>68</v>
      </c>
      <c r="AD108" s="53">
        <f>IFERROR(RANK(Z108,$Z$9:$Z$243,1)+COUNTIF(Z108:Z$243,Z108)-1,"")</f>
        <v>50</v>
      </c>
    </row>
    <row r="109" spans="2:30" x14ac:dyDescent="0.25">
      <c r="B109" s="56" t="s">
        <v>133</v>
      </c>
      <c r="C109" s="40">
        <v>9.1999999999999993</v>
      </c>
      <c r="D109" s="57">
        <v>9.1999999999999993</v>
      </c>
      <c r="E109" s="57">
        <v>9.1999999999999993</v>
      </c>
      <c r="F109" s="41">
        <v>9.1999999999999993</v>
      </c>
      <c r="G109" s="42">
        <v>0</v>
      </c>
      <c r="H109" s="42">
        <v>0</v>
      </c>
      <c r="I109" s="58">
        <v>614072</v>
      </c>
      <c r="J109" s="59">
        <v>5555361.3499999996</v>
      </c>
      <c r="K109" s="45">
        <v>-0.10243902439024399</v>
      </c>
      <c r="L109" s="46"/>
      <c r="V109" s="7" t="str">
        <f>IF(ISTEXT(#REF!),#REF!,"")</f>
        <v/>
      </c>
      <c r="W109" s="51" t="str">
        <f>IF(ISTEXT(#REF!),#REF!,"")</f>
        <v/>
      </c>
      <c r="X109" s="51" t="str">
        <f>IF(ISTEXT(#REF!),#REF!,"")</f>
        <v/>
      </c>
      <c r="Y109" s="52" t="str">
        <f>IF(ISTEXT(#REF!),#REF!,"")</f>
        <v/>
      </c>
      <c r="Z109" s="52" t="str">
        <f>IF(ISTEXT(#REF!),#REF!,"")</f>
        <v/>
      </c>
      <c r="AA109" s="53" t="str">
        <f>IFERROR(RANK(W109,$W$9:$W$243,1)+COUNTIF(W109:W$243,W109)-1,"")</f>
        <v/>
      </c>
      <c r="AB109" s="54" t="str">
        <f>IFERROR(RANK(X109,$X$9:$X$243,1)+COUNTIF(X109:X$243,X109)-1,"")</f>
        <v/>
      </c>
      <c r="AC109" s="53" t="str">
        <f>IFERROR(RANK(Y109,$Y$9:$Y$243,1)+COUNTIF(Y109:Y$243,Y109)-1,"")</f>
        <v/>
      </c>
      <c r="AD109" s="53" t="str">
        <f>IFERROR(RANK(Z109,$Z$9:$Z$243,1)+COUNTIF(Z109:Z$243,Z109)-1,"")</f>
        <v/>
      </c>
    </row>
    <row r="110" spans="2:30" x14ac:dyDescent="0.25">
      <c r="B110" s="56" t="s">
        <v>134</v>
      </c>
      <c r="C110" s="40">
        <v>8.35</v>
      </c>
      <c r="D110" s="57">
        <v>8.4</v>
      </c>
      <c r="E110" s="57">
        <v>8.3000000000000007</v>
      </c>
      <c r="F110" s="41">
        <v>8.35</v>
      </c>
      <c r="G110" s="42">
        <v>0</v>
      </c>
      <c r="H110" s="42">
        <v>0</v>
      </c>
      <c r="I110" s="58">
        <v>2117805</v>
      </c>
      <c r="J110" s="59">
        <v>17654729</v>
      </c>
      <c r="K110" s="45">
        <v>9.8684210526315708E-2</v>
      </c>
      <c r="L110" s="46"/>
      <c r="V110" s="7" t="str">
        <f>IF(ISTEXT(#REF!),#REF!,"")</f>
        <v/>
      </c>
      <c r="W110" s="51" t="str">
        <f>IF(ISTEXT(#REF!),#REF!,"")</f>
        <v/>
      </c>
      <c r="X110" s="51" t="str">
        <f>IF(ISTEXT(#REF!),#REF!,"")</f>
        <v/>
      </c>
      <c r="Y110" s="52" t="str">
        <f>IF(ISTEXT(#REF!),#REF!,"")</f>
        <v/>
      </c>
      <c r="Z110" s="52" t="str">
        <f>IF(ISTEXT(#REF!),#REF!,"")</f>
        <v/>
      </c>
      <c r="AA110" s="53" t="str">
        <f>IFERROR(RANK(W110,$W$9:$W$243,1)+COUNTIF(W110:W$243,W110)-1,"")</f>
        <v/>
      </c>
      <c r="AB110" s="54" t="str">
        <f>IFERROR(RANK(X110,$X$9:$X$243,1)+COUNTIF(X110:X$243,X110)-1,"")</f>
        <v/>
      </c>
      <c r="AC110" s="53" t="str">
        <f>IFERROR(RANK(Y110,$Y$9:$Y$243,1)+COUNTIF(Y110:Y$243,Y110)-1,"")</f>
        <v/>
      </c>
      <c r="AD110" s="53" t="str">
        <f>IFERROR(RANK(Z110,$Z$9:$Z$243,1)+COUNTIF(Z110:Z$243,Z110)-1,"")</f>
        <v/>
      </c>
    </row>
    <row r="111" spans="2:30" x14ac:dyDescent="0.25">
      <c r="B111" s="56" t="s">
        <v>135</v>
      </c>
      <c r="C111" s="40">
        <v>6.65</v>
      </c>
      <c r="D111" s="57">
        <v>6.7</v>
      </c>
      <c r="E111" s="57">
        <v>6.7</v>
      </c>
      <c r="F111" s="41">
        <v>6.7</v>
      </c>
      <c r="G111" s="42">
        <v>4.9999999999999822E-2</v>
      </c>
      <c r="H111" s="42">
        <v>0.75187969924811759</v>
      </c>
      <c r="I111" s="58">
        <v>565178</v>
      </c>
      <c r="J111" s="59">
        <v>3793007.85</v>
      </c>
      <c r="K111" s="45">
        <v>4.6875E-2</v>
      </c>
      <c r="L111" s="46"/>
      <c r="V111" s="7" t="str">
        <f>IF(ISTEXT(#REF!),#REF!,"")</f>
        <v/>
      </c>
      <c r="W111" s="51" t="str">
        <f>IF(ISTEXT(#REF!),#REF!,"")</f>
        <v/>
      </c>
      <c r="X111" s="51" t="str">
        <f>IF(ISTEXT(#REF!),#REF!,"")</f>
        <v/>
      </c>
      <c r="Y111" s="52" t="str">
        <f>IF(ISTEXT(#REF!),#REF!,"")</f>
        <v/>
      </c>
      <c r="Z111" s="52" t="str">
        <f>IF(ISTEXT(#REF!),#REF!,"")</f>
        <v/>
      </c>
      <c r="AA111" s="53" t="str">
        <f>IFERROR(RANK(W111,$W$9:$W$243,1)+COUNTIF(W111:W$243,W111)-1,"")</f>
        <v/>
      </c>
      <c r="AB111" s="54" t="str">
        <f>IFERROR(RANK(X111,$X$9:$X$243,1)+COUNTIF(X111:X$243,X111)-1,"")</f>
        <v/>
      </c>
      <c r="AC111" s="53" t="str">
        <f>IFERROR(RANK(Y111,$Y$9:$Y$243,1)+COUNTIF(Y111:Y$243,Y111)-1,"")</f>
        <v/>
      </c>
      <c r="AD111" s="53" t="str">
        <f>IFERROR(RANK(Z111,$Z$9:$Z$243,1)+COUNTIF(Z111:Z$243,Z111)-1,"")</f>
        <v/>
      </c>
    </row>
    <row r="112" spans="2:30" x14ac:dyDescent="0.25">
      <c r="B112" s="56" t="s">
        <v>136</v>
      </c>
      <c r="C112" s="40">
        <v>15.05</v>
      </c>
      <c r="D112" s="57">
        <v>15.2</v>
      </c>
      <c r="E112" s="57">
        <v>15.15</v>
      </c>
      <c r="F112" s="41">
        <v>15.2</v>
      </c>
      <c r="G112" s="42">
        <v>0.14999999999999858</v>
      </c>
      <c r="H112" s="42">
        <v>0.99667774086377792</v>
      </c>
      <c r="I112" s="58">
        <v>1304974</v>
      </c>
      <c r="J112" s="59">
        <v>19698135.5</v>
      </c>
      <c r="K112" s="45">
        <v>8.5714285714285632E-2</v>
      </c>
      <c r="L112" s="46"/>
      <c r="V112" s="7" t="str">
        <f>IF(ISTEXT(#REF!),#REF!,"")</f>
        <v/>
      </c>
      <c r="W112" s="51" t="str">
        <f>IF(ISTEXT(#REF!),#REF!,"")</f>
        <v/>
      </c>
      <c r="X112" s="51" t="str">
        <f>IF(ISTEXT(#REF!),#REF!,"")</f>
        <v/>
      </c>
      <c r="Y112" s="52" t="str">
        <f>IF(ISTEXT(#REF!),#REF!,"")</f>
        <v/>
      </c>
      <c r="Z112" s="52" t="str">
        <f>IF(ISTEXT(#REF!),#REF!,"")</f>
        <v/>
      </c>
      <c r="AA112" s="53" t="str">
        <f>IFERROR(RANK(W112,$W$9:$W$243,1)+COUNTIF(W112:W$243,W112)-1,"")</f>
        <v/>
      </c>
      <c r="AB112" s="54" t="str">
        <f>IFERROR(RANK(X112,$X$9:$X$243,1)+COUNTIF(X112:X$243,X112)-1,"")</f>
        <v/>
      </c>
      <c r="AC112" s="53" t="str">
        <f>IFERROR(RANK(Y112,$Y$9:$Y$243,1)+COUNTIF(Y112:Y$243,Y112)-1,"")</f>
        <v/>
      </c>
      <c r="AD112" s="53" t="str">
        <f>IFERROR(RANK(Z112,$Z$9:$Z$243,1)+COUNTIF(Z112:Z$243,Z112)-1,"")</f>
        <v/>
      </c>
    </row>
    <row r="113" spans="2:30" x14ac:dyDescent="0.25">
      <c r="B113" s="56" t="s">
        <v>137</v>
      </c>
      <c r="C113" s="40">
        <v>13.1</v>
      </c>
      <c r="D113" s="57">
        <v>13.1</v>
      </c>
      <c r="E113" s="57">
        <v>13.1</v>
      </c>
      <c r="F113" s="41">
        <v>13.1</v>
      </c>
      <c r="G113" s="42">
        <v>0</v>
      </c>
      <c r="H113" s="42">
        <v>0</v>
      </c>
      <c r="I113" s="58">
        <v>331895</v>
      </c>
      <c r="J113" s="59">
        <v>4448896.3499999996</v>
      </c>
      <c r="K113" s="45">
        <v>0.1293103448275863</v>
      </c>
      <c r="L113" s="46"/>
      <c r="V113" s="7" t="str">
        <f>IF(ISTEXT(#REF!),#REF!,"")</f>
        <v/>
      </c>
      <c r="W113" s="51" t="str">
        <f>IF(ISTEXT(#REF!),#REF!,"")</f>
        <v/>
      </c>
      <c r="X113" s="51" t="str">
        <f>IF(ISTEXT(#REF!),#REF!,"")</f>
        <v/>
      </c>
      <c r="Y113" s="52" t="str">
        <f>IF(ISTEXT(#REF!),#REF!,"")</f>
        <v/>
      </c>
      <c r="Z113" s="52" t="str">
        <f>IF(ISTEXT(#REF!),#REF!,"")</f>
        <v/>
      </c>
      <c r="AA113" s="53" t="str">
        <f>IFERROR(RANK(W113,$W$9:$W$243,1)+COUNTIF(W113:W$243,W113)-1,"")</f>
        <v/>
      </c>
      <c r="AB113" s="54" t="str">
        <f>IFERROR(RANK(X113,$X$9:$X$243,1)+COUNTIF(X113:X$243,X113)-1,"")</f>
        <v/>
      </c>
      <c r="AC113" s="53" t="str">
        <f>IFERROR(RANK(Y113,$Y$9:$Y$243,1)+COUNTIF(Y113:Y$243,Y113)-1,"")</f>
        <v/>
      </c>
      <c r="AD113" s="53" t="str">
        <f>IFERROR(RANK(Z113,$Z$9:$Z$243,1)+COUNTIF(Z113:Z$243,Z113)-1,"")</f>
        <v/>
      </c>
    </row>
    <row r="114" spans="2:30" x14ac:dyDescent="0.25">
      <c r="B114" s="56" t="s">
        <v>138</v>
      </c>
      <c r="C114" s="40">
        <v>0.53</v>
      </c>
      <c r="D114" s="57">
        <v>0.53</v>
      </c>
      <c r="E114" s="57">
        <v>0.53</v>
      </c>
      <c r="F114" s="41">
        <v>0.53</v>
      </c>
      <c r="G114" s="42">
        <v>0</v>
      </c>
      <c r="H114" s="42">
        <v>0</v>
      </c>
      <c r="I114" s="58">
        <v>1230577</v>
      </c>
      <c r="J114" s="59">
        <v>650796.81999999995</v>
      </c>
      <c r="K114" s="45">
        <v>-3.6363636363636376E-2</v>
      </c>
      <c r="V114" s="7" t="str">
        <f>IF(ISTEXT(#REF!),#REF!,"")</f>
        <v/>
      </c>
      <c r="W114" s="51" t="str">
        <f>IF(ISTEXT(#REF!),#REF!,"")</f>
        <v/>
      </c>
      <c r="X114" s="51" t="str">
        <f>IF(ISTEXT(#REF!),#REF!,"")</f>
        <v/>
      </c>
      <c r="Y114" s="52" t="str">
        <f>IF(ISTEXT(#REF!),#REF!,"")</f>
        <v/>
      </c>
      <c r="Z114" s="52" t="str">
        <f>IF(ISTEXT(#REF!),#REF!,"")</f>
        <v/>
      </c>
      <c r="AA114" s="53" t="str">
        <f>IFERROR(RANK(W114,$W$9:$W$243,1)+COUNTIF(W114:W$243,W114)-1,"")</f>
        <v/>
      </c>
      <c r="AB114" s="54" t="str">
        <f>IFERROR(RANK(X114,$X$9:$X$243,1)+COUNTIF(X114:X$243,X114)-1,"")</f>
        <v/>
      </c>
      <c r="AC114" s="53" t="str">
        <f>IFERROR(RANK(Y114,$Y$9:$Y$243,1)+COUNTIF(Y114:Y$243,Y114)-1,"")</f>
        <v/>
      </c>
      <c r="AD114" s="53" t="str">
        <f>IFERROR(RANK(Z114,$Z$9:$Z$243,1)+COUNTIF(Z114:Z$243,Z114)-1,"")</f>
        <v/>
      </c>
    </row>
    <row r="115" spans="2:30" x14ac:dyDescent="0.25">
      <c r="B115" s="56" t="s">
        <v>139</v>
      </c>
      <c r="C115" s="40">
        <v>0.2</v>
      </c>
      <c r="D115" s="57">
        <v>0.2</v>
      </c>
      <c r="E115" s="57">
        <v>0.2</v>
      </c>
      <c r="F115" s="41">
        <v>0.2</v>
      </c>
      <c r="G115" s="42">
        <v>0</v>
      </c>
      <c r="H115" s="42">
        <v>0</v>
      </c>
      <c r="I115" s="58">
        <v>6650100</v>
      </c>
      <c r="J115" s="59">
        <v>1330021</v>
      </c>
      <c r="K115" s="45">
        <v>0</v>
      </c>
      <c r="V115" s="7" t="str">
        <f>IF(ISTEXT(B109),B109,"")</f>
        <v>UACN</v>
      </c>
      <c r="W115" s="51">
        <f>IF(ISTEXT(B109),H109,"")</f>
        <v>0</v>
      </c>
      <c r="X115" s="51">
        <f>IF(ISTEXT(B109),K109,"")</f>
        <v>-0.10243902439024399</v>
      </c>
      <c r="Y115" s="52">
        <f>IF(ISTEXT(B109),I109,"")</f>
        <v>614072</v>
      </c>
      <c r="Z115" s="52">
        <f>IF(ISTEXT(B109),J109,"")</f>
        <v>5555361.3499999996</v>
      </c>
      <c r="AA115" s="53">
        <f>IFERROR(RANK(W115,$W$9:$W$243,1)+COUNTIF(W115:W$243,W115)-1,"")</f>
        <v>35</v>
      </c>
      <c r="AB115" s="54">
        <f>IFERROR(RANK(X115,$X$9:$X$243,1)+COUNTIF(X115:X$243,X115)-1,"")</f>
        <v>4</v>
      </c>
      <c r="AC115" s="53">
        <f>IFERROR(RANK(Y115,$Y$9:$Y$243,1)+COUNTIF(Y115:Y$243,Y115)-1,"")</f>
        <v>79</v>
      </c>
      <c r="AD115" s="53">
        <f>IFERROR(RANK(Z115,$Z$9:$Z$243,1)+COUNTIF(Z115:Z$243,Z115)-1,"")</f>
        <v>86</v>
      </c>
    </row>
    <row r="116" spans="2:30" x14ac:dyDescent="0.25">
      <c r="B116" s="56" t="s">
        <v>140</v>
      </c>
      <c r="C116" s="40">
        <v>0.99</v>
      </c>
      <c r="D116" s="57">
        <v>0.99</v>
      </c>
      <c r="E116" s="57">
        <v>0.99</v>
      </c>
      <c r="F116" s="41">
        <v>0.99</v>
      </c>
      <c r="G116" s="42">
        <v>0</v>
      </c>
      <c r="H116" s="42">
        <v>0</v>
      </c>
      <c r="I116" s="58">
        <v>499091</v>
      </c>
      <c r="J116" s="59">
        <v>493867.41</v>
      </c>
      <c r="K116" s="45">
        <v>8.7912087912087822E-2</v>
      </c>
      <c r="V116" s="7" t="str">
        <f>IF(ISTEXT(B110),B110,"")</f>
        <v>UBA</v>
      </c>
      <c r="W116" s="51">
        <f>IF(ISTEXT(B110),H110,"")</f>
        <v>0</v>
      </c>
      <c r="X116" s="51">
        <f>IF(ISTEXT(B110),K110,"")</f>
        <v>9.8684210526315708E-2</v>
      </c>
      <c r="Y116" s="52">
        <f>IF(ISTEXT(B110),I110,"")</f>
        <v>2117805</v>
      </c>
      <c r="Z116" s="52">
        <f>IF(ISTEXT(B110),J110,"")</f>
        <v>17654729</v>
      </c>
      <c r="AA116" s="53">
        <f>IFERROR(RANK(W116,$W$9:$W$243,1)+COUNTIF(W116:W$243,W116)-1,"")</f>
        <v>34</v>
      </c>
      <c r="AB116" s="54">
        <f>IFERROR(RANK(X116,$X$9:$X$243,1)+COUNTIF(X116:X$243,X116)-1,"")</f>
        <v>86</v>
      </c>
      <c r="AC116" s="53">
        <f>IFERROR(RANK(Y116,$Y$9:$Y$243,1)+COUNTIF(Y116:Y$243,Y116)-1,"")</f>
        <v>96</v>
      </c>
      <c r="AD116" s="53">
        <f>IFERROR(RANK(Z116,$Z$9:$Z$243,1)+COUNTIF(Z116:Z$243,Z116)-1,"")</f>
        <v>99</v>
      </c>
    </row>
    <row r="117" spans="2:30" x14ac:dyDescent="0.25">
      <c r="B117" s="56" t="s">
        <v>141</v>
      </c>
      <c r="C117" s="40">
        <v>3.25</v>
      </c>
      <c r="D117" s="57">
        <v>3.25</v>
      </c>
      <c r="E117" s="57">
        <v>3.25</v>
      </c>
      <c r="F117" s="41">
        <v>3.25</v>
      </c>
      <c r="G117" s="42">
        <v>0</v>
      </c>
      <c r="H117" s="42">
        <v>0</v>
      </c>
      <c r="I117" s="58">
        <v>111447</v>
      </c>
      <c r="J117" s="59">
        <v>344899.25</v>
      </c>
      <c r="K117" s="45">
        <v>8.3333333333333259E-2</v>
      </c>
      <c r="V117" s="7" t="str">
        <f>IF(ISTEXT(B111),B111,"")</f>
        <v>UBN</v>
      </c>
      <c r="W117" s="51">
        <f>IF(ISTEXT(B111),H111,"")</f>
        <v>0.75187969924811759</v>
      </c>
      <c r="X117" s="51">
        <f>IF(ISTEXT(B111),K111,"")</f>
        <v>4.6875E-2</v>
      </c>
      <c r="Y117" s="52">
        <f>IF(ISTEXT(B111),I111,"")</f>
        <v>565178</v>
      </c>
      <c r="Z117" s="52">
        <f>IF(ISTEXT(B111),J111,"")</f>
        <v>3793007.85</v>
      </c>
      <c r="AA117" s="53">
        <f>IFERROR(RANK(W117,$W$9:$W$243,1)+COUNTIF(W117:W$243,W117)-1,"")</f>
        <v>108</v>
      </c>
      <c r="AB117" s="54">
        <f>IFERROR(RANK(X117,$X$9:$X$243,1)+COUNTIF(X117:X$243,X117)-1,"")</f>
        <v>60</v>
      </c>
      <c r="AC117" s="53">
        <f>IFERROR(RANK(Y117,$Y$9:$Y$243,1)+COUNTIF(Y117:Y$243,Y117)-1,"")</f>
        <v>77</v>
      </c>
      <c r="AD117" s="53">
        <f>IFERROR(RANK(Z117,$Z$9:$Z$243,1)+COUNTIF(Z117:Z$243,Z117)-1,"")</f>
        <v>78</v>
      </c>
    </row>
    <row r="118" spans="2:30" x14ac:dyDescent="0.25">
      <c r="B118" s="56" t="s">
        <v>142</v>
      </c>
      <c r="C118" s="40">
        <v>1.9</v>
      </c>
      <c r="D118" s="57">
        <v>1.9</v>
      </c>
      <c r="E118" s="57">
        <v>1.9</v>
      </c>
      <c r="F118" s="41">
        <v>1.9</v>
      </c>
      <c r="G118" s="42">
        <v>0</v>
      </c>
      <c r="H118" s="42">
        <v>0</v>
      </c>
      <c r="I118" s="58">
        <v>30800</v>
      </c>
      <c r="J118" s="59">
        <v>55540</v>
      </c>
      <c r="K118" s="45">
        <v>0</v>
      </c>
      <c r="V118" s="7" t="str">
        <f>IF(ISTEXT(B112),B112,"")</f>
        <v>UCAP</v>
      </c>
      <c r="W118" s="51">
        <f>IF(ISTEXT(B112),H112,"")</f>
        <v>0.99667774086377792</v>
      </c>
      <c r="X118" s="51">
        <f>IF(ISTEXT(B112),K112,"")</f>
        <v>8.5714285714285632E-2</v>
      </c>
      <c r="Y118" s="52">
        <f>IF(ISTEXT(B112),I112,"")</f>
        <v>1304974</v>
      </c>
      <c r="Z118" s="52">
        <f>IF(ISTEXT(B112),J112,"")</f>
        <v>19698135.5</v>
      </c>
      <c r="AA118" s="53">
        <f>IFERROR(RANK(W118,$W$9:$W$243,1)+COUNTIF(W118:W$243,W118)-1,"")</f>
        <v>110</v>
      </c>
      <c r="AB118" s="54">
        <f>IFERROR(RANK(X118,$X$9:$X$243,1)+COUNTIF(X118:X$243,X118)-1,"")</f>
        <v>76</v>
      </c>
      <c r="AC118" s="53">
        <f>IFERROR(RANK(Y118,$Y$9:$Y$243,1)+COUNTIF(Y118:Y$243,Y118)-1,"")</f>
        <v>91</v>
      </c>
      <c r="AD118" s="53">
        <f>IFERROR(RANK(Z118,$Z$9:$Z$243,1)+COUNTIF(Z118:Z$243,Z118)-1,"")</f>
        <v>102</v>
      </c>
    </row>
    <row r="119" spans="2:30" x14ac:dyDescent="0.25">
      <c r="B119" s="56" t="s">
        <v>143</v>
      </c>
      <c r="C119" s="40">
        <v>0.2</v>
      </c>
      <c r="D119" s="57">
        <v>0.2</v>
      </c>
      <c r="E119" s="57">
        <v>0.2</v>
      </c>
      <c r="F119" s="41">
        <v>0.2</v>
      </c>
      <c r="G119" s="42">
        <v>0</v>
      </c>
      <c r="H119" s="42">
        <v>0</v>
      </c>
      <c r="I119" s="58">
        <v>11840</v>
      </c>
      <c r="J119" s="59">
        <v>2444.8000000000002</v>
      </c>
      <c r="K119" s="45">
        <v>0</v>
      </c>
      <c r="V119" s="7" t="str">
        <f>IF(ISTEXT(#REF!),#REF!,"")</f>
        <v/>
      </c>
      <c r="W119" s="51" t="str">
        <f>IF(ISTEXT(#REF!),#REF!,"")</f>
        <v/>
      </c>
      <c r="X119" s="51" t="str">
        <f>IF(ISTEXT(#REF!),#REF!,"")</f>
        <v/>
      </c>
      <c r="Y119" s="52" t="str">
        <f>IF(ISTEXT(#REF!),#REF!,"")</f>
        <v/>
      </c>
      <c r="Z119" s="52" t="str">
        <f>IF(ISTEXT(#REF!),#REF!,"")</f>
        <v/>
      </c>
      <c r="AA119" s="53" t="str">
        <f>IFERROR(RANK(W119,$W$9:$W$243,1)+COUNTIF(W119:W$243,W119)-1,"")</f>
        <v/>
      </c>
      <c r="AB119" s="54" t="str">
        <f>IFERROR(RANK(X119,$X$9:$X$243,1)+COUNTIF(X119:X$243,X119)-1,"")</f>
        <v/>
      </c>
      <c r="AC119" s="53" t="str">
        <f>IFERROR(RANK(Y119,$Y$9:$Y$243,1)+COUNTIF(Y119:Y$243,Y119)-1,"")</f>
        <v/>
      </c>
      <c r="AD119" s="53" t="str">
        <f>IFERROR(RANK(Z119,$Z$9:$Z$243,1)+COUNTIF(Z119:Z$243,Z119)-1,"")</f>
        <v/>
      </c>
    </row>
    <row r="120" spans="2:30" x14ac:dyDescent="0.25">
      <c r="B120" s="56" t="s">
        <v>144</v>
      </c>
      <c r="C120" s="40">
        <v>21.2</v>
      </c>
      <c r="D120" s="57">
        <v>21.2</v>
      </c>
      <c r="E120" s="57">
        <v>21.2</v>
      </c>
      <c r="F120" s="41">
        <v>21.2</v>
      </c>
      <c r="G120" s="42">
        <v>0</v>
      </c>
      <c r="H120" s="42">
        <v>0</v>
      </c>
      <c r="I120" s="58">
        <v>271060</v>
      </c>
      <c r="J120" s="59">
        <v>5690742.5</v>
      </c>
      <c r="K120" s="45">
        <v>3.6674816625916762E-2</v>
      </c>
      <c r="V120" s="7" t="str">
        <f>IF(ISTEXT(#REF!),#REF!,"")</f>
        <v/>
      </c>
      <c r="W120" s="51" t="str">
        <f>IF(ISTEXT(#REF!),#REF!,"")</f>
        <v/>
      </c>
      <c r="X120" s="51" t="str">
        <f>IF(ISTEXT(#REF!),#REF!,"")</f>
        <v/>
      </c>
      <c r="Y120" s="52" t="str">
        <f>IF(ISTEXT(#REF!),#REF!,"")</f>
        <v/>
      </c>
      <c r="Z120" s="52" t="str">
        <f>IF(ISTEXT(#REF!),#REF!,"")</f>
        <v/>
      </c>
      <c r="AA120" s="53" t="str">
        <f>IFERROR(RANK(W120,$W$9:$W$243,1)+COUNTIF(W120:W$243,W120)-1,"")</f>
        <v/>
      </c>
      <c r="AB120" s="54" t="str">
        <f>IFERROR(RANK(X120,$X$9:$X$243,1)+COUNTIF(X120:X$243,X120)-1,"")</f>
        <v/>
      </c>
      <c r="AC120" s="53" t="str">
        <f>IFERROR(RANK(Y120,$Y$9:$Y$243,1)+COUNTIF(Y120:Y$243,Y120)-1,"")</f>
        <v/>
      </c>
      <c r="AD120" s="53" t="str">
        <f>IFERROR(RANK(Z120,$Z$9:$Z$243,1)+COUNTIF(Z120:Z$243,Z120)-1,"")</f>
        <v/>
      </c>
    </row>
    <row r="121" spans="2:30" x14ac:dyDescent="0.25">
      <c r="B121" s="56" t="s">
        <v>145</v>
      </c>
      <c r="C121" s="40">
        <v>25.5</v>
      </c>
      <c r="D121" s="57">
        <v>25.8</v>
      </c>
      <c r="E121" s="57">
        <v>25.5</v>
      </c>
      <c r="F121" s="41">
        <v>25.5</v>
      </c>
      <c r="G121" s="42">
        <v>0</v>
      </c>
      <c r="H121" s="42">
        <v>0</v>
      </c>
      <c r="I121" s="58">
        <v>2373526</v>
      </c>
      <c r="J121" s="59">
        <v>60629097.100000001</v>
      </c>
      <c r="K121" s="45">
        <v>6.25E-2</v>
      </c>
      <c r="V121" s="7" t="str">
        <f>IF(ISTEXT(#REF!),#REF!,"")</f>
        <v/>
      </c>
      <c r="W121" s="51" t="str">
        <f>IF(ISTEXT(#REF!),#REF!,"")</f>
        <v/>
      </c>
      <c r="X121" s="51" t="str">
        <f>IF(ISTEXT(#REF!),#REF!,"")</f>
        <v/>
      </c>
      <c r="Y121" s="52" t="str">
        <f>IF(ISTEXT(#REF!),#REF!,"")</f>
        <v/>
      </c>
      <c r="Z121" s="52" t="str">
        <f>IF(ISTEXT(#REF!),#REF!,"")</f>
        <v/>
      </c>
      <c r="AA121" s="53" t="str">
        <f>IFERROR(RANK(W121,$W$9:$W$243,1)+COUNTIF(W121:W$243,W121)-1,"")</f>
        <v/>
      </c>
      <c r="AB121" s="54" t="str">
        <f>IFERROR(RANK(X121,$X$9:$X$243,1)+COUNTIF(X121:X$243,X121)-1,"")</f>
        <v/>
      </c>
      <c r="AC121" s="53" t="str">
        <f>IFERROR(RANK(Y121,$Y$9:$Y$243,1)+COUNTIF(Y121:Y$243,Y121)-1,"")</f>
        <v/>
      </c>
      <c r="AD121" s="53" t="str">
        <f>IFERROR(RANK(Z121,$Z$9:$Z$243,1)+COUNTIF(Z121:Z$243,Z121)-1,"")</f>
        <v/>
      </c>
    </row>
    <row r="122" spans="2:30" x14ac:dyDescent="0.25">
      <c r="B122" s="56" t="s">
        <v>146</v>
      </c>
      <c r="C122" s="40">
        <v>0.43</v>
      </c>
      <c r="D122" s="57">
        <v>0.43</v>
      </c>
      <c r="E122" s="57">
        <v>0.43</v>
      </c>
      <c r="F122" s="41">
        <v>0.43</v>
      </c>
      <c r="G122" s="42">
        <v>0</v>
      </c>
      <c r="H122" s="42">
        <v>0</v>
      </c>
      <c r="I122" s="58">
        <v>292865</v>
      </c>
      <c r="J122" s="59">
        <v>124913.65</v>
      </c>
      <c r="K122" s="45">
        <v>7.4999999999999956E-2</v>
      </c>
      <c r="V122" s="7" t="str">
        <f t="shared" ref="V122:V123" si="20">IF(ISTEXT(B113),B113,"")</f>
        <v>UNILEVER</v>
      </c>
      <c r="W122" s="51">
        <f t="shared" ref="W122:W123" si="21">IF(ISTEXT(B113),H113,"")</f>
        <v>0</v>
      </c>
      <c r="X122" s="51">
        <f t="shared" ref="X122:X123" si="22">IF(ISTEXT(B113),K113,"")</f>
        <v>0.1293103448275863</v>
      </c>
      <c r="Y122" s="52">
        <f t="shared" ref="Y122:Y123" si="23">IF(ISTEXT(B113),I113,"")</f>
        <v>331895</v>
      </c>
      <c r="Z122" s="52">
        <f t="shared" ref="Z122:Z123" si="24">IF(ISTEXT(B113),J113,"")</f>
        <v>4448896.3499999996</v>
      </c>
      <c r="AA122" s="53">
        <f>IFERROR(RANK(W122,$W$9:$W$243,1)+COUNTIF(W122:W$243,W122)-1,"")</f>
        <v>33</v>
      </c>
      <c r="AB122" s="54">
        <f>IFERROR(RANK(X122,$X$9:$X$243,1)+COUNTIF(X122:X$243,X122)-1,"")</f>
        <v>91</v>
      </c>
      <c r="AC122" s="53">
        <f>IFERROR(RANK(Y122,$Y$9:$Y$243,1)+COUNTIF(Y122:Y$243,Y122)-1,"")</f>
        <v>64</v>
      </c>
      <c r="AD122" s="53">
        <f>IFERROR(RANK(Z122,$Z$9:$Z$243,1)+COUNTIF(Z122:Z$243,Z122)-1,"")</f>
        <v>81</v>
      </c>
    </row>
    <row r="123" spans="2:30" x14ac:dyDescent="0.25">
      <c r="B123" s="56" t="s">
        <v>147</v>
      </c>
      <c r="C123" s="40">
        <v>4.13</v>
      </c>
      <c r="D123" s="57">
        <v>4.13</v>
      </c>
      <c r="E123" s="57">
        <v>4.13</v>
      </c>
      <c r="F123" s="41">
        <v>4.13</v>
      </c>
      <c r="G123" s="42">
        <v>0</v>
      </c>
      <c r="H123" s="42">
        <v>0</v>
      </c>
      <c r="I123" s="58">
        <v>40790</v>
      </c>
      <c r="J123" s="59">
        <v>165478.42000000001</v>
      </c>
      <c r="K123" s="45">
        <v>5.8974358974358987E-2</v>
      </c>
      <c r="V123" s="7" t="str">
        <f t="shared" si="20"/>
        <v>UNITYBNK</v>
      </c>
      <c r="W123" s="51">
        <f t="shared" si="21"/>
        <v>0</v>
      </c>
      <c r="X123" s="51">
        <f t="shared" si="22"/>
        <v>-3.6363636363636376E-2</v>
      </c>
      <c r="Y123" s="52">
        <f t="shared" si="23"/>
        <v>1230577</v>
      </c>
      <c r="Z123" s="52">
        <f t="shared" si="24"/>
        <v>650796.81999999995</v>
      </c>
      <c r="AA123" s="53">
        <f>IFERROR(RANK(W123,$W$9:$W$243,1)+COUNTIF(W123:W$243,W123)-1,"")</f>
        <v>32</v>
      </c>
      <c r="AB123" s="54">
        <f>IFERROR(RANK(X123,$X$9:$X$243,1)+COUNTIF(X123:X$243,X123)-1,"")</f>
        <v>16</v>
      </c>
      <c r="AC123" s="53">
        <f>IFERROR(RANK(Y123,$Y$9:$Y$243,1)+COUNTIF(Y123:Y$243,Y123)-1,"")</f>
        <v>87</v>
      </c>
      <c r="AD123" s="53">
        <f>IFERROR(RANK(Z123,$Z$9:$Z$243,1)+COUNTIF(Z123:Z$243,Z123)-1,"")</f>
        <v>56</v>
      </c>
    </row>
    <row r="124" spans="2:30" x14ac:dyDescent="0.25">
      <c r="B124" s="56" t="s">
        <v>148</v>
      </c>
      <c r="C124" s="40">
        <v>25.1</v>
      </c>
      <c r="D124" s="57">
        <v>25.2</v>
      </c>
      <c r="E124" s="57">
        <v>25.1</v>
      </c>
      <c r="F124" s="41">
        <v>25.2</v>
      </c>
      <c r="G124" s="42">
        <v>9.9999999999997868E-2</v>
      </c>
      <c r="H124" s="42">
        <v>0.39840637450198352</v>
      </c>
      <c r="I124" s="58">
        <v>6872468</v>
      </c>
      <c r="J124" s="59">
        <v>172763050.34999999</v>
      </c>
      <c r="K124" s="45">
        <v>5.0000000000000044E-2</v>
      </c>
      <c r="V124" s="7" t="str">
        <f>IF(ISTEXT(#REF!),#REF!,"")</f>
        <v/>
      </c>
      <c r="W124" s="51" t="str">
        <f>IF(ISTEXT(#REF!),#REF!,"")</f>
        <v/>
      </c>
      <c r="X124" s="51" t="str">
        <f>IF(ISTEXT(#REF!),#REF!,"")</f>
        <v/>
      </c>
      <c r="Y124" s="52" t="str">
        <f>IF(ISTEXT(#REF!),#REF!,"")</f>
        <v/>
      </c>
      <c r="Z124" s="52" t="str">
        <f>IF(ISTEXT(#REF!),#REF!,"")</f>
        <v/>
      </c>
      <c r="AA124" s="53" t="str">
        <f>IFERROR(RANK(W124,$W$9:$W$243,1)+COUNTIF(W124:W$243,W124)-1,"")</f>
        <v/>
      </c>
      <c r="AB124" s="54" t="str">
        <f>IFERROR(RANK(X124,$X$9:$X$243,1)+COUNTIF(X124:X$243,X124)-1,"")</f>
        <v/>
      </c>
      <c r="AC124" s="53" t="str">
        <f>IFERROR(RANK(Y124,$Y$9:$Y$243,1)+COUNTIF(Y124:Y$243,Y124)-1,"")</f>
        <v/>
      </c>
      <c r="AD124" s="53" t="str">
        <f>IFERROR(RANK(Z124,$Z$9:$Z$243,1)+COUNTIF(Z124:Z$243,Z124)-1,"")</f>
        <v/>
      </c>
    </row>
    <row r="125" spans="2:30" x14ac:dyDescent="0.25">
      <c r="B125" s="56"/>
      <c r="C125" s="40"/>
      <c r="D125" s="57"/>
      <c r="E125" s="57"/>
      <c r="F125" s="41"/>
      <c r="G125" s="42"/>
      <c r="H125" s="42"/>
      <c r="I125" s="58"/>
      <c r="J125" s="59"/>
      <c r="K125" s="45"/>
      <c r="V125" s="7" t="str">
        <f t="shared" ref="V125:V152" si="25">IF(ISTEXT(B115),B115,"")</f>
        <v>UNIVINSURE</v>
      </c>
      <c r="W125" s="51">
        <f t="shared" ref="W125:W152" si="26">IF(ISTEXT(B115),H115,"")</f>
        <v>0</v>
      </c>
      <c r="X125" s="51">
        <f t="shared" ref="X125:X152" si="27">IF(ISTEXT(B115),K115,"")</f>
        <v>0</v>
      </c>
      <c r="Y125" s="52">
        <f t="shared" ref="Y125:Y152" si="28">IF(ISTEXT(B115),I115,"")</f>
        <v>6650100</v>
      </c>
      <c r="Z125" s="52">
        <f t="shared" ref="Z125:Z152" si="29">IF(ISTEXT(B115),J115,"")</f>
        <v>1330021</v>
      </c>
      <c r="AA125" s="53">
        <f>IFERROR(RANK(W125,$W$9:$W$243,1)+COUNTIF(W125:W$243,W125)-1,"")</f>
        <v>31</v>
      </c>
      <c r="AB125" s="54">
        <f>IFERROR(RANK(X125,$X$9:$X$243,1)+COUNTIF(X125:X$243,X125)-1,"")</f>
        <v>31</v>
      </c>
      <c r="AC125" s="53">
        <f>IFERROR(RANK(Y125,$Y$9:$Y$243,1)+COUNTIF(Y125:Y$243,Y125)-1,"")</f>
        <v>110</v>
      </c>
      <c r="AD125" s="53">
        <f>IFERROR(RANK(Z125,$Z$9:$Z$243,1)+COUNTIF(Z125:Z$243,Z125)-1,"")</f>
        <v>65</v>
      </c>
    </row>
    <row r="126" spans="2:30" x14ac:dyDescent="0.25">
      <c r="B126" s="56"/>
      <c r="C126" s="40"/>
      <c r="D126" s="57"/>
      <c r="E126" s="57"/>
      <c r="F126" s="41"/>
      <c r="G126" s="42"/>
      <c r="H126" s="42"/>
      <c r="I126" s="58"/>
      <c r="J126" s="59"/>
      <c r="K126" s="45"/>
      <c r="V126" s="7" t="str">
        <f t="shared" si="25"/>
        <v>UPDC</v>
      </c>
      <c r="W126" s="51">
        <f t="shared" si="26"/>
        <v>0</v>
      </c>
      <c r="X126" s="51">
        <f t="shared" si="27"/>
        <v>8.7912087912087822E-2</v>
      </c>
      <c r="Y126" s="52">
        <f t="shared" si="28"/>
        <v>499091</v>
      </c>
      <c r="Z126" s="52">
        <f t="shared" si="29"/>
        <v>493867.41</v>
      </c>
      <c r="AA126" s="53">
        <f>IFERROR(RANK(W126,$W$9:$W$243,1)+COUNTIF(W126:W$243,W126)-1,"")</f>
        <v>30</v>
      </c>
      <c r="AB126" s="54">
        <f>IFERROR(RANK(X126,$X$9:$X$243,1)+COUNTIF(X126:X$243,X126)-1,"")</f>
        <v>79</v>
      </c>
      <c r="AC126" s="53">
        <f>IFERROR(RANK(Y126,$Y$9:$Y$243,1)+COUNTIF(Y126:Y$243,Y126)-1,"")</f>
        <v>71</v>
      </c>
      <c r="AD126" s="53">
        <f>IFERROR(RANK(Z126,$Z$9:$Z$243,1)+COUNTIF(Z126:Z$243,Z126)-1,"")</f>
        <v>48</v>
      </c>
    </row>
    <row r="127" spans="2:30" x14ac:dyDescent="0.25">
      <c r="B127" s="56"/>
      <c r="C127" s="40"/>
      <c r="D127" s="57"/>
      <c r="E127" s="57"/>
      <c r="F127" s="41"/>
      <c r="G127" s="42"/>
      <c r="H127" s="42"/>
      <c r="I127" s="58"/>
      <c r="J127" s="59"/>
      <c r="K127" s="45"/>
      <c r="V127" s="7" t="str">
        <f t="shared" si="25"/>
        <v>UPDCREIT</v>
      </c>
      <c r="W127" s="51">
        <f t="shared" si="26"/>
        <v>0</v>
      </c>
      <c r="X127" s="51">
        <f t="shared" si="27"/>
        <v>8.3333333333333259E-2</v>
      </c>
      <c r="Y127" s="52">
        <f t="shared" si="28"/>
        <v>111447</v>
      </c>
      <c r="Z127" s="52">
        <f t="shared" si="29"/>
        <v>344899.25</v>
      </c>
      <c r="AA127" s="53">
        <f>IFERROR(RANK(W127,$W$9:$W$243,1)+COUNTIF(W127:W$243,W127)-1,"")</f>
        <v>29</v>
      </c>
      <c r="AB127" s="54">
        <f>IFERROR(RANK(X127,$X$9:$X$243,1)+COUNTIF(X127:X$243,X127)-1,"")</f>
        <v>75</v>
      </c>
      <c r="AC127" s="53">
        <f>IFERROR(RANK(Y127,$Y$9:$Y$243,1)+COUNTIF(Y127:Y$243,Y127)-1,"")</f>
        <v>44</v>
      </c>
      <c r="AD127" s="53">
        <f>IFERROR(RANK(Z127,$Z$9:$Z$243,1)+COUNTIF(Z127:Z$243,Z127)-1,"")</f>
        <v>46</v>
      </c>
    </row>
    <row r="128" spans="2:30" x14ac:dyDescent="0.25">
      <c r="B128" s="56"/>
      <c r="C128" s="40"/>
      <c r="D128" s="57"/>
      <c r="E128" s="57"/>
      <c r="F128" s="41"/>
      <c r="G128" s="42"/>
      <c r="H128" s="42"/>
      <c r="I128" s="58"/>
      <c r="J128" s="59"/>
      <c r="K128" s="45"/>
      <c r="V128" s="7" t="str">
        <f t="shared" si="25"/>
        <v>UPL</v>
      </c>
      <c r="W128" s="51">
        <f t="shared" si="26"/>
        <v>0</v>
      </c>
      <c r="X128" s="51">
        <f t="shared" si="27"/>
        <v>0</v>
      </c>
      <c r="Y128" s="52">
        <f t="shared" si="28"/>
        <v>30800</v>
      </c>
      <c r="Z128" s="52">
        <f t="shared" si="29"/>
        <v>55540</v>
      </c>
      <c r="AA128" s="53">
        <f>IFERROR(RANK(W128,$W$9:$W$243,1)+COUNTIF(W128:W$243,W128)-1,"")</f>
        <v>28</v>
      </c>
      <c r="AB128" s="54">
        <f>IFERROR(RANK(X128,$X$9:$X$243,1)+COUNTIF(X128:X$243,X128)-1,"")</f>
        <v>30</v>
      </c>
      <c r="AC128" s="53">
        <f>IFERROR(RANK(Y128,$Y$9:$Y$243,1)+COUNTIF(Y128:Y$243,Y128)-1,"")</f>
        <v>22</v>
      </c>
      <c r="AD128" s="53">
        <f>IFERROR(RANK(Z128,$Z$9:$Z$243,1)+COUNTIF(Z128:Z$243,Z128)-1,"")</f>
        <v>21</v>
      </c>
    </row>
    <row r="129" spans="22:30" x14ac:dyDescent="0.25">
      <c r="V129" s="7" t="str">
        <f t="shared" si="25"/>
        <v>VERITASKAP</v>
      </c>
      <c r="W129" s="51">
        <f t="shared" si="26"/>
        <v>0</v>
      </c>
      <c r="X129" s="51">
        <f t="shared" si="27"/>
        <v>0</v>
      </c>
      <c r="Y129" s="52">
        <f t="shared" si="28"/>
        <v>11840</v>
      </c>
      <c r="Z129" s="52">
        <f t="shared" si="29"/>
        <v>2444.8000000000002</v>
      </c>
      <c r="AA129" s="53">
        <f>IFERROR(RANK(W129,$W$9:$W$243,1)+COUNTIF(W129:W$243,W129)-1,"")</f>
        <v>27</v>
      </c>
      <c r="AB129" s="54">
        <f>IFERROR(RANK(X129,$X$9:$X$243,1)+COUNTIF(X129:X$243,X129)-1,"")</f>
        <v>29</v>
      </c>
      <c r="AC129" s="53">
        <f>IFERROR(RANK(Y129,$Y$9:$Y$243,1)+COUNTIF(Y129:Y$243,Y129)-1,"")</f>
        <v>17</v>
      </c>
      <c r="AD129" s="53">
        <f>IFERROR(RANK(Z129,$Z$9:$Z$243,1)+COUNTIF(Z129:Z$243,Z129)-1,"")</f>
        <v>6</v>
      </c>
    </row>
    <row r="130" spans="22:30" x14ac:dyDescent="0.25">
      <c r="V130" s="7" t="str">
        <f t="shared" si="25"/>
        <v>VITAFOAM</v>
      </c>
      <c r="W130" s="51">
        <f t="shared" si="26"/>
        <v>0</v>
      </c>
      <c r="X130" s="51">
        <f t="shared" si="27"/>
        <v>3.6674816625916762E-2</v>
      </c>
      <c r="Y130" s="52">
        <f t="shared" si="28"/>
        <v>271060</v>
      </c>
      <c r="Z130" s="52">
        <f t="shared" si="29"/>
        <v>5690742.5</v>
      </c>
      <c r="AA130" s="53">
        <f>IFERROR(RANK(W130,$W$9:$W$243,1)+COUNTIF(W130:W$243,W130)-1,"")</f>
        <v>26</v>
      </c>
      <c r="AB130" s="54">
        <f>IFERROR(RANK(X130,$X$9:$X$243,1)+COUNTIF(X130:X$243,X130)-1,"")</f>
        <v>55</v>
      </c>
      <c r="AC130" s="53">
        <f>IFERROR(RANK(Y130,$Y$9:$Y$243,1)+COUNTIF(Y130:Y$243,Y130)-1,"")</f>
        <v>60</v>
      </c>
      <c r="AD130" s="53">
        <f>IFERROR(RANK(Z130,$Z$9:$Z$243,1)+COUNTIF(Z130:Z$243,Z130)-1,"")</f>
        <v>87</v>
      </c>
    </row>
    <row r="131" spans="22:30" x14ac:dyDescent="0.25">
      <c r="V131" s="7" t="str">
        <f t="shared" si="25"/>
        <v>WAPCO</v>
      </c>
      <c r="W131" s="51">
        <f t="shared" si="26"/>
        <v>0</v>
      </c>
      <c r="X131" s="51">
        <f t="shared" si="27"/>
        <v>6.25E-2</v>
      </c>
      <c r="Y131" s="52">
        <f t="shared" si="28"/>
        <v>2373526</v>
      </c>
      <c r="Z131" s="52">
        <f t="shared" si="29"/>
        <v>60629097.100000001</v>
      </c>
      <c r="AA131" s="53">
        <f>IFERROR(RANK(W131,$W$9:$W$243,1)+COUNTIF(W131:W$243,W131)-1,"")</f>
        <v>25</v>
      </c>
      <c r="AB131" s="54">
        <f>IFERROR(RANK(X131,$X$9:$X$243,1)+COUNTIF(X131:X$243,X131)-1,"")</f>
        <v>66</v>
      </c>
      <c r="AC131" s="53">
        <f>IFERROR(RANK(Y131,$Y$9:$Y$243,1)+COUNTIF(Y131:Y$243,Y131)-1,"")</f>
        <v>99</v>
      </c>
      <c r="AD131" s="53">
        <f>IFERROR(RANK(Z131,$Z$9:$Z$243,1)+COUNTIF(Z131:Z$243,Z131)-1,"")</f>
        <v>106</v>
      </c>
    </row>
    <row r="132" spans="22:30" x14ac:dyDescent="0.25">
      <c r="V132" s="7" t="str">
        <f t="shared" si="25"/>
        <v>WAPIC</v>
      </c>
      <c r="W132" s="51">
        <f t="shared" si="26"/>
        <v>0</v>
      </c>
      <c r="X132" s="51">
        <f t="shared" si="27"/>
        <v>7.4999999999999956E-2</v>
      </c>
      <c r="Y132" s="52">
        <f t="shared" si="28"/>
        <v>292865</v>
      </c>
      <c r="Z132" s="52">
        <f t="shared" si="29"/>
        <v>124913.65</v>
      </c>
      <c r="AA132" s="53">
        <f>IFERROR(RANK(W132,$W$9:$W$243,1)+COUNTIF(W132:W$243,W132)-1,"")</f>
        <v>24</v>
      </c>
      <c r="AB132" s="54">
        <f>IFERROR(RANK(X132,$X$9:$X$243,1)+COUNTIF(X132:X$243,X132)-1,"")</f>
        <v>72</v>
      </c>
      <c r="AC132" s="53">
        <f>IFERROR(RANK(Y132,$Y$9:$Y$243,1)+COUNTIF(Y132:Y$243,Y132)-1,"")</f>
        <v>62</v>
      </c>
      <c r="AD132" s="53">
        <f>IFERROR(RANK(Z132,$Z$9:$Z$243,1)+COUNTIF(Z132:Z$243,Z132)-1,"")</f>
        <v>31</v>
      </c>
    </row>
    <row r="133" spans="22:30" x14ac:dyDescent="0.25">
      <c r="V133" s="7" t="str">
        <f t="shared" si="25"/>
        <v>WEMABANK</v>
      </c>
      <c r="W133" s="51">
        <f t="shared" si="26"/>
        <v>0</v>
      </c>
      <c r="X133" s="51">
        <f t="shared" si="27"/>
        <v>5.8974358974358987E-2</v>
      </c>
      <c r="Y133" s="52">
        <f t="shared" si="28"/>
        <v>40790</v>
      </c>
      <c r="Z133" s="52">
        <f t="shared" si="29"/>
        <v>165478.42000000001</v>
      </c>
      <c r="AA133" s="53">
        <f>IFERROR(RANK(W133,$W$9:$W$243,1)+COUNTIF(W133:W$243,W133)-1,"")</f>
        <v>23</v>
      </c>
      <c r="AB133" s="54">
        <f>IFERROR(RANK(X133,$X$9:$X$243,1)+COUNTIF(X133:X$243,X133)-1,"")</f>
        <v>64</v>
      </c>
      <c r="AC133" s="53">
        <f>IFERROR(RANK(Y133,$Y$9:$Y$243,1)+COUNTIF(Y133:Y$243,Y133)-1,"")</f>
        <v>26</v>
      </c>
      <c r="AD133" s="53">
        <f>IFERROR(RANK(Z133,$Z$9:$Z$243,1)+COUNTIF(Z133:Z$243,Z133)-1,"")</f>
        <v>37</v>
      </c>
    </row>
    <row r="134" spans="22:30" x14ac:dyDescent="0.25">
      <c r="V134" s="7" t="str">
        <f t="shared" si="25"/>
        <v>ZENITHBANK</v>
      </c>
      <c r="W134" s="51">
        <f t="shared" si="26"/>
        <v>0.39840637450198352</v>
      </c>
      <c r="X134" s="51">
        <f t="shared" si="27"/>
        <v>5.0000000000000044E-2</v>
      </c>
      <c r="Y134" s="52">
        <f t="shared" si="28"/>
        <v>6872468</v>
      </c>
      <c r="Z134" s="52">
        <f t="shared" si="29"/>
        <v>172763050.34999999</v>
      </c>
      <c r="AA134" s="53">
        <f>IFERROR(RANK(W134,$W$9:$W$243,1)+COUNTIF(W134:W$243,W134)-1,"")</f>
        <v>104</v>
      </c>
      <c r="AB134" s="54">
        <f>IFERROR(RANK(X134,$X$9:$X$243,1)+COUNTIF(X134:X$243,X134)-1,"")</f>
        <v>62</v>
      </c>
      <c r="AC134" s="53">
        <f>IFERROR(RANK(Y134,$Y$9:$Y$243,1)+COUNTIF(Y134:Y$243,Y134)-1,"")</f>
        <v>111</v>
      </c>
      <c r="AD134" s="53">
        <f>IFERROR(RANK(Z134,$Z$9:$Z$243,1)+COUNTIF(Z134:Z$243,Z134)-1,"")</f>
        <v>110</v>
      </c>
    </row>
    <row r="135" spans="22:30" x14ac:dyDescent="0.25">
      <c r="V135" s="7" t="str">
        <f t="shared" si="25"/>
        <v/>
      </c>
      <c r="W135" s="51" t="str">
        <f t="shared" si="26"/>
        <v/>
      </c>
      <c r="X135" s="51" t="str">
        <f t="shared" si="27"/>
        <v/>
      </c>
      <c r="Y135" s="52" t="str">
        <f t="shared" si="28"/>
        <v/>
      </c>
      <c r="Z135" s="52" t="str">
        <f t="shared" si="29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2:30" x14ac:dyDescent="0.25">
      <c r="V136" s="7" t="str">
        <f t="shared" si="25"/>
        <v/>
      </c>
      <c r="W136" s="51" t="str">
        <f t="shared" si="26"/>
        <v/>
      </c>
      <c r="X136" s="51" t="str">
        <f t="shared" si="27"/>
        <v/>
      </c>
      <c r="Y136" s="52" t="str">
        <f t="shared" si="28"/>
        <v/>
      </c>
      <c r="Z136" s="52" t="str">
        <f t="shared" si="29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2:30" x14ac:dyDescent="0.25">
      <c r="V137" s="7" t="str">
        <f t="shared" si="25"/>
        <v/>
      </c>
      <c r="W137" s="51" t="str">
        <f t="shared" si="26"/>
        <v/>
      </c>
      <c r="X137" s="51" t="str">
        <f t="shared" si="27"/>
        <v/>
      </c>
      <c r="Y137" s="52" t="str">
        <f t="shared" si="28"/>
        <v/>
      </c>
      <c r="Z137" s="52" t="str">
        <f t="shared" si="29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2:30" x14ac:dyDescent="0.25">
      <c r="V138" s="7" t="str">
        <f t="shared" si="25"/>
        <v/>
      </c>
      <c r="W138" s="51" t="str">
        <f t="shared" si="26"/>
        <v/>
      </c>
      <c r="X138" s="51" t="str">
        <f t="shared" si="27"/>
        <v/>
      </c>
      <c r="Y138" s="52" t="str">
        <f t="shared" si="28"/>
        <v/>
      </c>
      <c r="Z138" s="52" t="str">
        <f t="shared" si="29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2:30" x14ac:dyDescent="0.25">
      <c r="V139" s="7" t="str">
        <f t="shared" si="25"/>
        <v/>
      </c>
      <c r="W139" s="51" t="str">
        <f t="shared" si="26"/>
        <v/>
      </c>
      <c r="X139" s="51" t="str">
        <f t="shared" si="27"/>
        <v/>
      </c>
      <c r="Y139" s="52" t="str">
        <f t="shared" si="28"/>
        <v/>
      </c>
      <c r="Z139" s="52" t="str">
        <f t="shared" si="29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2:30" x14ac:dyDescent="0.25">
      <c r="V140" s="7" t="str">
        <f t="shared" si="25"/>
        <v/>
      </c>
      <c r="W140" s="51" t="str">
        <f t="shared" si="26"/>
        <v/>
      </c>
      <c r="X140" s="51" t="str">
        <f t="shared" si="27"/>
        <v/>
      </c>
      <c r="Y140" s="52" t="str">
        <f t="shared" si="28"/>
        <v/>
      </c>
      <c r="Z140" s="52" t="str">
        <f t="shared" si="29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2:30" x14ac:dyDescent="0.25">
      <c r="V141" s="7" t="str">
        <f t="shared" si="25"/>
        <v/>
      </c>
      <c r="W141" s="51" t="str">
        <f t="shared" si="26"/>
        <v/>
      </c>
      <c r="X141" s="51" t="str">
        <f t="shared" si="27"/>
        <v/>
      </c>
      <c r="Y141" s="52" t="str">
        <f t="shared" si="28"/>
        <v/>
      </c>
      <c r="Z141" s="52" t="str">
        <f t="shared" si="29"/>
        <v/>
      </c>
      <c r="AA141" s="53" t="str">
        <f>IFERROR(RANK(W141,$W$9:$W$243,1)+COUNTIF(W141:W$243,W141)-1,"")</f>
        <v/>
      </c>
      <c r="AB141" s="54" t="str">
        <f>IFERROR(RANK(X141,$X$9:$X$243,1)+COUNTIF(X141:X$243,X141)-1,"")</f>
        <v/>
      </c>
      <c r="AC141" s="53" t="str">
        <f>IFERROR(RANK(Y141,$Y$9:$Y$243,1)+COUNTIF(Y141:Y$243,Y141)-1,"")</f>
        <v/>
      </c>
      <c r="AD141" s="53" t="str">
        <f>IFERROR(RANK(Z141,$Z$9:$Z$243,1)+COUNTIF(Z141:Z$243,Z141)-1,"")</f>
        <v/>
      </c>
    </row>
    <row r="142" spans="22:30" x14ac:dyDescent="0.25">
      <c r="V142" s="7" t="str">
        <f t="shared" si="25"/>
        <v/>
      </c>
      <c r="W142" s="51" t="str">
        <f t="shared" si="26"/>
        <v/>
      </c>
      <c r="X142" s="51" t="str">
        <f t="shared" si="27"/>
        <v/>
      </c>
      <c r="Y142" s="52" t="str">
        <f t="shared" si="28"/>
        <v/>
      </c>
      <c r="Z142" s="52" t="str">
        <f t="shared" si="29"/>
        <v/>
      </c>
      <c r="AA142" s="53" t="str">
        <f>IFERROR(RANK(W142,$W$9:$W$243,1)+COUNTIF(W142:W$243,W142)-1,"")</f>
        <v/>
      </c>
      <c r="AB142" s="54" t="str">
        <f>IFERROR(RANK(X142,$X$9:$X$243,1)+COUNTIF(X142:X$243,X142)-1,"")</f>
        <v/>
      </c>
      <c r="AC142" s="53" t="str">
        <f>IFERROR(RANK(Y142,$Y$9:$Y$243,1)+COUNTIF(Y142:Y$243,Y142)-1,"")</f>
        <v/>
      </c>
      <c r="AD142" s="53" t="str">
        <f>IFERROR(RANK(Z142,$Z$9:$Z$243,1)+COUNTIF(Z142:Z$243,Z142)-1,"")</f>
        <v/>
      </c>
    </row>
    <row r="143" spans="22:30" x14ac:dyDescent="0.25">
      <c r="V143" s="7" t="str">
        <f t="shared" si="25"/>
        <v/>
      </c>
      <c r="W143" s="51" t="str">
        <f t="shared" si="26"/>
        <v/>
      </c>
      <c r="X143" s="51" t="str">
        <f t="shared" si="27"/>
        <v/>
      </c>
      <c r="Y143" s="52" t="str">
        <f t="shared" si="28"/>
        <v/>
      </c>
      <c r="Z143" s="52" t="str">
        <f t="shared" si="29"/>
        <v/>
      </c>
      <c r="AA143" s="53" t="str">
        <f>IFERROR(RANK(W143,$W$9:$W$243,1)+COUNTIF(W143:W$243,W143)-1,"")</f>
        <v/>
      </c>
      <c r="AB143" s="54" t="str">
        <f>IFERROR(RANK(X143,$X$9:$X$243,1)+COUNTIF(X143:X$243,X143)-1,"")</f>
        <v/>
      </c>
      <c r="AC143" s="53" t="str">
        <f>IFERROR(RANK(Y143,$Y$9:$Y$243,1)+COUNTIF(Y143:Y$243,Y143)-1,"")</f>
        <v/>
      </c>
      <c r="AD143" s="53" t="str">
        <f>IFERROR(RANK(Z143,$Z$9:$Z$243,1)+COUNTIF(Z143:Z$243,Z143)-1,"")</f>
        <v/>
      </c>
    </row>
    <row r="144" spans="22:30" x14ac:dyDescent="0.25">
      <c r="V144" s="7" t="str">
        <f t="shared" si="25"/>
        <v/>
      </c>
      <c r="W144" s="51" t="str">
        <f t="shared" si="26"/>
        <v/>
      </c>
      <c r="X144" s="51" t="str">
        <f t="shared" si="27"/>
        <v/>
      </c>
      <c r="Y144" s="52" t="str">
        <f t="shared" si="28"/>
        <v/>
      </c>
      <c r="Z144" s="52" t="str">
        <f t="shared" si="29"/>
        <v/>
      </c>
      <c r="AA144" s="53" t="str">
        <f>IFERROR(RANK(W144,$W$9:$W$243,1)+COUNTIF(W144:W$243,W144)-1,"")</f>
        <v/>
      </c>
      <c r="AB144" s="54" t="str">
        <f>IFERROR(RANK(X144,$X$9:$X$243,1)+COUNTIF(X144:X$243,X144)-1,"")</f>
        <v/>
      </c>
      <c r="AC144" s="53" t="str">
        <f>IFERROR(RANK(Y144,$Y$9:$Y$243,1)+COUNTIF(Y144:Y$243,Y144)-1,"")</f>
        <v/>
      </c>
      <c r="AD144" s="53" t="str">
        <f>IFERROR(RANK(Z144,$Z$9:$Z$243,1)+COUNTIF(Z144:Z$243,Z144)-1,"")</f>
        <v/>
      </c>
    </row>
    <row r="145" spans="22:30" x14ac:dyDescent="0.25">
      <c r="V145" s="7" t="str">
        <f t="shared" si="25"/>
        <v/>
      </c>
      <c r="W145" s="51" t="str">
        <f t="shared" si="26"/>
        <v/>
      </c>
      <c r="X145" s="51" t="str">
        <f t="shared" si="27"/>
        <v/>
      </c>
      <c r="Y145" s="52" t="str">
        <f t="shared" si="28"/>
        <v/>
      </c>
      <c r="Z145" s="52" t="str">
        <f t="shared" si="29"/>
        <v/>
      </c>
      <c r="AA145" s="53" t="str">
        <f>IFERROR(RANK(W145,$W$9:$W$243,1)+COUNTIF(W145:W$243,W145)-1,"")</f>
        <v/>
      </c>
      <c r="AB145" s="54" t="str">
        <f>IFERROR(RANK(X145,$X$9:$X$243,1)+COUNTIF(X145:X$243,X145)-1,"")</f>
        <v/>
      </c>
      <c r="AC145" s="53" t="str">
        <f>IFERROR(RANK(Y145,$Y$9:$Y$243,1)+COUNTIF(Y145:Y$243,Y145)-1,"")</f>
        <v/>
      </c>
      <c r="AD145" s="53" t="str">
        <f>IFERROR(RANK(Z145,$Z$9:$Z$243,1)+COUNTIF(Z145:Z$243,Z145)-1,"")</f>
        <v/>
      </c>
    </row>
    <row r="146" spans="22:30" x14ac:dyDescent="0.25">
      <c r="V146" s="7" t="str">
        <f t="shared" si="25"/>
        <v/>
      </c>
      <c r="W146" s="51" t="str">
        <f t="shared" si="26"/>
        <v/>
      </c>
      <c r="X146" s="51" t="str">
        <f t="shared" si="27"/>
        <v/>
      </c>
      <c r="Y146" s="52" t="str">
        <f t="shared" si="28"/>
        <v/>
      </c>
      <c r="Z146" s="52" t="str">
        <f t="shared" si="29"/>
        <v/>
      </c>
      <c r="AA146" s="53" t="str">
        <f>IFERROR(RANK(W146,$W$9:$W$243,1)+COUNTIF(W146:W$243,W146)-1,"")</f>
        <v/>
      </c>
      <c r="AB146" s="54" t="str">
        <f>IFERROR(RANK(X146,$X$9:$X$243,1)+COUNTIF(X146:X$243,X146)-1,"")</f>
        <v/>
      </c>
      <c r="AC146" s="53" t="str">
        <f>IFERROR(RANK(Y146,$Y$9:$Y$243,1)+COUNTIF(Y146:Y$243,Y146)-1,"")</f>
        <v/>
      </c>
      <c r="AD146" s="53" t="str">
        <f>IFERROR(RANK(Z146,$Z$9:$Z$243,1)+COUNTIF(Z146:Z$243,Z146)-1,"")</f>
        <v/>
      </c>
    </row>
    <row r="147" spans="22:30" x14ac:dyDescent="0.25">
      <c r="V147" s="7" t="str">
        <f t="shared" si="25"/>
        <v/>
      </c>
      <c r="W147" s="51" t="str">
        <f t="shared" si="26"/>
        <v/>
      </c>
      <c r="X147" s="51" t="str">
        <f t="shared" si="27"/>
        <v/>
      </c>
      <c r="Y147" s="52" t="str">
        <f t="shared" si="28"/>
        <v/>
      </c>
      <c r="Z147" s="52" t="str">
        <f t="shared" si="29"/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67"/>
      <c r="X247" s="67"/>
      <c r="Y247" s="68"/>
      <c r="Z247" s="68"/>
      <c r="AA247" s="53"/>
      <c r="AB247" s="69"/>
      <c r="AC247" s="70"/>
      <c r="AD247" s="70"/>
    </row>
    <row r="248" spans="2:37" s="66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1"/>
      <c r="AF248" s="71"/>
      <c r="AG248" s="72"/>
      <c r="AH248" s="72"/>
      <c r="AI248" s="72"/>
      <c r="AJ248" s="72"/>
      <c r="AK248" s="71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L9:L113 G9:H128">
    <cfRule type="cellIs" dxfId="13" priority="8" operator="lessThan">
      <formula>0</formula>
    </cfRule>
    <cfRule type="cellIs" dxfId="12" priority="9" operator="greaterThan">
      <formula>0</formula>
    </cfRule>
    <cfRule type="cellIs" dxfId="11" priority="10" operator="greaterThan">
      <formula>0</formula>
    </cfRule>
  </conditionalFormatting>
  <conditionalFormatting sqref="I9:J128">
    <cfRule type="cellIs" dxfId="10" priority="7" operator="lessThan">
      <formula>0</formula>
    </cfRule>
  </conditionalFormatting>
  <conditionalFormatting sqref="T9:T18">
    <cfRule type="cellIs" dxfId="9" priority="4" operator="greaterThan">
      <formula>0</formula>
    </cfRule>
    <cfRule type="cellIs" dxfId="8" priority="5" operator="greaterThan">
      <formula>0</formula>
    </cfRule>
    <cfRule type="cellIs" dxfId="7" priority="6" operator="less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K9:K128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  <ignoredErrors>
    <ignoredError sqref="N9 O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104775</xdr:rowOff>
                  </from>
                  <to>
                    <xdr:col>15</xdr:col>
                    <xdr:colOff>304800</xdr:colOff>
                    <xdr:row>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67326951AE241866CE3605C90CD4B" ma:contentTypeVersion="13" ma:contentTypeDescription="Create a new document." ma:contentTypeScope="" ma:versionID="e560de09220484928335883f7d81f99d">
  <xsd:schema xmlns:xsd="http://www.w3.org/2001/XMLSchema" xmlns:xs="http://www.w3.org/2001/XMLSchema" xmlns:p="http://schemas.microsoft.com/office/2006/metadata/properties" xmlns:ns2="2379b73b-b03c-4ab5-a997-b9ad2207a396" xmlns:ns3="70d76a64-3d49-4da3-b54e-a93b33610bd2" targetNamespace="http://schemas.microsoft.com/office/2006/metadata/properties" ma:root="true" ma:fieldsID="2ae6e1de5d4d436db9e34c324087e28f" ns2:_="" ns3:_="">
    <xsd:import namespace="2379b73b-b03c-4ab5-a997-b9ad2207a396"/>
    <xsd:import namespace="70d76a64-3d49-4da3-b54e-a93b33610bd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9b73b-b03c-4ab5-a997-b9ad2207a39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f31e799f-e377-4a25-a3cc-76ef644f31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76a64-3d49-4da3-b54e-a93b33610bd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0c1133a-c276-46ca-b27e-a38041515da2}" ma:internalName="TaxCatchAll" ma:showField="CatchAllData" ma:web="70d76a64-3d49-4da3-b54e-a93b33610b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9b73b-b03c-4ab5-a997-b9ad2207a396">
      <Terms xmlns="http://schemas.microsoft.com/office/infopath/2007/PartnerControls"/>
    </lcf76f155ced4ddcb4097134ff3c332f>
    <TaxCatchAll xmlns="70d76a64-3d49-4da3-b54e-a93b33610bd2" xsi:nil="true"/>
  </documentManagement>
</p:properties>
</file>

<file path=customXml/itemProps1.xml><?xml version="1.0" encoding="utf-8"?>
<ds:datastoreItem xmlns:ds="http://schemas.openxmlformats.org/officeDocument/2006/customXml" ds:itemID="{D38C18A2-A995-4641-A055-46249A80446D}"/>
</file>

<file path=customXml/itemProps2.xml><?xml version="1.0" encoding="utf-8"?>
<ds:datastoreItem xmlns:ds="http://schemas.openxmlformats.org/officeDocument/2006/customXml" ds:itemID="{83F7A5A6-22B4-4D54-9DCD-12A18F692348}"/>
</file>

<file path=customXml/itemProps3.xml><?xml version="1.0" encoding="utf-8"?>
<ds:datastoreItem xmlns:ds="http://schemas.openxmlformats.org/officeDocument/2006/customXml" ds:itemID="{00D4210A-11BA-41CA-8D02-DEB967E346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2023-02-10T14:06:44Z</dcterms:created>
  <dcterms:modified xsi:type="dcterms:W3CDTF">2023-02-10T14:07:20Z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0x0101009AE67326951AE241866CE3605C90CD4B</vt:lpwstr>
  </property>
</Properties>
</file>