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5DF45BBE-05DF-4245-978F-3CE2DDA78EF1}" xr6:coauthVersionLast="47" xr6:coauthVersionMax="47" xr10:uidLastSave="{00000000-0000-0000-0000-000000000000}"/>
  <bookViews>
    <workbookView xWindow="-120" yWindow="-120" windowWidth="20730" windowHeight="11040" xr2:uid="{BF290E97-3E39-4457-932E-C857B9611B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AT9" i="1" s="1"/>
  <c r="AS9" i="1" s="1"/>
  <c r="Y10" i="1"/>
  <c r="X10" i="1"/>
  <c r="V10" i="1"/>
  <c r="W10" i="1"/>
  <c r="Z9" i="1"/>
  <c r="Y9" i="1"/>
  <c r="V9" i="1"/>
  <c r="X9" i="1"/>
  <c r="T8" i="1"/>
  <c r="P8" i="1"/>
  <c r="AN11" i="1" l="1"/>
  <c r="AM11" i="1" s="1"/>
  <c r="AQ18" i="1"/>
  <c r="AP18" i="1" s="1"/>
  <c r="AK16" i="1"/>
  <c r="AJ16" i="1" s="1"/>
  <c r="AT14" i="1"/>
  <c r="AS14" i="1" s="1"/>
  <c r="AK14" i="1"/>
  <c r="AJ14" i="1" s="1"/>
  <c r="W9" i="1"/>
  <c r="O21" i="1"/>
  <c r="P21" i="1"/>
  <c r="N21" i="1"/>
  <c r="AK11" i="1"/>
  <c r="AJ11" i="1" s="1"/>
  <c r="AN16" i="1"/>
  <c r="AM16" i="1" s="1"/>
  <c r="AQ13" i="1"/>
  <c r="AP13" i="1" s="1"/>
  <c r="AN10" i="1"/>
  <c r="AM10" i="1" s="1"/>
  <c r="AQ16" i="1"/>
  <c r="AP16" i="1" s="1"/>
  <c r="AK17" i="1"/>
  <c r="AJ17" i="1" s="1"/>
  <c r="AN14" i="1"/>
  <c r="AM14" i="1" s="1"/>
  <c r="AN18" i="1"/>
  <c r="AM18" i="1" s="1"/>
  <c r="AQ17" i="1"/>
  <c r="AP17" i="1" s="1"/>
  <c r="AQ9" i="1"/>
  <c r="AP9" i="1" s="1"/>
  <c r="AQ14" i="1"/>
  <c r="AP14" i="1" s="1"/>
  <c r="AQ10" i="1"/>
  <c r="AP10" i="1" s="1"/>
  <c r="AQ11" i="1"/>
  <c r="AP11" i="1" s="1"/>
  <c r="AK12" i="1"/>
  <c r="AJ12" i="1" s="1"/>
  <c r="AT11" i="1"/>
  <c r="AS11" i="1" s="1"/>
  <c r="AT16" i="1"/>
  <c r="AS16" i="1" s="1"/>
  <c r="AT13" i="1"/>
  <c r="AS13" i="1" s="1"/>
  <c r="AK9" i="1"/>
  <c r="AJ9" i="1" s="1"/>
  <c r="AQ12" i="1"/>
  <c r="AP12" i="1" s="1"/>
  <c r="AQ15" i="1"/>
  <c r="AP15" i="1" s="1"/>
  <c r="AT17" i="1"/>
  <c r="AS17" i="1" s="1"/>
  <c r="AT10" i="1"/>
  <c r="AS10" i="1" s="1"/>
  <c r="AN15" i="1"/>
  <c r="AM15" i="1" s="1"/>
  <c r="AK13" i="1"/>
  <c r="AJ13" i="1" s="1"/>
  <c r="AN12" i="1"/>
  <c r="AM12" i="1" s="1"/>
  <c r="AK10" i="1"/>
  <c r="AJ10" i="1" s="1"/>
  <c r="AK18" i="1"/>
  <c r="AJ18" i="1" s="1"/>
  <c r="AN17" i="1"/>
  <c r="AM17" i="1" s="1"/>
  <c r="AK15" i="1"/>
  <c r="AJ15" i="1" s="1"/>
  <c r="AN9" i="1"/>
  <c r="AM9" i="1" s="1"/>
  <c r="AT12" i="1"/>
  <c r="AS12" i="1" s="1"/>
  <c r="AN13" i="1"/>
  <c r="AM13" i="1" s="1"/>
  <c r="AT15" i="1"/>
  <c r="AS15" i="1" s="1"/>
  <c r="AT18" i="1"/>
  <c r="AS18" i="1" s="1"/>
  <c r="Q21" i="1" l="1"/>
  <c r="AC18" i="1"/>
  <c r="AE12" i="1"/>
  <c r="AD12" i="1" s="1"/>
  <c r="AC10" i="1"/>
  <c r="AE9" i="1"/>
  <c r="AD9" i="1" s="1"/>
  <c r="AE14" i="1"/>
  <c r="AD14" i="1" s="1"/>
  <c r="AE17" i="1"/>
  <c r="AD17" i="1" s="1"/>
  <c r="AC15" i="1"/>
  <c r="AC12" i="1"/>
  <c r="AE18" i="1"/>
  <c r="AD18" i="1" s="1"/>
  <c r="AE15" i="1"/>
  <c r="AD15" i="1" s="1"/>
  <c r="AC16" i="1"/>
  <c r="AC17" i="1"/>
  <c r="AC14" i="1"/>
  <c r="AB14" i="1" s="1" a="1"/>
  <c r="AB14" i="1" s="1"/>
  <c r="AE11" i="1"/>
  <c r="AD11" i="1" s="1"/>
  <c r="AE10" i="1"/>
  <c r="AD10" i="1" s="1"/>
  <c r="AH5" i="1"/>
  <c r="AE16" i="1"/>
  <c r="AD16" i="1" s="1"/>
  <c r="AE13" i="1"/>
  <c r="AD13" i="1" s="1"/>
  <c r="AC11" i="1"/>
  <c r="AC13" i="1"/>
  <c r="AB13" i="1" s="1" a="1"/>
  <c r="AB13" i="1" s="1"/>
  <c r="AC9" i="1"/>
  <c r="AB9" i="1" s="1" a="1"/>
  <c r="AB9" i="1" s="1"/>
  <c r="AB15" i="1" l="1" a="1"/>
  <c r="AB15" i="1" s="1"/>
  <c r="AB17" i="1" a="1"/>
  <c r="AB17" i="1" s="1"/>
  <c r="AB16" i="1" a="1"/>
  <c r="AB16" i="1" s="1"/>
  <c r="AB10" i="1" a="1"/>
  <c r="AB10" i="1" s="1"/>
  <c r="AB11" i="1" a="1"/>
  <c r="AB11" i="1" s="1"/>
  <c r="AB18" i="1" a="1"/>
  <c r="AB18" i="1" s="1"/>
  <c r="AH11" i="1"/>
  <c r="AH13" i="1"/>
  <c r="AH16" i="1"/>
  <c r="AH14" i="1"/>
  <c r="AH12" i="1"/>
  <c r="AH9" i="1"/>
  <c r="AG9" i="1" s="1" a="1"/>
  <c r="AG9" i="1" s="1"/>
  <c r="AH18" i="1"/>
  <c r="AH15" i="1"/>
  <c r="AH17" i="1"/>
  <c r="AG17" i="1" s="1" a="1"/>
  <c r="AG17" i="1" s="1"/>
  <c r="AH10" i="1"/>
  <c r="AG10" i="1" s="1" a="1"/>
  <c r="AG10" i="1" s="1"/>
  <c r="AB12" i="1" a="1"/>
  <c r="AB12" i="1" s="1"/>
  <c r="AG11" i="1" l="1" a="1"/>
  <c r="AG11" i="1" s="1"/>
  <c r="AG15" i="1" a="1"/>
  <c r="AG15" i="1" s="1"/>
  <c r="AG13" i="1" a="1"/>
  <c r="AG13" i="1" s="1"/>
  <c r="AG18" i="1" a="1"/>
  <c r="AG18" i="1" s="1"/>
  <c r="AG12" i="1" a="1"/>
  <c r="AG12" i="1" s="1"/>
  <c r="AG14" i="1" a="1"/>
  <c r="AG14" i="1" s="1"/>
  <c r="AG16" i="1" a="1"/>
  <c r="AG16" i="1" s="1"/>
  <c r="N9" i="1" l="1" a="1"/>
  <c r="N16" i="1" s="1"/>
  <c r="N17" i="1" l="1"/>
  <c r="N12" i="1"/>
  <c r="N13" i="1"/>
  <c r="N14" i="1"/>
  <c r="N11" i="1"/>
  <c r="T11" i="1" s="1"/>
  <c r="P11" i="1" s="1"/>
  <c r="N18" i="1"/>
  <c r="O18" i="1" s="1"/>
  <c r="N9" i="1"/>
  <c r="N15" i="1"/>
  <c r="N10" i="1"/>
  <c r="O12" i="1"/>
  <c r="T12" i="1"/>
  <c r="P12" i="1" s="1"/>
  <c r="O13" i="1"/>
  <c r="T13" i="1"/>
  <c r="P13" i="1" s="1"/>
  <c r="T14" i="1"/>
  <c r="P14" i="1" s="1"/>
  <c r="O14" i="1"/>
  <c r="O17" i="1"/>
  <c r="T17" i="1"/>
  <c r="P17" i="1" s="1"/>
  <c r="T9" i="1"/>
  <c r="P9" i="1" s="1"/>
  <c r="O9" i="1"/>
  <c r="O15" i="1"/>
  <c r="T15" i="1"/>
  <c r="P15" i="1" s="1"/>
  <c r="O10" i="1"/>
  <c r="T10" i="1"/>
  <c r="P10" i="1" s="1"/>
  <c r="O16" i="1"/>
  <c r="T16" i="1"/>
  <c r="P16" i="1" s="1"/>
  <c r="O11" i="1" l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<sst xmlns="http://schemas.openxmlformats.org/spreadsheetml/2006/main" count="152" uniqueCount="151">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</sst>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2DE61D4-D6F9-46A0-90F7-117D35CF027E}"/>
    <cellStyle name="Normal" xfId="0" builtinId="0"/>
    <cellStyle name="Percent 2" xfId="2" xr:uid="{3F0ADAE3-16EB-4226-A018-F2B928448747}"/>
    <cellStyle name="Percent 4" xfId="3" xr:uid="{3406A1E4-C8E9-4582-8A21-48257BB2BA7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2B8B2E-45C3-48EB-97FD-77E2C7E8D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D3AFC57-92CC-49C1-9D17-366A5FAE2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33A09B-7316-47F4-AAA7-088492B00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6B75E0D-E0E9-446F-AA37-6620A718F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F6F2A8-CCDF-43E3-AFEC-2D9CE428D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3457380-6BE4-4914-9EB9-18883588F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5057A09-F7CA-4189-BCB9-AADC091C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10793</v>
          </cell>
          <cell r="J47">
            <v>25885.53</v>
          </cell>
        </row>
        <row r="48">
          <cell r="B48" t="str">
            <v>ABCTRANS</v>
          </cell>
          <cell r="C48">
            <v>0.72</v>
          </cell>
          <cell r="F48">
            <v>0.72</v>
          </cell>
          <cell r="I48">
            <v>57887</v>
          </cell>
          <cell r="J48">
            <v>43701.18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37583</v>
          </cell>
          <cell r="J49">
            <v>59035.71</v>
          </cell>
        </row>
        <row r="50">
          <cell r="B50" t="str">
            <v>ACCESSCORP</v>
          </cell>
          <cell r="C50">
            <v>20.149999999999999</v>
          </cell>
          <cell r="F50">
            <v>20.5</v>
          </cell>
          <cell r="I50">
            <v>48089570</v>
          </cell>
          <cell r="J50">
            <v>988350217.70000005</v>
          </cell>
        </row>
        <row r="51">
          <cell r="B51" t="str">
            <v>AFRIPRUD</v>
          </cell>
          <cell r="C51">
            <v>7.5</v>
          </cell>
          <cell r="F51">
            <v>7.6</v>
          </cell>
          <cell r="I51">
            <v>973694</v>
          </cell>
          <cell r="J51">
            <v>7447425.8499999996</v>
          </cell>
        </row>
        <row r="52">
          <cell r="B52" t="str">
            <v>AIICO</v>
          </cell>
          <cell r="C52">
            <v>0.98</v>
          </cell>
          <cell r="F52">
            <v>1.02</v>
          </cell>
          <cell r="I52">
            <v>15220125</v>
          </cell>
          <cell r="J52">
            <v>15116297.92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2337</v>
          </cell>
          <cell r="J53">
            <v>4680569.8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2300</v>
          </cell>
          <cell r="J54">
            <v>4600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25300</v>
          </cell>
          <cell r="J55">
            <v>395958.5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28511</v>
          </cell>
          <cell r="J56">
            <v>1612043.7</v>
          </cell>
        </row>
        <row r="57">
          <cell r="B57" t="str">
            <v>BUACEMENT</v>
          </cell>
          <cell r="C57">
            <v>141</v>
          </cell>
          <cell r="F57">
            <v>141</v>
          </cell>
          <cell r="I57">
            <v>378864</v>
          </cell>
          <cell r="J57">
            <v>48181338.149999999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14688</v>
          </cell>
          <cell r="J58">
            <v>5068190.9000000004</v>
          </cell>
        </row>
        <row r="59">
          <cell r="B59" t="str">
            <v>CADBURY</v>
          </cell>
          <cell r="C59">
            <v>18.3</v>
          </cell>
          <cell r="F59">
            <v>18.3</v>
          </cell>
          <cell r="I59">
            <v>212399</v>
          </cell>
          <cell r="J59">
            <v>3696258.5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154030</v>
          </cell>
          <cell r="J60">
            <v>3384745</v>
          </cell>
        </row>
        <row r="61">
          <cell r="B61" t="str">
            <v>CAVERTON</v>
          </cell>
          <cell r="C61">
            <v>1.6</v>
          </cell>
          <cell r="F61">
            <v>1.6</v>
          </cell>
          <cell r="I61">
            <v>1191097</v>
          </cell>
          <cell r="J61">
            <v>1937714.7</v>
          </cell>
        </row>
        <row r="62">
          <cell r="B62" t="str">
            <v>CHAMPION</v>
          </cell>
          <cell r="C62">
            <v>3.76</v>
          </cell>
          <cell r="F62">
            <v>3.76</v>
          </cell>
          <cell r="I62">
            <v>265925</v>
          </cell>
          <cell r="J62">
            <v>977024</v>
          </cell>
        </row>
        <row r="63">
          <cell r="B63" t="str">
            <v>CHAMS</v>
          </cell>
          <cell r="C63">
            <v>2</v>
          </cell>
          <cell r="F63">
            <v>2.06</v>
          </cell>
          <cell r="I63">
            <v>4511579</v>
          </cell>
          <cell r="J63">
            <v>9282132.1999999993</v>
          </cell>
        </row>
        <row r="64">
          <cell r="B64" t="str">
            <v>CILEASING</v>
          </cell>
          <cell r="C64">
            <v>3.48</v>
          </cell>
          <cell r="F64">
            <v>3.72</v>
          </cell>
          <cell r="I64">
            <v>603362</v>
          </cell>
          <cell r="J64">
            <v>2185633.0099999998</v>
          </cell>
        </row>
        <row r="65">
          <cell r="B65" t="str">
            <v>CONHALLPLC</v>
          </cell>
          <cell r="C65">
            <v>1.53</v>
          </cell>
          <cell r="F65">
            <v>1.53</v>
          </cell>
          <cell r="I65">
            <v>87300</v>
          </cell>
          <cell r="J65">
            <v>120957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3843</v>
          </cell>
          <cell r="J66">
            <v>314549.55</v>
          </cell>
        </row>
        <row r="67">
          <cell r="B67" t="str">
            <v>CORNERST</v>
          </cell>
          <cell r="C67">
            <v>2</v>
          </cell>
          <cell r="F67">
            <v>2.09</v>
          </cell>
          <cell r="I67">
            <v>283083</v>
          </cell>
          <cell r="J67">
            <v>588414.07999999996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62592</v>
          </cell>
          <cell r="J68">
            <v>573082.35</v>
          </cell>
        </row>
        <row r="69">
          <cell r="B69" t="str">
            <v>CUTIX</v>
          </cell>
          <cell r="C69">
            <v>2.7</v>
          </cell>
          <cell r="F69">
            <v>2.7</v>
          </cell>
          <cell r="I69">
            <v>411861</v>
          </cell>
          <cell r="J69">
            <v>1129520.1499999999</v>
          </cell>
        </row>
        <row r="70">
          <cell r="B70" t="str">
            <v>CWG</v>
          </cell>
          <cell r="C70">
            <v>6.35</v>
          </cell>
          <cell r="F70">
            <v>6.35</v>
          </cell>
          <cell r="I70">
            <v>8800</v>
          </cell>
          <cell r="J70">
            <v>50600</v>
          </cell>
        </row>
        <row r="71">
          <cell r="B71" t="str">
            <v>DAARCOMM</v>
          </cell>
          <cell r="C71">
            <v>0.78</v>
          </cell>
          <cell r="F71">
            <v>0.78</v>
          </cell>
          <cell r="I71">
            <v>93591</v>
          </cell>
          <cell r="J71">
            <v>66517.91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140618</v>
          </cell>
          <cell r="J72">
            <v>86915985.799999997</v>
          </cell>
        </row>
        <row r="73">
          <cell r="B73" t="str">
            <v>DANGSUGAR</v>
          </cell>
          <cell r="C73">
            <v>55.65</v>
          </cell>
          <cell r="F73">
            <v>61.2</v>
          </cell>
          <cell r="I73">
            <v>11112500</v>
          </cell>
          <cell r="J73">
            <v>675943449.04999995</v>
          </cell>
        </row>
        <row r="74">
          <cell r="B74" t="str">
            <v>DEAPCAP</v>
          </cell>
          <cell r="C74">
            <v>0.63</v>
          </cell>
          <cell r="F74">
            <v>0.65</v>
          </cell>
          <cell r="I74">
            <v>836627</v>
          </cell>
          <cell r="J74">
            <v>508384.3</v>
          </cell>
        </row>
        <row r="75">
          <cell r="B75" t="str">
            <v>ELLAHLAKES</v>
          </cell>
          <cell r="C75">
            <v>3</v>
          </cell>
          <cell r="F75">
            <v>3.29</v>
          </cell>
          <cell r="I75">
            <v>3299793</v>
          </cell>
          <cell r="J75">
            <v>10529655.699999999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500</v>
          </cell>
          <cell r="J76">
            <v>8700</v>
          </cell>
        </row>
        <row r="77">
          <cell r="B77" t="str">
            <v>ETERNA</v>
          </cell>
          <cell r="C77">
            <v>15.65</v>
          </cell>
          <cell r="F77">
            <v>14.6</v>
          </cell>
          <cell r="I77">
            <v>428258</v>
          </cell>
          <cell r="J77">
            <v>6268420.0499999998</v>
          </cell>
        </row>
        <row r="78">
          <cell r="B78" t="str">
            <v>ETI</v>
          </cell>
          <cell r="C78">
            <v>20</v>
          </cell>
          <cell r="F78">
            <v>20</v>
          </cell>
          <cell r="I78">
            <v>772444</v>
          </cell>
          <cell r="J78">
            <v>16625357.65</v>
          </cell>
        </row>
        <row r="79">
          <cell r="B79" t="str">
            <v>ETRANZACT</v>
          </cell>
          <cell r="C79">
            <v>5.7</v>
          </cell>
          <cell r="F79">
            <v>5.7</v>
          </cell>
          <cell r="I79">
            <v>38405</v>
          </cell>
          <cell r="J79">
            <v>236502.55</v>
          </cell>
        </row>
        <row r="80">
          <cell r="B80" t="str">
            <v>FBNH</v>
          </cell>
          <cell r="C80">
            <v>32.4</v>
          </cell>
          <cell r="F80">
            <v>32</v>
          </cell>
          <cell r="I80">
            <v>7591956</v>
          </cell>
          <cell r="J80">
            <v>241530656.44999999</v>
          </cell>
        </row>
        <row r="81">
          <cell r="B81" t="str">
            <v>FCMB</v>
          </cell>
          <cell r="C81">
            <v>7.5</v>
          </cell>
          <cell r="F81">
            <v>7.65</v>
          </cell>
          <cell r="I81">
            <v>2404538</v>
          </cell>
          <cell r="J81">
            <v>18880625</v>
          </cell>
        </row>
        <row r="82">
          <cell r="B82" t="str">
            <v>FIDELITYBK</v>
          </cell>
          <cell r="C82">
            <v>10</v>
          </cell>
          <cell r="F82">
            <v>10.050000000000001</v>
          </cell>
          <cell r="I82">
            <v>18662966</v>
          </cell>
          <cell r="J82">
            <v>187628346.75</v>
          </cell>
        </row>
        <row r="83">
          <cell r="B83" t="str">
            <v>FIDSON</v>
          </cell>
          <cell r="C83">
            <v>16</v>
          </cell>
          <cell r="F83">
            <v>16</v>
          </cell>
          <cell r="I83">
            <v>264002</v>
          </cell>
          <cell r="J83">
            <v>3801628.8</v>
          </cell>
        </row>
        <row r="84">
          <cell r="B84" t="str">
            <v>FLOURMILL</v>
          </cell>
          <cell r="C84">
            <v>33.4</v>
          </cell>
          <cell r="F84">
            <v>33.4</v>
          </cell>
          <cell r="I84">
            <v>431211</v>
          </cell>
          <cell r="J84">
            <v>14185650.15</v>
          </cell>
        </row>
        <row r="85">
          <cell r="B85" t="str">
            <v>FTNCOCOA</v>
          </cell>
          <cell r="C85">
            <v>1.38</v>
          </cell>
          <cell r="F85">
            <v>1.5</v>
          </cell>
          <cell r="I85">
            <v>2706206</v>
          </cell>
          <cell r="J85">
            <v>4001134.03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242431</v>
          </cell>
          <cell r="J86">
            <v>227144518.59999999</v>
          </cell>
        </row>
        <row r="87">
          <cell r="B87" t="str">
            <v>GTCO</v>
          </cell>
          <cell r="C87">
            <v>41.1</v>
          </cell>
          <cell r="F87">
            <v>41.9</v>
          </cell>
          <cell r="I87">
            <v>96630881</v>
          </cell>
          <cell r="J87">
            <v>4023975674</v>
          </cell>
        </row>
        <row r="88">
          <cell r="B88" t="str">
            <v>GUINEAINS</v>
          </cell>
          <cell r="C88">
            <v>0.35</v>
          </cell>
          <cell r="F88">
            <v>0.35</v>
          </cell>
          <cell r="I88">
            <v>337044</v>
          </cell>
          <cell r="J88">
            <v>118034.85</v>
          </cell>
        </row>
        <row r="89">
          <cell r="B89" t="str">
            <v>GUINNESS</v>
          </cell>
          <cell r="C89">
            <v>42.05</v>
          </cell>
          <cell r="F89">
            <v>42.2</v>
          </cell>
          <cell r="I89">
            <v>2366803</v>
          </cell>
          <cell r="J89">
            <v>100401043.05</v>
          </cell>
        </row>
        <row r="90">
          <cell r="B90" t="str">
            <v>HONYFLOUR</v>
          </cell>
          <cell r="C90">
            <v>3.4</v>
          </cell>
          <cell r="F90">
            <v>3.74</v>
          </cell>
          <cell r="I90">
            <v>1054500</v>
          </cell>
          <cell r="J90">
            <v>3918984.72</v>
          </cell>
        </row>
        <row r="91">
          <cell r="B91" t="str">
            <v>IKEJAHOTEL</v>
          </cell>
          <cell r="C91">
            <v>6.68</v>
          </cell>
          <cell r="F91">
            <v>6.65</v>
          </cell>
          <cell r="I91">
            <v>276156</v>
          </cell>
          <cell r="J91">
            <v>1797276.5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117875</v>
          </cell>
          <cell r="J92">
            <v>1486230</v>
          </cell>
        </row>
        <row r="93">
          <cell r="B93" t="str">
            <v>INFINITY</v>
          </cell>
          <cell r="C93">
            <v>7.19</v>
          </cell>
          <cell r="F93">
            <v>7.19</v>
          </cell>
          <cell r="I93">
            <v>331</v>
          </cell>
          <cell r="J93">
            <v>2144.88</v>
          </cell>
        </row>
        <row r="94">
          <cell r="B94" t="str">
            <v>INTBREW</v>
          </cell>
          <cell r="C94">
            <v>4.3099999999999996</v>
          </cell>
          <cell r="F94">
            <v>4.4400000000000004</v>
          </cell>
          <cell r="I94">
            <v>278759</v>
          </cell>
          <cell r="J94">
            <v>1196632.52</v>
          </cell>
        </row>
        <row r="95">
          <cell r="B95" t="str">
            <v>INTENEGINS</v>
          </cell>
          <cell r="C95">
            <v>1.68</v>
          </cell>
          <cell r="F95">
            <v>1.55</v>
          </cell>
          <cell r="I95">
            <v>504976</v>
          </cell>
          <cell r="J95">
            <v>794511.76</v>
          </cell>
        </row>
        <row r="96">
          <cell r="B96" t="str">
            <v>JAIZBANK</v>
          </cell>
          <cell r="C96">
            <v>2</v>
          </cell>
          <cell r="F96">
            <v>1.99</v>
          </cell>
          <cell r="I96">
            <v>6188461</v>
          </cell>
          <cell r="J96">
            <v>12377925.52</v>
          </cell>
        </row>
        <row r="97">
          <cell r="B97" t="str">
            <v>JAPAULGOLD</v>
          </cell>
          <cell r="C97">
            <v>1.95</v>
          </cell>
          <cell r="F97">
            <v>2.13</v>
          </cell>
          <cell r="I97">
            <v>6723216</v>
          </cell>
          <cell r="J97">
            <v>13595764.310000001</v>
          </cell>
        </row>
        <row r="98">
          <cell r="B98" t="str">
            <v>JBERGER</v>
          </cell>
          <cell r="C98">
            <v>55.6</v>
          </cell>
          <cell r="F98">
            <v>55.6</v>
          </cell>
          <cell r="I98">
            <v>90122</v>
          </cell>
          <cell r="J98">
            <v>4789676.8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54010</v>
          </cell>
          <cell r="J99">
            <v>97439.8</v>
          </cell>
        </row>
        <row r="100">
          <cell r="B100" t="str">
            <v>JULI</v>
          </cell>
          <cell r="C100">
            <v>4.97</v>
          </cell>
          <cell r="F100">
            <v>4.97</v>
          </cell>
          <cell r="I100">
            <v>249553</v>
          </cell>
          <cell r="J100">
            <v>1262516.01</v>
          </cell>
        </row>
        <row r="101">
          <cell r="B101" t="str">
            <v>LASACO</v>
          </cell>
          <cell r="C101">
            <v>2.34</v>
          </cell>
          <cell r="F101">
            <v>2.11</v>
          </cell>
          <cell r="I101">
            <v>7375634</v>
          </cell>
          <cell r="J101">
            <v>15673853.859999999</v>
          </cell>
        </row>
        <row r="102">
          <cell r="B102" t="str">
            <v>LEARNAFRCA</v>
          </cell>
          <cell r="C102">
            <v>3.39</v>
          </cell>
          <cell r="F102">
            <v>3.45</v>
          </cell>
          <cell r="I102">
            <v>206745</v>
          </cell>
          <cell r="J102">
            <v>713784.5</v>
          </cell>
        </row>
        <row r="103">
          <cell r="B103" t="str">
            <v>LINKASSURE</v>
          </cell>
          <cell r="C103">
            <v>0.74</v>
          </cell>
          <cell r="F103">
            <v>0.74</v>
          </cell>
          <cell r="I103">
            <v>9000</v>
          </cell>
          <cell r="J103">
            <v>7230</v>
          </cell>
        </row>
        <row r="104">
          <cell r="B104" t="str">
            <v>LIVESTOCK</v>
          </cell>
          <cell r="C104">
            <v>1.48</v>
          </cell>
          <cell r="F104">
            <v>1.6</v>
          </cell>
          <cell r="I104">
            <v>823758</v>
          </cell>
          <cell r="J104">
            <v>1312739.8</v>
          </cell>
        </row>
        <row r="105">
          <cell r="B105" t="str">
            <v>MANSARD</v>
          </cell>
          <cell r="C105">
            <v>5.09</v>
          </cell>
          <cell r="F105">
            <v>5.0999999999999996</v>
          </cell>
          <cell r="I105">
            <v>806696</v>
          </cell>
          <cell r="J105">
            <v>4112713.51</v>
          </cell>
        </row>
        <row r="106">
          <cell r="B106" t="str">
            <v>MAYBAKER</v>
          </cell>
          <cell r="C106">
            <v>5.42</v>
          </cell>
          <cell r="F106">
            <v>5.42</v>
          </cell>
          <cell r="I106">
            <v>160797</v>
          </cell>
          <cell r="J106">
            <v>862780.98</v>
          </cell>
        </row>
        <row r="107">
          <cell r="B107" t="str">
            <v>MBENEFIT</v>
          </cell>
          <cell r="C107">
            <v>0.59</v>
          </cell>
          <cell r="F107">
            <v>0.6</v>
          </cell>
          <cell r="I107">
            <v>2480137</v>
          </cell>
          <cell r="J107">
            <v>1430988.2</v>
          </cell>
        </row>
        <row r="108">
          <cell r="B108" t="str">
            <v>MCNICHOLS</v>
          </cell>
          <cell r="C108">
            <v>1.29</v>
          </cell>
          <cell r="F108">
            <v>1.29</v>
          </cell>
          <cell r="I108">
            <v>127739</v>
          </cell>
          <cell r="J108">
            <v>153464.63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4818</v>
          </cell>
          <cell r="J109">
            <v>42157.5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17</v>
          </cell>
          <cell r="J110">
            <v>85.68</v>
          </cell>
        </row>
        <row r="111">
          <cell r="B111" t="str">
            <v>MORISON</v>
          </cell>
          <cell r="C111">
            <v>1.51</v>
          </cell>
          <cell r="F111">
            <v>1.51</v>
          </cell>
          <cell r="I111">
            <v>23685</v>
          </cell>
          <cell r="J111">
            <v>35764.35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2387</v>
          </cell>
          <cell r="J112">
            <v>290020.5</v>
          </cell>
        </row>
        <row r="113">
          <cell r="B113" t="str">
            <v>MTNN</v>
          </cell>
          <cell r="C113">
            <v>221.4</v>
          </cell>
          <cell r="F113">
            <v>221.4</v>
          </cell>
          <cell r="I113">
            <v>1682409</v>
          </cell>
          <cell r="J113">
            <v>392873081.30000001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1010</v>
          </cell>
          <cell r="J114">
            <v>13907.7</v>
          </cell>
        </row>
        <row r="115">
          <cell r="B115" t="str">
            <v>NAHCO</v>
          </cell>
          <cell r="C115">
            <v>30.5</v>
          </cell>
          <cell r="F115">
            <v>30.5</v>
          </cell>
          <cell r="I115">
            <v>383590</v>
          </cell>
          <cell r="J115">
            <v>10889787.800000001</v>
          </cell>
        </row>
        <row r="116">
          <cell r="B116" t="str">
            <v>NASCON</v>
          </cell>
          <cell r="C116">
            <v>52.4</v>
          </cell>
          <cell r="F116">
            <v>57.6</v>
          </cell>
          <cell r="I116">
            <v>19574854</v>
          </cell>
          <cell r="J116">
            <v>1125730792.3</v>
          </cell>
        </row>
        <row r="117">
          <cell r="B117" t="str">
            <v>NB</v>
          </cell>
          <cell r="C117">
            <v>29</v>
          </cell>
          <cell r="F117">
            <v>29</v>
          </cell>
          <cell r="I117">
            <v>1354769</v>
          </cell>
          <cell r="J117">
            <v>40285940.850000001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3482</v>
          </cell>
          <cell r="J118">
            <v>15042.24</v>
          </cell>
        </row>
        <row r="119">
          <cell r="B119" t="str">
            <v>NEIMETH</v>
          </cell>
          <cell r="C119">
            <v>1.7</v>
          </cell>
          <cell r="F119">
            <v>1.7</v>
          </cell>
          <cell r="I119">
            <v>269097</v>
          </cell>
          <cell r="J119">
            <v>460825.59</v>
          </cell>
        </row>
        <row r="120">
          <cell r="B120" t="str">
            <v>NEM</v>
          </cell>
          <cell r="C120">
            <v>5.5</v>
          </cell>
          <cell r="F120">
            <v>6.05</v>
          </cell>
          <cell r="I120">
            <v>1991270</v>
          </cell>
          <cell r="J120">
            <v>11299296.5</v>
          </cell>
        </row>
        <row r="121">
          <cell r="B121" t="str">
            <v>NESTLE</v>
          </cell>
          <cell r="C121">
            <v>900</v>
          </cell>
          <cell r="F121">
            <v>900.1</v>
          </cell>
          <cell r="I121">
            <v>260874</v>
          </cell>
          <cell r="J121">
            <v>234993408</v>
          </cell>
        </row>
        <row r="122">
          <cell r="B122" t="str">
            <v>NGXGROUP</v>
          </cell>
          <cell r="C122">
            <v>20.95</v>
          </cell>
          <cell r="F122">
            <v>21.2</v>
          </cell>
          <cell r="I122">
            <v>833907</v>
          </cell>
          <cell r="J122">
            <v>17695411.5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1616</v>
          </cell>
          <cell r="J123">
            <v>182608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4254</v>
          </cell>
          <cell r="J124">
            <v>205468.2</v>
          </cell>
        </row>
        <row r="125">
          <cell r="B125" t="str">
            <v>NPFMCRFBK</v>
          </cell>
          <cell r="C125">
            <v>1.85</v>
          </cell>
          <cell r="F125">
            <v>1.85</v>
          </cell>
          <cell r="I125">
            <v>493609</v>
          </cell>
          <cell r="J125">
            <v>914028.07</v>
          </cell>
        </row>
        <row r="126">
          <cell r="B126" t="str">
            <v>NSLTECH</v>
          </cell>
          <cell r="C126">
            <v>0.6</v>
          </cell>
          <cell r="F126">
            <v>0.6</v>
          </cell>
          <cell r="I126">
            <v>60198</v>
          </cell>
          <cell r="J126">
            <v>35968.800000000003</v>
          </cell>
        </row>
        <row r="127">
          <cell r="B127" t="str">
            <v>OANDO</v>
          </cell>
          <cell r="C127">
            <v>12</v>
          </cell>
          <cell r="F127">
            <v>11.4</v>
          </cell>
          <cell r="I127">
            <v>2557762</v>
          </cell>
          <cell r="J127">
            <v>29264230.300000001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6537</v>
          </cell>
          <cell r="J128">
            <v>1584139</v>
          </cell>
        </row>
        <row r="129">
          <cell r="B129" t="str">
            <v>OMATEK</v>
          </cell>
          <cell r="C129">
            <v>0.65</v>
          </cell>
          <cell r="F129">
            <v>0.69</v>
          </cell>
          <cell r="I129">
            <v>1186921</v>
          </cell>
          <cell r="J129">
            <v>835635.19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31800</v>
          </cell>
          <cell r="J130">
            <v>6663716.4000000004</v>
          </cell>
        </row>
        <row r="131">
          <cell r="B131" t="str">
            <v>PRESTIGE</v>
          </cell>
          <cell r="C131">
            <v>0.6</v>
          </cell>
          <cell r="F131">
            <v>0.54</v>
          </cell>
          <cell r="I131">
            <v>1190303</v>
          </cell>
          <cell r="J131">
            <v>651196.59</v>
          </cell>
        </row>
        <row r="132">
          <cell r="B132" t="str">
            <v>PZ</v>
          </cell>
          <cell r="C132">
            <v>40</v>
          </cell>
          <cell r="F132">
            <v>40</v>
          </cell>
          <cell r="I132">
            <v>325909</v>
          </cell>
          <cell r="J132">
            <v>11821886.15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92180</v>
          </cell>
          <cell r="J133">
            <v>295387.49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126850</v>
          </cell>
          <cell r="J134">
            <v>48096.5</v>
          </cell>
        </row>
        <row r="135">
          <cell r="B135" t="str">
            <v>ROYALEX</v>
          </cell>
          <cell r="C135">
            <v>0.7</v>
          </cell>
          <cell r="F135">
            <v>0.72</v>
          </cell>
          <cell r="I135">
            <v>376150</v>
          </cell>
          <cell r="J135">
            <v>281903</v>
          </cell>
        </row>
        <row r="136">
          <cell r="B136" t="str">
            <v>RTBRISCOE</v>
          </cell>
          <cell r="C136">
            <v>0.49</v>
          </cell>
          <cell r="F136">
            <v>0.45</v>
          </cell>
          <cell r="I136">
            <v>1620679</v>
          </cell>
          <cell r="J136">
            <v>735645.54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7483</v>
          </cell>
          <cell r="J137">
            <v>22695939</v>
          </cell>
        </row>
        <row r="138">
          <cell r="B138" t="str">
            <v>SKYAVN</v>
          </cell>
          <cell r="C138">
            <v>25.5</v>
          </cell>
          <cell r="F138">
            <v>25.5</v>
          </cell>
          <cell r="I138">
            <v>48</v>
          </cell>
          <cell r="J138">
            <v>1101.5999999999999</v>
          </cell>
        </row>
        <row r="139">
          <cell r="B139" t="str">
            <v>SOVRENINS</v>
          </cell>
          <cell r="C139">
            <v>0.44</v>
          </cell>
          <cell r="F139">
            <v>0.42</v>
          </cell>
          <cell r="I139">
            <v>1808090</v>
          </cell>
          <cell r="J139">
            <v>847458.2</v>
          </cell>
        </row>
        <row r="140">
          <cell r="B140" t="str">
            <v>STANBIC</v>
          </cell>
          <cell r="C140">
            <v>53</v>
          </cell>
          <cell r="F140">
            <v>53</v>
          </cell>
          <cell r="I140">
            <v>709284</v>
          </cell>
          <cell r="J140">
            <v>38280393.600000001</v>
          </cell>
        </row>
        <row r="141">
          <cell r="B141" t="str">
            <v>STERLINGNG</v>
          </cell>
          <cell r="C141">
            <v>4.75</v>
          </cell>
          <cell r="F141">
            <v>4.7</v>
          </cell>
          <cell r="I141">
            <v>5842036</v>
          </cell>
          <cell r="J141">
            <v>28250478.09</v>
          </cell>
        </row>
        <row r="142">
          <cell r="B142" t="str">
            <v>SUNUASSUR</v>
          </cell>
          <cell r="C142">
            <v>1.57</v>
          </cell>
          <cell r="F142">
            <v>1.57</v>
          </cell>
          <cell r="I142">
            <v>100914</v>
          </cell>
          <cell r="J142">
            <v>144841.12</v>
          </cell>
        </row>
        <row r="143">
          <cell r="B143" t="str">
            <v>TANTALIZER</v>
          </cell>
          <cell r="C143">
            <v>0.4</v>
          </cell>
          <cell r="F143">
            <v>0.38</v>
          </cell>
          <cell r="I143">
            <v>286358</v>
          </cell>
          <cell r="J143">
            <v>109556.02</v>
          </cell>
        </row>
        <row r="144">
          <cell r="B144" t="str">
            <v>THOMASWY</v>
          </cell>
          <cell r="C144">
            <v>1.84</v>
          </cell>
          <cell r="F144">
            <v>1.82</v>
          </cell>
          <cell r="I144">
            <v>432300</v>
          </cell>
          <cell r="J144">
            <v>770990</v>
          </cell>
        </row>
        <row r="145">
          <cell r="B145" t="str">
            <v>TIP</v>
          </cell>
          <cell r="C145">
            <v>2.0499999999999998</v>
          </cell>
          <cell r="F145">
            <v>2.0499999999999998</v>
          </cell>
          <cell r="I145">
            <v>4688</v>
          </cell>
          <cell r="J145">
            <v>10288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16894</v>
          </cell>
          <cell r="J146">
            <v>5341233</v>
          </cell>
        </row>
        <row r="147">
          <cell r="B147" t="str">
            <v>TOURIST</v>
          </cell>
          <cell r="C147">
            <v>2.84</v>
          </cell>
          <cell r="F147">
            <v>2.84</v>
          </cell>
          <cell r="I147">
            <v>300</v>
          </cell>
          <cell r="J147">
            <v>936</v>
          </cell>
        </row>
        <row r="148">
          <cell r="B148" t="str">
            <v>TRANSCOHOT</v>
          </cell>
          <cell r="C148">
            <v>101</v>
          </cell>
          <cell r="F148">
            <v>101</v>
          </cell>
          <cell r="I148">
            <v>81267</v>
          </cell>
          <cell r="J148">
            <v>7510814.4299999997</v>
          </cell>
        </row>
        <row r="149">
          <cell r="B149" t="str">
            <v>TRANSCORP</v>
          </cell>
          <cell r="C149">
            <v>17</v>
          </cell>
          <cell r="F149">
            <v>17.8</v>
          </cell>
          <cell r="I149">
            <v>73860004</v>
          </cell>
          <cell r="J149">
            <v>1230706939.75</v>
          </cell>
        </row>
        <row r="150">
          <cell r="B150" t="str">
            <v>TRANSEXPR</v>
          </cell>
          <cell r="C150">
            <v>1.27</v>
          </cell>
          <cell r="F150">
            <v>1.27</v>
          </cell>
          <cell r="I150">
            <v>91000</v>
          </cell>
          <cell r="J150">
            <v>113760</v>
          </cell>
        </row>
        <row r="151">
          <cell r="B151" t="str">
            <v>TRANSPOWER</v>
          </cell>
          <cell r="C151">
            <v>351.3</v>
          </cell>
          <cell r="F151">
            <v>368.8</v>
          </cell>
          <cell r="I151">
            <v>16513038</v>
          </cell>
          <cell r="J151">
            <v>5929592706.5</v>
          </cell>
        </row>
        <row r="152">
          <cell r="B152" t="str">
            <v>UACN</v>
          </cell>
          <cell r="C152">
            <v>13.95</v>
          </cell>
          <cell r="F152">
            <v>12.6</v>
          </cell>
          <cell r="I152">
            <v>446277</v>
          </cell>
          <cell r="J152">
            <v>5637554.2999999998</v>
          </cell>
        </row>
        <row r="153">
          <cell r="B153" t="str">
            <v>UBA</v>
          </cell>
          <cell r="C153">
            <v>21.9</v>
          </cell>
          <cell r="F153">
            <v>23</v>
          </cell>
          <cell r="I153">
            <v>21580646</v>
          </cell>
          <cell r="J153">
            <v>497306442.69999999</v>
          </cell>
        </row>
        <row r="154">
          <cell r="B154" t="str">
            <v>UCAP</v>
          </cell>
          <cell r="C154">
            <v>20.5</v>
          </cell>
          <cell r="F154">
            <v>20.5</v>
          </cell>
          <cell r="I154">
            <v>2303309</v>
          </cell>
          <cell r="J154">
            <v>47093870.149999999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28</v>
          </cell>
          <cell r="J155">
            <v>1036</v>
          </cell>
        </row>
        <row r="156">
          <cell r="B156" t="str">
            <v>UNILEVER</v>
          </cell>
          <cell r="C156">
            <v>15.1</v>
          </cell>
          <cell r="F156">
            <v>15.1</v>
          </cell>
          <cell r="I156">
            <v>325915</v>
          </cell>
          <cell r="J156">
            <v>4793558.3</v>
          </cell>
        </row>
        <row r="157">
          <cell r="B157" t="str">
            <v>UNITYBNK</v>
          </cell>
          <cell r="C157">
            <v>2</v>
          </cell>
          <cell r="F157">
            <v>2</v>
          </cell>
          <cell r="I157">
            <v>653625</v>
          </cell>
          <cell r="J157">
            <v>1319932.02</v>
          </cell>
        </row>
        <row r="158">
          <cell r="B158" t="str">
            <v>UNIVINSURE</v>
          </cell>
          <cell r="C158">
            <v>0.36</v>
          </cell>
          <cell r="F158">
            <v>0.36</v>
          </cell>
          <cell r="I158">
            <v>5984842</v>
          </cell>
          <cell r="J158">
            <v>2208421.69</v>
          </cell>
        </row>
        <row r="159">
          <cell r="B159" t="str">
            <v>UPDC</v>
          </cell>
          <cell r="C159">
            <v>1.32</v>
          </cell>
          <cell r="F159">
            <v>1.43</v>
          </cell>
          <cell r="I159">
            <v>1391357</v>
          </cell>
          <cell r="J159">
            <v>1955783.67</v>
          </cell>
        </row>
        <row r="160">
          <cell r="B160" t="str">
            <v>UPDCREIT</v>
          </cell>
          <cell r="C160">
            <v>5.3</v>
          </cell>
          <cell r="F160">
            <v>5.3</v>
          </cell>
          <cell r="I160">
            <v>66186</v>
          </cell>
          <cell r="J160">
            <v>348806</v>
          </cell>
        </row>
        <row r="161">
          <cell r="B161" t="str">
            <v>UPL</v>
          </cell>
          <cell r="C161">
            <v>2.42</v>
          </cell>
          <cell r="F161">
            <v>2.42</v>
          </cell>
          <cell r="I161">
            <v>35422</v>
          </cell>
          <cell r="J161">
            <v>78458.210000000006</v>
          </cell>
        </row>
        <row r="162">
          <cell r="B162" t="str">
            <v>VERITASKAP</v>
          </cell>
          <cell r="C162">
            <v>0.66</v>
          </cell>
          <cell r="F162">
            <v>0.64</v>
          </cell>
          <cell r="I162">
            <v>1657644</v>
          </cell>
          <cell r="J162">
            <v>1086122.3600000001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180080</v>
          </cell>
          <cell r="J163">
            <v>32900649.199999999</v>
          </cell>
        </row>
        <row r="164">
          <cell r="B164" t="str">
            <v>VITAFOAM</v>
          </cell>
          <cell r="C164">
            <v>22.95</v>
          </cell>
          <cell r="F164">
            <v>22.95</v>
          </cell>
          <cell r="I164">
            <v>482926</v>
          </cell>
          <cell r="J164">
            <v>9996568.1999999993</v>
          </cell>
        </row>
        <row r="165">
          <cell r="B165" t="str">
            <v>WAPCO</v>
          </cell>
          <cell r="C165">
            <v>34</v>
          </cell>
          <cell r="F165">
            <v>34.950000000000003</v>
          </cell>
          <cell r="I165">
            <v>726564</v>
          </cell>
          <cell r="J165">
            <v>25331872.300000001</v>
          </cell>
        </row>
        <row r="166">
          <cell r="B166" t="str">
            <v>WAPIC</v>
          </cell>
          <cell r="C166">
            <v>0.69</v>
          </cell>
          <cell r="F166">
            <v>0.66</v>
          </cell>
          <cell r="I166">
            <v>435671</v>
          </cell>
          <cell r="J166">
            <v>289662.59999999998</v>
          </cell>
        </row>
        <row r="167">
          <cell r="B167" t="str">
            <v>WEMABANK</v>
          </cell>
          <cell r="C167">
            <v>7.15</v>
          </cell>
          <cell r="F167">
            <v>7.85</v>
          </cell>
          <cell r="I167">
            <v>3401936</v>
          </cell>
          <cell r="J167">
            <v>26397205.329999998</v>
          </cell>
        </row>
        <row r="168">
          <cell r="B168" t="str">
            <v>ZENITHBANK</v>
          </cell>
          <cell r="C168">
            <v>34</v>
          </cell>
          <cell r="F168">
            <v>36.200000000000003</v>
          </cell>
          <cell r="I168">
            <v>14482965</v>
          </cell>
          <cell r="J168">
            <v>510271372.60000002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E1E5-C2D0-4E40-914A-AC46F6FD77A6}">
  <dimension ref="B1:AT524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45362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COUNTIFS(W9:W485,"&gt;"&amp;LARGE(W9:W485,MIN(AH4,COUNT(W9:W485))))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10793</v>
      </c>
      <c r="J9" s="45">
        <v>25885.53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HONYFLOUR</v>
      </c>
      <c r="O9" s="49">
        <f>VLOOKUP(N9,$B$9:$F$1048576,5,FALSE)</f>
        <v>3.74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10793</v>
      </c>
      <c r="Z9" s="53">
        <f t="shared" ref="Z9:Z72" si="3">IF(ISTEXT(B9),J9,"")</f>
        <v>25885.53</v>
      </c>
      <c r="AA9" s="8">
        <v>1</v>
      </c>
      <c r="AB9" s="54" t="str" cm="1">
        <f t="array" ref="AB9">IF($AC9="","",INDEX($V$9:$V$485,SMALL(IF($W$9:$W$485=$AC9,ROW($V$9:$V$485)-ROW($V$9)+1),COUNTIFS($AC$9:AC9,AC9))))</f>
        <v>PRESTIGE</v>
      </c>
      <c r="AC9" s="55">
        <f>IF(ROWS($AC$9:AC9)&lt;=$AC$5,SMALL($W$9:$W$485,ROWS($AC$9:AC9)),"")</f>
        <v>-9.9999999999999908E-2</v>
      </c>
      <c r="AD9" s="56" t="str">
        <f>INDEX($V$9:$Z$485,MATCH(AE9,$W$9:$W$485,0)+0,1)</f>
        <v>PRESTIGE</v>
      </c>
      <c r="AE9" s="57">
        <f>_xlfn.MINIFS($W$9:$W$485,$W$9:$W$485,"&lt;&gt;0")</f>
        <v>-9.9999999999999908E-2</v>
      </c>
      <c r="AF9" s="57"/>
      <c r="AG9" s="54" t="str" cm="1">
        <f t="array" ref="AG9">IF($AH9="","",INDEX($V$9:$V$485,SMALL(IF($W$9:$W$485=$AH9,ROW($V$9:$V$485)-ROW($V$9)+1),COUNTIFS($AH$9:AH9,AH9))))</f>
        <v>HONYFLOUR</v>
      </c>
      <c r="AH9" s="55">
        <f>IF(ROWS($AH$9:AH9)&lt;=$AH$5,LARGE($W$9:$W$485,ROWS($AH$9:AH9)),"")</f>
        <v>0.10000000000000009</v>
      </c>
      <c r="AJ9" s="56" t="str">
        <f>INDEX($V$9:$Z$485,MATCH(AK9,$X$9:$X$485,0)+0,1)</f>
        <v>MORISON</v>
      </c>
      <c r="AK9" s="57">
        <f>_xlfn.MINIFS($X$9:$X$485,$X$9:$X$485,"&lt;&gt;0")</f>
        <v>-0.46071428571428563</v>
      </c>
      <c r="AM9" s="56" t="str">
        <f>INDEX($V$9:$Z$485,MATCH(AN9,$X$9:$X$485,0)+0,1)</f>
        <v>JULI</v>
      </c>
      <c r="AN9" s="57">
        <f>LARGE($X$9:$X$485,AA9)</f>
        <v>7.4237288135593218</v>
      </c>
      <c r="AP9" s="56" t="str">
        <f>INDEX($V$9:$Z$485,MATCH(AQ9,$Y$9:$Y$485,0)+0,1)</f>
        <v>GTCO</v>
      </c>
      <c r="AQ9" s="58">
        <f>LARGE($Y$9:$Y$485,AA9)</f>
        <v>96630881</v>
      </c>
      <c r="AR9" s="58"/>
      <c r="AS9" s="56" t="str">
        <f>INDEX($V$9:$Z$485,MATCH(AT9,$Z$9:$Z$485,0)+0,1)</f>
        <v>TRANSPOWER</v>
      </c>
      <c r="AT9" s="59">
        <f>LARGE($Z$9:$Z$485,AA9)</f>
        <v>5929592706.5</v>
      </c>
    </row>
    <row r="10" spans="2:46" x14ac:dyDescent="0.25">
      <c r="B10" s="60" t="s">
        <v>26</v>
      </c>
      <c r="C10" s="41">
        <v>0.72</v>
      </c>
      <c r="D10" s="61">
        <v>0.72</v>
      </c>
      <c r="E10" s="61">
        <v>0.72</v>
      </c>
      <c r="F10" s="42">
        <v>0.72</v>
      </c>
      <c r="G10" s="43">
        <v>0</v>
      </c>
      <c r="H10" s="43">
        <v>0</v>
      </c>
      <c r="I10" s="62">
        <v>57887</v>
      </c>
      <c r="J10" s="63">
        <v>43701.18</v>
      </c>
      <c r="K10" s="46">
        <v>-0.11111111111111116</v>
      </c>
      <c r="L10" s="47"/>
      <c r="N10" s="48" t="str">
        <v>NEM</v>
      </c>
      <c r="O10" s="49">
        <f>VLOOKUP(N10,$B$9:$F$1048576,5,FALSE)</f>
        <v>6.05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9.9999999999999964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-0.11111111111111116</v>
      </c>
      <c r="Y10" s="53">
        <f t="shared" si="2"/>
        <v>57887</v>
      </c>
      <c r="Z10" s="53">
        <f t="shared" si="3"/>
        <v>43701.18</v>
      </c>
      <c r="AA10" s="8">
        <v>2</v>
      </c>
      <c r="AB10" s="54" t="str" cm="1">
        <f t="array" ref="AB10">IF($AC10="","",INDEX($V$9:$V$485,SMALL(IF($W$9:$W$485=$AC10,ROW($V$9:$V$485)-ROW($V$9)+1),COUNTIFS($AC$9:AC10,AC10))))</f>
        <v>LASACO</v>
      </c>
      <c r="AC10" s="55">
        <f>IF(ROWS($AC$9:AC10)&lt;=$AC$5,SMALL($W$9:$W$485,ROWS($AC$9:AC10)),"")</f>
        <v>-9.8290598290598302E-2</v>
      </c>
      <c r="AD10" s="56" t="str">
        <f>INDEX($V$9:$Z$485,MATCH(AE10,$W$9:$W$485,0)+0,1)</f>
        <v>LASACO</v>
      </c>
      <c r="AE10" s="57">
        <f>SMALL($W$9:$W$485,AA10)</f>
        <v>-9.8290598290598302E-2</v>
      </c>
      <c r="AF10" s="57"/>
      <c r="AG10" s="54" t="str" cm="1">
        <f t="array" ref="AG10">IF($AH10="","",INDEX($V$9:$V$485,SMALL(IF($W$9:$W$485=$AH10,ROW($V$9:$V$485)-ROW($V$9)+1),COUNTIFS($AH$9:AH10,AH10))))</f>
        <v>NEM</v>
      </c>
      <c r="AH10" s="55">
        <f>IF(ROWS($AH$9:AH10)&lt;=$AH$5,LARGE($W$9:$W$485,ROWS($AH$9:AH10)),"")</f>
        <v>9.9999999999999964E-2</v>
      </c>
      <c r="AJ10" s="56" t="str">
        <f>INDEX($V$9:$Z$485,MATCH(AK10,$X$9:$X$485,0)+0,1)</f>
        <v>GUINNESS</v>
      </c>
      <c r="AK10" s="57">
        <f>SMALL($X$9:$X$485,AA10)</f>
        <v>-0.3606060606060606</v>
      </c>
      <c r="AM10" s="56" t="str">
        <f>INDEX($V$9:$Z$485,MATCH(AN10,$X$9:$X$485,0)+0,1)</f>
        <v>GEREGU</v>
      </c>
      <c r="AN10" s="57">
        <f>LARGE($X$9:$X$485,AA10)</f>
        <v>1.5062656641604009</v>
      </c>
      <c r="AP10" s="56" t="str">
        <f>INDEX($V$9:$Z$485,MATCH(AQ10,$Y$9:$Y$485,0)+0,1)</f>
        <v>TRANSCORP</v>
      </c>
      <c r="AQ10" s="58">
        <f>LARGE($Y$9:$Y$485,AA10)</f>
        <v>73860004</v>
      </c>
      <c r="AR10" s="58"/>
      <c r="AS10" s="56" t="str">
        <f>INDEX($V$9:$Z$485,MATCH(AT10,$Z$9:$Z$485,0)+0,1)</f>
        <v>GTCO</v>
      </c>
      <c r="AT10" s="59">
        <f>LARGE($Z$9:$Z$485,AA10)</f>
        <v>4023975674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37583</v>
      </c>
      <c r="J11" s="63">
        <v>59035.71</v>
      </c>
      <c r="K11" s="46">
        <v>-0.10309278350515461</v>
      </c>
      <c r="L11" s="47"/>
      <c r="N11" s="48" t="str">
        <v>DANGSUGAR</v>
      </c>
      <c r="O11" s="49">
        <f>VLOOKUP(N11,$B$9:$F$1048576,5,FALSE)</f>
        <v>61.2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9.9730458221024332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37583</v>
      </c>
      <c r="Z11" s="53">
        <f t="shared" si="3"/>
        <v>59035.71</v>
      </c>
      <c r="AA11" s="8">
        <v>3</v>
      </c>
      <c r="AB11" s="54" t="str" cm="1">
        <f t="array" ref="AB11">IF($AC11="","",INDEX($V$9:$V$485,SMALL(IF($W$9:$W$485=$AC11,ROW($V$9:$V$485)-ROW($V$9)+1),COUNTIFS($AC$9:AC11,AC11))))</f>
        <v>UACN</v>
      </c>
      <c r="AC11" s="55">
        <f>IF(ROWS($AC$9:AC11)&lt;=$AC$5,SMALL($W$9:$W$485,ROWS($AC$9:AC11)),"")</f>
        <v>-9.677419354838708E-2</v>
      </c>
      <c r="AD11" s="56" t="str">
        <f>INDEX($V$9:$Z$485,MATCH(AE11,$W$9:$W$485,0)+0,1)</f>
        <v>UACN</v>
      </c>
      <c r="AE11" s="57">
        <f>SMALL($W$9:$W$485,AA11)</f>
        <v>-9.677419354838708E-2</v>
      </c>
      <c r="AF11" s="57"/>
      <c r="AG11" s="54" t="str" cm="1">
        <f t="array" ref="AG11">IF($AH11="","",INDEX($V$9:$V$485,SMALL(IF($W$9:$W$485=$AH11,ROW($V$9:$V$485)-ROW($V$9)+1),COUNTIFS($AH$9:AH11,AH11))))</f>
        <v>DANGSUGAR</v>
      </c>
      <c r="AH11" s="55">
        <f>IF(ROWS($AH$9:AH11)&lt;=$AH$5,LARGE($W$9:$W$485,ROWS($AH$9:AH11)),"")</f>
        <v>9.9730458221024332E-2</v>
      </c>
      <c r="AJ11" s="56" t="str">
        <f>INDEX($V$9:$Z$485,MATCH(AK11,$X$9:$X$485,0)+0,1)</f>
        <v>CILEASING</v>
      </c>
      <c r="AK11" s="57">
        <f>SMALL($X$9:$X$485,AA11)</f>
        <v>-0.33571428571428563</v>
      </c>
      <c r="AM11" s="56" t="str">
        <f>INDEX($V$9:$Z$485,MATCH(AN11,$X$9:$X$485,0)+0,1)</f>
        <v>DANGCEM</v>
      </c>
      <c r="AN11" s="57">
        <f>LARGE($X$9:$X$485,AA11)</f>
        <v>1.1466083150984687</v>
      </c>
      <c r="AP11" s="56" t="str">
        <f>INDEX($V$9:$Z$485,MATCH(AQ11,$Y$9:$Y$485,0)+0,1)</f>
        <v>ACCESSCORP</v>
      </c>
      <c r="AQ11" s="58">
        <f>LARGE($Y$9:$Y$485,AA11)</f>
        <v>48089570</v>
      </c>
      <c r="AR11" s="58"/>
      <c r="AS11" s="56" t="str">
        <f>INDEX($V$9:$Z$485,MATCH(AT11,$Z$9:$Z$485,0)+0,1)</f>
        <v>TRANSCORP</v>
      </c>
      <c r="AT11" s="59">
        <f>LARGE($Z$9:$Z$485,AA11)</f>
        <v>1230706939.75</v>
      </c>
    </row>
    <row r="12" spans="2:46" x14ac:dyDescent="0.25">
      <c r="B12" s="60" t="s">
        <v>28</v>
      </c>
      <c r="C12" s="41">
        <v>20.149999999999999</v>
      </c>
      <c r="D12" s="41">
        <v>21</v>
      </c>
      <c r="E12" s="41">
        <v>20.350000000000001</v>
      </c>
      <c r="F12" s="42">
        <v>20.5</v>
      </c>
      <c r="G12" s="43">
        <v>0.35000000000000142</v>
      </c>
      <c r="H12" s="43">
        <v>1.7369727047146473</v>
      </c>
      <c r="I12" s="62">
        <v>48089570</v>
      </c>
      <c r="J12" s="63">
        <v>988350217.70000005</v>
      </c>
      <c r="K12" s="46">
        <v>-0.11447084233261329</v>
      </c>
      <c r="L12" s="47"/>
      <c r="N12" s="48" t="str">
        <v>NASCON</v>
      </c>
      <c r="O12" s="49">
        <f>VLOOKUP(N12,$B$9:$F$1048576,5,FALSE)</f>
        <v>57.6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9.92366412213741</v>
      </c>
      <c r="V12" s="7" t="str">
        <f t="shared" si="0"/>
        <v>ACCESSCORP</v>
      </c>
      <c r="W12" s="52">
        <f t="shared" si="5"/>
        <v>1.7369727047146472E-2</v>
      </c>
      <c r="X12" s="52">
        <f t="shared" si="1"/>
        <v>-0.11447084233261329</v>
      </c>
      <c r="Y12" s="53">
        <f t="shared" si="2"/>
        <v>48089570</v>
      </c>
      <c r="Z12" s="53">
        <f t="shared" si="3"/>
        <v>988350217.70000005</v>
      </c>
      <c r="AA12" s="8">
        <v>4</v>
      </c>
      <c r="AB12" s="54" t="str" cm="1">
        <f t="array" ref="AB12">IF($AC12="","",INDEX($V$9:$V$485,SMALL(IF($W$9:$W$485=$AC12,ROW($V$9:$V$485)-ROW($V$9)+1),COUNTIFS($AC$9:AC12,AC12))))</f>
        <v>RTBRISCOE</v>
      </c>
      <c r="AC12" s="55">
        <f>IF(ROWS($AC$9:AC12)&lt;=$AC$5,SMALL($W$9:$W$485,ROWS($AC$9:AC12)),"")</f>
        <v>-8.1632653061224456E-2</v>
      </c>
      <c r="AD12" s="56" t="str">
        <f>INDEX($V$9:$Z$485,MATCH(AE12,$W$9:$W$485,0)+0,1)</f>
        <v>RTBRISCOE</v>
      </c>
      <c r="AE12" s="57">
        <f>SMALL($W$9:$W$485,AA12)</f>
        <v>-8.1632653061224456E-2</v>
      </c>
      <c r="AF12" s="57"/>
      <c r="AG12" s="54" t="str" cm="1">
        <f t="array" ref="AG12">IF($AH12="","",INDEX($V$9:$V$485,SMALL(IF($W$9:$W$485=$AH12,ROW($V$9:$V$485)-ROW($V$9)+1),COUNTIFS($AH$9:AH12,AH12))))</f>
        <v>NASCON</v>
      </c>
      <c r="AH12" s="55">
        <f>IF(ROWS($AH$9:AH12)&lt;=$AH$5,LARGE($W$9:$W$485,ROWS($AH$9:AH12)),"")</f>
        <v>9.92366412213741E-2</v>
      </c>
      <c r="AJ12" s="56" t="str">
        <f>INDEX($V$9:$Z$485,MATCH(AK12,$X$9:$X$485,0)+0,1)</f>
        <v>THOMASWY</v>
      </c>
      <c r="AK12" s="57">
        <f>SMALL($X$9:$X$485,AA12)</f>
        <v>-0.32592592592592595</v>
      </c>
      <c r="AM12" s="56" t="str">
        <f>INDEX($V$9:$Z$485,MATCH(AN12,$X$9:$X$485,0)+0,1)</f>
        <v>TRANSCORP</v>
      </c>
      <c r="AN12" s="57">
        <f>LARGE($X$9:$X$485,AA12)</f>
        <v>1.0554272517321017</v>
      </c>
      <c r="AP12" s="56" t="str">
        <f>INDEX($V$9:$Z$485,MATCH(AQ12,$Y$9:$Y$485,0)+0,1)</f>
        <v>UBA</v>
      </c>
      <c r="AQ12" s="58">
        <f>LARGE($Y$9:$Y$485,AA12)</f>
        <v>21580646</v>
      </c>
      <c r="AR12" s="58"/>
      <c r="AS12" s="56" t="str">
        <f>INDEX($V$9:$Z$485,MATCH(AT12,$Z$9:$Z$485,0)+0,1)</f>
        <v>NASCON</v>
      </c>
      <c r="AT12" s="59">
        <f>LARGE($Z$9:$Z$485,AA12)</f>
        <v>1125730792.3</v>
      </c>
    </row>
    <row r="13" spans="2:46" x14ac:dyDescent="0.25">
      <c r="B13" s="60" t="s">
        <v>29</v>
      </c>
      <c r="C13" s="41">
        <v>7.5</v>
      </c>
      <c r="D13" s="61">
        <v>7.6</v>
      </c>
      <c r="E13" s="61">
        <v>7.6</v>
      </c>
      <c r="F13" s="42">
        <v>7.6</v>
      </c>
      <c r="G13" s="43">
        <v>9.9999999999999645E-2</v>
      </c>
      <c r="H13" s="43">
        <v>1.3333333333333286</v>
      </c>
      <c r="I13" s="62">
        <v>973694</v>
      </c>
      <c r="J13" s="63">
        <v>7447425.8499999996</v>
      </c>
      <c r="K13" s="46">
        <v>2.7027027027026973E-2</v>
      </c>
      <c r="L13" s="47"/>
      <c r="N13" s="48" t="str">
        <v>WEMABANK</v>
      </c>
      <c r="O13" s="49">
        <f>VLOOKUP(N13,$B$9:$F$1048576,5,FALSE)</f>
        <v>7.85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9.7902097902097793</v>
      </c>
      <c r="V13" s="7" t="str">
        <f t="shared" si="0"/>
        <v>AFRIPRUD</v>
      </c>
      <c r="W13" s="52">
        <f t="shared" si="5"/>
        <v>1.3333333333333286E-2</v>
      </c>
      <c r="X13" s="52">
        <f t="shared" si="1"/>
        <v>2.7027027027026973E-2</v>
      </c>
      <c r="Y13" s="53">
        <f t="shared" si="2"/>
        <v>973694</v>
      </c>
      <c r="Z13" s="53">
        <f t="shared" si="3"/>
        <v>7447425.8499999996</v>
      </c>
      <c r="AA13" s="8">
        <v>5</v>
      </c>
      <c r="AB13" s="54" t="str" cm="1">
        <f t="array" ref="AB13">IF($AC13="","",INDEX($V$9:$V$485,SMALL(IF($W$9:$W$485=$AC13,ROW($V$9:$V$485)-ROW($V$9)+1),COUNTIFS($AC$9:AC13,AC13))))</f>
        <v>INTENEGINS</v>
      </c>
      <c r="AC13" s="55">
        <f>IF(ROWS($AC$9:AC13)&lt;=$AC$5,SMALL($W$9:$W$485,ROWS($AC$9:AC13)),"")</f>
        <v>-7.7380952380952314E-2</v>
      </c>
      <c r="AD13" s="56" t="str">
        <f>INDEX($V$9:$Z$485,MATCH(AE13,$W$9:$W$485,0)+0,1)</f>
        <v>INTENEGINS</v>
      </c>
      <c r="AE13" s="57">
        <f>SMALL($W$9:$W$485,AA13)</f>
        <v>-7.7380952380952314E-2</v>
      </c>
      <c r="AF13" s="57"/>
      <c r="AG13" s="54" t="str" cm="1">
        <f t="array" ref="AG13">IF($AH13="","",INDEX($V$9:$V$485,SMALL(IF($W$9:$W$485=$AH13,ROW($V$9:$V$485)-ROW($V$9)+1),COUNTIFS($AH$9:AH13,AH13))))</f>
        <v>WEMABANK</v>
      </c>
      <c r="AH13" s="55">
        <f>IF(ROWS($AH$9:AH13)&lt;=$AH$5,LARGE($W$9:$W$485,ROWS($AH$9:AH13)),"")</f>
        <v>9.7902097902097793E-2</v>
      </c>
      <c r="AJ13" s="56" t="str">
        <f>INDEX($V$9:$Z$485,MATCH(AK13,$X$9:$X$485,0)+0,1)</f>
        <v>RTBRISCOE</v>
      </c>
      <c r="AK13" s="57">
        <f>SMALL($X$9:$X$485,AA13)</f>
        <v>-0.26229508196721307</v>
      </c>
      <c r="AM13" s="56" t="str">
        <f>INDEX($V$9:$Z$485,MATCH(AN13,$X$9:$X$485,0)+0,1)</f>
        <v>BUAFOODS</v>
      </c>
      <c r="AN13" s="57">
        <f>LARGE($X$9:$X$485,AA13)</f>
        <v>0.96432264736297801</v>
      </c>
      <c r="AP13" s="56" t="str">
        <f>INDEX($V$9:$Z$485,MATCH(AQ13,$Y$9:$Y$485,0)+0,1)</f>
        <v>NASCON</v>
      </c>
      <c r="AQ13" s="58">
        <f>LARGE($Y$9:$Y$485,AA13)</f>
        <v>19574854</v>
      </c>
      <c r="AR13" s="58"/>
      <c r="AS13" s="56" t="str">
        <f>INDEX($V$9:$Z$485,MATCH(AT13,$Z$9:$Z$485,0)+0,1)</f>
        <v>ACCESSCORP</v>
      </c>
      <c r="AT13" s="59">
        <f>LARGE($Z$9:$Z$485,AA13)</f>
        <v>988350217.70000005</v>
      </c>
    </row>
    <row r="14" spans="2:46" x14ac:dyDescent="0.25">
      <c r="B14" s="60" t="s">
        <v>30</v>
      </c>
      <c r="C14" s="41">
        <v>0.98</v>
      </c>
      <c r="D14" s="41">
        <v>1.06</v>
      </c>
      <c r="E14" s="41">
        <v>0.98</v>
      </c>
      <c r="F14" s="42">
        <v>1.02</v>
      </c>
      <c r="G14" s="43">
        <v>4.0000000000000036E-2</v>
      </c>
      <c r="H14" s="43">
        <v>4.0816326530612281</v>
      </c>
      <c r="I14" s="62">
        <v>15220125</v>
      </c>
      <c r="J14" s="63">
        <v>15116297.92</v>
      </c>
      <c r="K14" s="46">
        <v>0.27499999999999991</v>
      </c>
      <c r="L14" s="47"/>
      <c r="N14" s="48" t="str">
        <v>ELLAHLAKES</v>
      </c>
      <c r="O14" s="49">
        <f>VLOOKUP(N14,$B$9:$F$1048576,5,FALSE)</f>
        <v>3.29</v>
      </c>
      <c r="P14" s="50" t="str">
        <f t="shared" si="4"/>
        <v>9.7%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9.6666666666666679</v>
      </c>
      <c r="V14" s="7" t="str">
        <f t="shared" si="0"/>
        <v>AIICO</v>
      </c>
      <c r="W14" s="52">
        <f t="shared" si="5"/>
        <v>4.0816326530612283E-2</v>
      </c>
      <c r="X14" s="52">
        <f t="shared" si="1"/>
        <v>0.27499999999999991</v>
      </c>
      <c r="Y14" s="53">
        <f t="shared" si="2"/>
        <v>15220125</v>
      </c>
      <c r="Z14" s="53">
        <f t="shared" si="3"/>
        <v>15116297.92</v>
      </c>
      <c r="AA14" s="8">
        <v>6</v>
      </c>
      <c r="AB14" s="54" t="str" cm="1">
        <f t="array" ref="AB14">IF($AC14="","",INDEX($V$9:$V$485,SMALL(IF($W$9:$W$485=$AC14,ROW($V$9:$V$485)-ROW($V$9)+1),COUNTIFS($AC$9:AC14,AC14))))</f>
        <v>ETERNA</v>
      </c>
      <c r="AC14" s="55">
        <f>IF(ROWS($AC$9:AC14)&lt;=$AC$5,SMALL($W$9:$W$485,ROWS($AC$9:AC14)),"")</f>
        <v>-6.7092651757188537E-2</v>
      </c>
      <c r="AD14" s="56" t="str">
        <f>INDEX($V$9:$Z$485,MATCH(AE14,$W$9:$W$485,0)+0,1)</f>
        <v>ETERNA</v>
      </c>
      <c r="AE14" s="57">
        <f>SMALL($W$9:$W$485,AA14)</f>
        <v>-6.7092651757188537E-2</v>
      </c>
      <c r="AF14" s="57"/>
      <c r="AG14" s="54" t="str" cm="1">
        <f t="array" ref="AG14">IF($AH14="","",INDEX($V$9:$V$485,SMALL(IF($W$9:$W$485=$AH14,ROW($V$9:$V$485)-ROW($V$9)+1),COUNTIFS($AH$9:AH14,AH14))))</f>
        <v>ELLAHLAKES</v>
      </c>
      <c r="AH14" s="55">
        <f>IF(ROWS($AH$9:AH14)&lt;=$AH$5,LARGE($W$9:$W$485,ROWS($AH$9:AH14)),"")</f>
        <v>9.6666666666666679E-2</v>
      </c>
      <c r="AJ14" s="56" t="str">
        <f>INDEX($V$9:$Z$485,MATCH(AK14,$X$9:$X$485,0)+0,1)</f>
        <v>STANBIC</v>
      </c>
      <c r="AK14" s="57">
        <f>SMALL($X$9:$X$485,AA14)</f>
        <v>-0.23905240488155066</v>
      </c>
      <c r="AM14" s="56" t="str">
        <f>INDEX($V$9:$Z$485,MATCH(AN14,$X$9:$X$485,0)+0,1)</f>
        <v>TIP</v>
      </c>
      <c r="AN14" s="57">
        <f>LARGE($X$9:$X$485,AA14)</f>
        <v>0.78260869565217384</v>
      </c>
      <c r="AP14" s="56" t="str">
        <f>INDEX($V$9:$Z$485,MATCH(AQ14,$Y$9:$Y$485,0)+0,1)</f>
        <v>FIDELITYBK</v>
      </c>
      <c r="AQ14" s="58">
        <f>LARGE($Y$9:$Y$485,AA14)</f>
        <v>18662966</v>
      </c>
      <c r="AR14" s="58"/>
      <c r="AS14" s="56" t="str">
        <f>INDEX($V$9:$Z$485,MATCH(AT14,$Z$9:$Z$485,0)+0,1)</f>
        <v>DANGSUGAR</v>
      </c>
      <c r="AT14" s="59">
        <f>LARGE($Z$9:$Z$485,AA14)</f>
        <v>675943449.04999995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2337</v>
      </c>
      <c r="J15" s="63">
        <v>4680569.8</v>
      </c>
      <c r="K15" s="46">
        <v>0.16587175410704824</v>
      </c>
      <c r="L15" s="47"/>
      <c r="N15" s="48" t="str">
        <v>JAPAULGOLD</v>
      </c>
      <c r="O15" s="49">
        <f>VLOOKUP(N15,$B$9:$F$1048576,5,FALSE)</f>
        <v>2.13</v>
      </c>
      <c r="P15" s="50" t="str">
        <f t="shared" si="4"/>
        <v>9.3%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9.2307692307692264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2337</v>
      </c>
      <c r="Z15" s="53">
        <f t="shared" si="3"/>
        <v>4680569.8</v>
      </c>
      <c r="AA15" s="8">
        <v>7</v>
      </c>
      <c r="AB15" s="54" t="str" cm="1">
        <f t="array" ref="AB15">IF($AC15="","",INDEX($V$9:$V$485,SMALL(IF($W$9:$W$485=$AC15,ROW($V$9:$V$485)-ROW($V$9)+1),COUNTIFS($AC$9:AC15,AC15))))</f>
        <v>OANDO</v>
      </c>
      <c r="AC15" s="55">
        <f>IF(ROWS($AC$9:AC15)&lt;=$AC$5,SMALL($W$9:$W$485,ROWS($AC$9:AC15)),"")</f>
        <v>-5.0000000000000044E-2</v>
      </c>
      <c r="AD15" s="56" t="str">
        <f>INDEX($V$9:$Z$485,MATCH(AE15,$W$9:$W$485,0)+0,1)</f>
        <v>TANTALIZER</v>
      </c>
      <c r="AE15" s="57">
        <f>SMALL($W$9:$W$485,AA15)</f>
        <v>-5.0000000000000044E-2</v>
      </c>
      <c r="AF15" s="57"/>
      <c r="AG15" s="54" t="str" cm="1">
        <f t="array" ref="AG15">IF($AH15="","",INDEX($V$9:$V$485,SMALL(IF($W$9:$W$485=$AH15,ROW($V$9:$V$485)-ROW($V$9)+1),COUNTIFS($AH$9:AH15,AH15))))</f>
        <v>JAPAULGOLD</v>
      </c>
      <c r="AH15" s="55">
        <f>IF(ROWS($AH$9:AH15)&lt;=$AH$5,LARGE($W$9:$W$485,ROWS($AH$9:AH15)),"")</f>
        <v>9.2307692307692257E-2</v>
      </c>
      <c r="AJ15" s="56" t="str">
        <f>INDEX($V$9:$Z$485,MATCH(AK15,$X$9:$X$485,0)+0,1)</f>
        <v>CWG</v>
      </c>
      <c r="AK15" s="57">
        <f>SMALL($X$9:$X$485,AA15)</f>
        <v>-0.23493975903614472</v>
      </c>
      <c r="AM15" s="56" t="str">
        <f>INDEX($V$9:$Z$485,MATCH(AN15,$X$9:$X$485,0)+0,1)</f>
        <v>VERITASKAP</v>
      </c>
      <c r="AN15" s="57">
        <f>LARGE($X$9:$X$485,AA15)</f>
        <v>0.72972972972972983</v>
      </c>
      <c r="AP15" s="56" t="str">
        <f>INDEX($V$9:$Z$485,MATCH(AQ15,$Y$9:$Y$485,0)+0,1)</f>
        <v>TRANSPOWER</v>
      </c>
      <c r="AQ15" s="58">
        <f>LARGE($Y$9:$Y$485,AA15)</f>
        <v>16513038</v>
      </c>
      <c r="AR15" s="58"/>
      <c r="AS15" s="56" t="str">
        <f>INDEX($V$9:$Z$485,MATCH(AT15,$Z$9:$Z$485,0)+0,1)</f>
        <v>ZENITHBANK</v>
      </c>
      <c r="AT15" s="59">
        <f>LARGE($Z$9:$Z$485,AA15)</f>
        <v>510271372.60000002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2300</v>
      </c>
      <c r="J16" s="63">
        <v>4600</v>
      </c>
      <c r="K16" s="46">
        <v>0</v>
      </c>
      <c r="L16" s="47"/>
      <c r="N16" s="48" t="str">
        <v>FTNCOCOA</v>
      </c>
      <c r="O16" s="49">
        <f>VLOOKUP(N16,$B$9:$F$1048576,5,FALSE)</f>
        <v>1.5</v>
      </c>
      <c r="P16" s="50" t="str">
        <f t="shared" si="4"/>
        <v>8.7%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8.6956521739130519</v>
      </c>
      <c r="V16" s="7" t="str">
        <f t="shared" si="0"/>
        <v>AUSTINLAZ</v>
      </c>
      <c r="W16" s="52">
        <f t="shared" si="5"/>
        <v>0</v>
      </c>
      <c r="X16" s="52">
        <f t="shared" si="1"/>
        <v>0</v>
      </c>
      <c r="Y16" s="53">
        <f t="shared" si="2"/>
        <v>2300</v>
      </c>
      <c r="Z16" s="53">
        <f t="shared" si="3"/>
        <v>4600</v>
      </c>
      <c r="AA16" s="8">
        <v>8</v>
      </c>
      <c r="AB16" s="54" t="str" cm="1">
        <f t="array" ref="AB16">IF($AC16="","",INDEX($V$9:$V$485,SMALL(IF($W$9:$W$485=$AC16,ROW($V$9:$V$485)-ROW($V$9)+1),COUNTIFS($AC$9:AC16,AC16))))</f>
        <v>TANTALIZER</v>
      </c>
      <c r="AC16" s="55">
        <f>IF(ROWS($AC$9:AC16)&lt;=$AC$5,SMALL($W$9:$W$485,ROWS($AC$9:AC16)),"")</f>
        <v>-4.9999999999999961E-2</v>
      </c>
      <c r="AD16" s="56" t="str">
        <f>INDEX($V$9:$Z$485,MATCH(AE16,$W$9:$W$485,0)+0,1)</f>
        <v>OANDO</v>
      </c>
      <c r="AE16" s="57">
        <f>SMALL($W$9:$W$485,AA16)</f>
        <v>-4.9999999999999961E-2</v>
      </c>
      <c r="AF16" s="57"/>
      <c r="AG16" s="54" t="str" cm="1">
        <f t="array" ref="AG16">IF($AH16="","",INDEX($V$9:$V$485,SMALL(IF($W$9:$W$485=$AH16,ROW($V$9:$V$485)-ROW($V$9)+1),COUNTIFS($AH$9:AH16,AH16))))</f>
        <v>FTNCOCOA</v>
      </c>
      <c r="AH16" s="55">
        <f>IF(ROWS($AH$9:AH16)&lt;=$AH$5,LARGE($W$9:$W$485,ROWS($AH$9:AH16)),"")</f>
        <v>8.6956521739130516E-2</v>
      </c>
      <c r="AJ16" s="56" t="str">
        <f>INDEX($V$9:$Z$485,MATCH(AK16,$X$9:$X$485,0)+0,1)</f>
        <v>NB</v>
      </c>
      <c r="AK16" s="57">
        <f>SMALL($X$9:$X$485,AA16)</f>
        <v>-0.19444444444444442</v>
      </c>
      <c r="AM16" s="56" t="str">
        <f>INDEX($V$9:$Z$485,MATCH(AN16,$X$9:$X$485,0)+0,1)</f>
        <v>MEYER</v>
      </c>
      <c r="AN16" s="57">
        <f>LARGE($X$9:$X$485,AA16)</f>
        <v>0.55988857938718661</v>
      </c>
      <c r="AP16" s="56" t="str">
        <f>INDEX($V$9:$Z$485,MATCH(AQ16,$Y$9:$Y$485,0)+0,1)</f>
        <v>AIICO</v>
      </c>
      <c r="AQ16" s="58">
        <f>LARGE($Y$9:$Y$485,AA16)</f>
        <v>15220125</v>
      </c>
      <c r="AR16" s="58"/>
      <c r="AS16" s="56" t="str">
        <f>INDEX($V$9:$Z$485,MATCH(AT16,$Z$9:$Z$485,0)+0,1)</f>
        <v>UBA</v>
      </c>
      <c r="AT16" s="59">
        <f>LARGE($Z$9:$Z$485,AA16)</f>
        <v>497306442.69999999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25300</v>
      </c>
      <c r="J17" s="63">
        <v>395958.5</v>
      </c>
      <c r="K17" s="46">
        <v>0.33461538461538476</v>
      </c>
      <c r="L17" s="47"/>
      <c r="N17" s="48" t="str">
        <v>UPDC</v>
      </c>
      <c r="O17" s="49">
        <f>VLOOKUP(N17,$B$9:$F$1048576,5,FALSE)</f>
        <v>1.43</v>
      </c>
      <c r="P17" s="50" t="str">
        <f t="shared" si="4"/>
        <v>8.4%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8.3333333333333233</v>
      </c>
      <c r="V17" s="7" t="str">
        <f t="shared" si="0"/>
        <v>BERGER</v>
      </c>
      <c r="W17" s="52">
        <f t="shared" si="5"/>
        <v>0</v>
      </c>
      <c r="X17" s="52">
        <f t="shared" si="1"/>
        <v>0.33461538461538476</v>
      </c>
      <c r="Y17" s="53">
        <f t="shared" si="2"/>
        <v>25300</v>
      </c>
      <c r="Z17" s="53">
        <f t="shared" si="3"/>
        <v>395958.5</v>
      </c>
      <c r="AA17" s="8">
        <v>9</v>
      </c>
      <c r="AB17" s="54" t="str" cm="1">
        <f t="array" ref="AB17">IF($AC17="","",INDEX($V$9:$V$485,SMALL(IF($W$9:$W$485=$AC17,ROW($V$9:$V$485)-ROW($V$9)+1),COUNTIFS($AC$9:AC17,AC17))))</f>
        <v>SOVRENINS</v>
      </c>
      <c r="AC17" s="55">
        <f>IF(ROWS($AC$9:AC17)&lt;=$AC$5,SMALL($W$9:$W$485,ROWS($AC$9:AC17)),"")</f>
        <v>-4.5454545454545497E-2</v>
      </c>
      <c r="AD17" s="56" t="str">
        <f>INDEX($V$9:$Z$485,MATCH(AE17,$W$9:$W$485,0)+0,1)</f>
        <v>SOVRENINS</v>
      </c>
      <c r="AE17" s="57">
        <f>SMALL($W$9:$W$485,AA17)</f>
        <v>-4.5454545454545497E-2</v>
      </c>
      <c r="AF17" s="57"/>
      <c r="AG17" s="54" t="str" cm="1">
        <f t="array" ref="AG17">IF($AH17="","",INDEX($V$9:$V$485,SMALL(IF($W$9:$W$485=$AH17,ROW($V$9:$V$485)-ROW($V$9)+1),COUNTIFS($AH$9:AH17,AH17))))</f>
        <v>UPDC</v>
      </c>
      <c r="AH17" s="55">
        <f>IF(ROWS($AH$9:AH17)&lt;=$AH$5,LARGE($W$9:$W$485,ROWS($AH$9:AH17)),"")</f>
        <v>8.3333333333333232E-2</v>
      </c>
      <c r="AJ17" s="56" t="str">
        <f>INDEX($V$9:$Z$485,MATCH(AK17,$X$9:$X$485,0)+0,1)</f>
        <v>TANTALIZER</v>
      </c>
      <c r="AK17" s="57">
        <f>SMALL($X$9:$X$485,AA17)</f>
        <v>-0.1914893617021276</v>
      </c>
      <c r="AM17" s="56" t="str">
        <f>INDEX($V$9:$Z$485,MATCH(AN17,$X$9:$X$485,0)+0,1)</f>
        <v>TRANSPOWER</v>
      </c>
      <c r="AN17" s="57">
        <f>LARGE($X$9:$X$485,AA17)</f>
        <v>0.53666666666666663</v>
      </c>
      <c r="AP17" s="56" t="str">
        <f>INDEX($V$9:$Z$485,MATCH(AQ17,$Y$9:$Y$485,0)+0,1)</f>
        <v>ZENITHBANK</v>
      </c>
      <c r="AQ17" s="58">
        <f>LARGE($Y$9:$Y$485,AA17)</f>
        <v>14482965</v>
      </c>
      <c r="AR17" s="58"/>
      <c r="AS17" s="56" t="str">
        <f>INDEX($V$9:$Z$485,MATCH(AT17,$Z$9:$Z$485,0)+0,1)</f>
        <v>MTNN</v>
      </c>
      <c r="AT17" s="59">
        <f>LARGE($Z$9:$Z$485,AA17)</f>
        <v>392873081.30000001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28511</v>
      </c>
      <c r="J18" s="63">
        <v>1612043.7</v>
      </c>
      <c r="K18" s="46">
        <v>0</v>
      </c>
      <c r="L18" s="47"/>
      <c r="N18" s="48" t="str">
        <v>LIVESTOCK</v>
      </c>
      <c r="O18" s="49">
        <f>VLOOKUP(N18,$B$9:$F$1048576,5,FALSE)</f>
        <v>1.6</v>
      </c>
      <c r="P18" s="50" t="str">
        <f t="shared" si="4"/>
        <v>8.2%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8.1081081081081159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28511</v>
      </c>
      <c r="Z18" s="53">
        <f t="shared" si="3"/>
        <v>1612043.7</v>
      </c>
      <c r="AA18" s="8">
        <v>10</v>
      </c>
      <c r="AB18" s="54" t="str" cm="1">
        <f t="array" ref="AB18">IF($AC18="","",INDEX($V$9:$V$485,SMALL(IF($W$9:$W$485=$AC18,ROW($V$9:$V$485)-ROW($V$9)+1),COUNTIFS($AC$9:AC18,AC18))))</f>
        <v>WAPIC</v>
      </c>
      <c r="AC18" s="55">
        <f>IF(ROWS($AC$9:AC18)&lt;=$AC$5,SMALL($W$9:$W$485,ROWS($AC$9:AC18)),"")</f>
        <v>-4.3478260869565098E-2</v>
      </c>
      <c r="AD18" s="56" t="str">
        <f>INDEX($V$9:$Z$485,MATCH(AE18,$W$9:$W$485,0)+0,1)</f>
        <v>WAPIC</v>
      </c>
      <c r="AE18" s="57">
        <f>SMALL($W$9:$W$485,AA18)</f>
        <v>-4.3478260869565098E-2</v>
      </c>
      <c r="AF18" s="57"/>
      <c r="AG18" s="54" t="str" cm="1">
        <f t="array" ref="AG18">IF($AH18="","",INDEX($V$9:$V$485,SMALL(IF($W$9:$W$485=$AH18,ROW($V$9:$V$485)-ROW($V$9)+1),COUNTIFS($AH$9:AH18,AH18))))</f>
        <v>LIVESTOCK</v>
      </c>
      <c r="AH18" s="55">
        <f>IF(ROWS($AH$9:AH18)&lt;=$AH$5,LARGE($W$9:$W$485,ROWS($AH$9:AH18)),"")</f>
        <v>8.1081081081081155E-2</v>
      </c>
      <c r="AJ18" s="56" t="str">
        <f>INDEX($V$9:$Z$485,MATCH(AK18,$X$9:$X$485,0)+0,1)</f>
        <v>MECURE</v>
      </c>
      <c r="AK18" s="57">
        <f>SMALL($X$9:$X$485,AA18)</f>
        <v>-0.18999999999999995</v>
      </c>
      <c r="AM18" s="56" t="str">
        <f>INDEX($V$9:$Z$485,MATCH(AN18,$X$9:$X$485,0)+0,1)</f>
        <v>MCNICHOLS</v>
      </c>
      <c r="AN18" s="57">
        <f>LARGE($X$9:$X$485,AA18)</f>
        <v>0.53571428571428581</v>
      </c>
      <c r="AP18" s="56" t="str">
        <f>INDEX($V$9:$Z$485,MATCH(AQ18,$Y$9:$Y$485,0)+0,1)</f>
        <v>DANGSUGAR</v>
      </c>
      <c r="AQ18" s="58">
        <f>LARGE($Y$9:$Y$485,AA18)</f>
        <v>11112500</v>
      </c>
      <c r="AR18" s="58"/>
      <c r="AS18" s="56" t="str">
        <f>INDEX($V$9:$Z$485,MATCH(AT18,$Z$9:$Z$485,0)+0,1)</f>
        <v>FBNH</v>
      </c>
      <c r="AT18" s="59">
        <f>LARGE($Z$9:$Z$485,AA18)</f>
        <v>241530656.44999999</v>
      </c>
    </row>
    <row r="19" spans="2:46" x14ac:dyDescent="0.25">
      <c r="B19" s="60" t="s">
        <v>35</v>
      </c>
      <c r="C19" s="41">
        <v>141</v>
      </c>
      <c r="D19" s="41">
        <v>141</v>
      </c>
      <c r="E19" s="41">
        <v>141</v>
      </c>
      <c r="F19" s="42">
        <v>141</v>
      </c>
      <c r="G19" s="43">
        <v>0</v>
      </c>
      <c r="H19" s="43">
        <v>0</v>
      </c>
      <c r="I19" s="62">
        <v>378864</v>
      </c>
      <c r="J19" s="63">
        <v>48181338.149999999</v>
      </c>
      <c r="K19" s="46">
        <v>0.45360824742268036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0.45360824742268036</v>
      </c>
      <c r="Y19" s="53">
        <f t="shared" si="2"/>
        <v>378864</v>
      </c>
      <c r="Z19" s="53">
        <f t="shared" si="3"/>
        <v>48181338.149999999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14688</v>
      </c>
      <c r="J20" s="63">
        <v>5068190.9000000004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14688</v>
      </c>
      <c r="Z20" s="53">
        <f t="shared" si="3"/>
        <v>5068190.9000000004</v>
      </c>
    </row>
    <row r="21" spans="2:46" x14ac:dyDescent="0.25">
      <c r="B21" s="60" t="s">
        <v>41</v>
      </c>
      <c r="C21" s="41">
        <v>18.3</v>
      </c>
      <c r="D21" s="61">
        <v>18.3</v>
      </c>
      <c r="E21" s="61">
        <v>18.3</v>
      </c>
      <c r="F21" s="42">
        <v>18.3</v>
      </c>
      <c r="G21" s="43">
        <v>0</v>
      </c>
      <c r="H21" s="43">
        <v>0</v>
      </c>
      <c r="I21" s="62">
        <v>212399</v>
      </c>
      <c r="J21" s="63">
        <v>3696258.5</v>
      </c>
      <c r="K21" s="46">
        <v>-3.6842105263157898E-2</v>
      </c>
      <c r="L21" s="47"/>
      <c r="N21" s="66">
        <f>COUNTIF($H$9:$H$191,"&gt;0.00")</f>
        <v>34</v>
      </c>
      <c r="O21" s="66">
        <f>COUNTIF($H$9:$H$191,"&lt;0.00")</f>
        <v>16</v>
      </c>
      <c r="P21" s="66">
        <f>COUNTIF($H$9:$H$191,"=0.00")</f>
        <v>72</v>
      </c>
      <c r="Q21" s="67">
        <f>N21/O21</f>
        <v>2.125</v>
      </c>
      <c r="V21" s="7" t="str">
        <f t="shared" si="0"/>
        <v>CADBURY</v>
      </c>
      <c r="W21" s="52">
        <f t="shared" si="5"/>
        <v>0</v>
      </c>
      <c r="X21" s="52">
        <f t="shared" si="1"/>
        <v>-3.6842105263157898E-2</v>
      </c>
      <c r="Y21" s="53">
        <f t="shared" si="2"/>
        <v>212399</v>
      </c>
      <c r="Z21" s="53">
        <f t="shared" si="3"/>
        <v>3696258.5</v>
      </c>
      <c r="AG21" s="57"/>
      <c r="AH21" s="57"/>
      <c r="AI21" s="68"/>
    </row>
    <row r="22" spans="2:46" x14ac:dyDescent="0.25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154030</v>
      </c>
      <c r="J22" s="63">
        <v>3384745</v>
      </c>
      <c r="K22" s="46">
        <v>0.12709832134292554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0.12709832134292554</v>
      </c>
      <c r="Y22" s="53">
        <f t="shared" si="2"/>
        <v>154030</v>
      </c>
      <c r="Z22" s="53">
        <f t="shared" si="3"/>
        <v>3384745</v>
      </c>
      <c r="AG22" s="57"/>
      <c r="AH22" s="57"/>
      <c r="AI22" s="68"/>
    </row>
    <row r="23" spans="2:46" x14ac:dyDescent="0.25">
      <c r="B23" s="60" t="s">
        <v>43</v>
      </c>
      <c r="C23" s="41">
        <v>1.6</v>
      </c>
      <c r="D23" s="61">
        <v>1.75</v>
      </c>
      <c r="E23" s="61">
        <v>1.6</v>
      </c>
      <c r="F23" s="42">
        <v>1.6</v>
      </c>
      <c r="G23" s="43">
        <v>0</v>
      </c>
      <c r="H23" s="43">
        <v>0</v>
      </c>
      <c r="I23" s="62">
        <v>1191097</v>
      </c>
      <c r="J23" s="63">
        <v>1937714.7</v>
      </c>
      <c r="K23" s="46">
        <v>-0.10614525139664799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-0.10614525139664799</v>
      </c>
      <c r="Y23" s="53">
        <f t="shared" si="2"/>
        <v>1191097</v>
      </c>
      <c r="Z23" s="53">
        <f t="shared" si="3"/>
        <v>1937714.7</v>
      </c>
      <c r="AG23" s="57"/>
      <c r="AH23" s="57"/>
      <c r="AI23" s="68"/>
    </row>
    <row r="24" spans="2:46" x14ac:dyDescent="0.25">
      <c r="B24" s="60" t="s">
        <v>44</v>
      </c>
      <c r="C24" s="41">
        <v>3.76</v>
      </c>
      <c r="D24" s="61">
        <v>3.76</v>
      </c>
      <c r="E24" s="61">
        <v>3.76</v>
      </c>
      <c r="F24" s="42">
        <v>3.76</v>
      </c>
      <c r="G24" s="43">
        <v>0</v>
      </c>
      <c r="H24" s="43">
        <v>0</v>
      </c>
      <c r="I24" s="62">
        <v>265925</v>
      </c>
      <c r="J24" s="63">
        <v>977024</v>
      </c>
      <c r="K24" s="46">
        <v>-9.3975903614457956E-2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-9.3975903614457956E-2</v>
      </c>
      <c r="Y24" s="53">
        <f t="shared" si="2"/>
        <v>265925</v>
      </c>
      <c r="Z24" s="53">
        <f t="shared" si="3"/>
        <v>977024</v>
      </c>
      <c r="AG24" s="57"/>
      <c r="AH24" s="57"/>
      <c r="AI24" s="68"/>
    </row>
    <row r="25" spans="2:46" x14ac:dyDescent="0.25">
      <c r="B25" s="60" t="s">
        <v>45</v>
      </c>
      <c r="C25" s="41">
        <v>2</v>
      </c>
      <c r="D25" s="41">
        <v>2.15</v>
      </c>
      <c r="E25" s="41">
        <v>2.0099999999999998</v>
      </c>
      <c r="F25" s="42">
        <v>2.06</v>
      </c>
      <c r="G25" s="43">
        <v>6.0000000000000053E-2</v>
      </c>
      <c r="H25" s="43">
        <v>3.0000000000000027</v>
      </c>
      <c r="I25" s="62">
        <v>4511579</v>
      </c>
      <c r="J25" s="63">
        <v>9282132.1999999993</v>
      </c>
      <c r="K25" s="46">
        <v>4.5685279187817285E-2</v>
      </c>
      <c r="L25" s="47"/>
      <c r="V25" s="7" t="str">
        <f t="shared" si="0"/>
        <v>CHAMS</v>
      </c>
      <c r="W25" s="52">
        <f t="shared" si="5"/>
        <v>3.0000000000000027E-2</v>
      </c>
      <c r="X25" s="52">
        <f t="shared" si="1"/>
        <v>4.5685279187817285E-2</v>
      </c>
      <c r="Y25" s="53">
        <f t="shared" si="2"/>
        <v>4511579</v>
      </c>
      <c r="Z25" s="53">
        <f t="shared" si="3"/>
        <v>9282132.1999999993</v>
      </c>
      <c r="AG25" s="57"/>
      <c r="AH25" s="57"/>
      <c r="AI25" s="68"/>
    </row>
    <row r="26" spans="2:46" x14ac:dyDescent="0.25">
      <c r="B26" s="60" t="s">
        <v>46</v>
      </c>
      <c r="C26" s="41">
        <v>3.48</v>
      </c>
      <c r="D26" s="61">
        <v>3.72</v>
      </c>
      <c r="E26" s="61">
        <v>3.72</v>
      </c>
      <c r="F26" s="42">
        <v>3.72</v>
      </c>
      <c r="G26" s="43">
        <v>0.24000000000000021</v>
      </c>
      <c r="H26" s="43">
        <v>6.8965517241379377</v>
      </c>
      <c r="I26" s="62">
        <v>603362</v>
      </c>
      <c r="J26" s="63">
        <v>2185633.0099999998</v>
      </c>
      <c r="K26" s="46">
        <v>-0.33571428571428563</v>
      </c>
      <c r="L26" s="47"/>
      <c r="V26" s="7" t="str">
        <f t="shared" si="0"/>
        <v>CILEASING</v>
      </c>
      <c r="W26" s="52">
        <f t="shared" si="5"/>
        <v>6.8965517241379379E-2</v>
      </c>
      <c r="X26" s="52">
        <f t="shared" si="1"/>
        <v>-0.33571428571428563</v>
      </c>
      <c r="Y26" s="53">
        <f t="shared" si="2"/>
        <v>603362</v>
      </c>
      <c r="Z26" s="53">
        <f t="shared" si="3"/>
        <v>2185633.0099999998</v>
      </c>
      <c r="AG26" s="57"/>
      <c r="AH26" s="57"/>
      <c r="AI26" s="68"/>
    </row>
    <row r="27" spans="2:46" x14ac:dyDescent="0.25">
      <c r="B27" s="60" t="s">
        <v>47</v>
      </c>
      <c r="C27" s="41">
        <v>1.53</v>
      </c>
      <c r="D27" s="61">
        <v>1.53</v>
      </c>
      <c r="E27" s="61">
        <v>1.53</v>
      </c>
      <c r="F27" s="42">
        <v>1.53</v>
      </c>
      <c r="G27" s="43">
        <v>0</v>
      </c>
      <c r="H27" s="43">
        <v>0</v>
      </c>
      <c r="I27" s="62">
        <v>87300</v>
      </c>
      <c r="J27" s="63">
        <v>120957</v>
      </c>
      <c r="K27" s="46">
        <v>4.081632653061229E-2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4.081632653061229E-2</v>
      </c>
      <c r="Y27" s="53">
        <f t="shared" si="2"/>
        <v>87300</v>
      </c>
      <c r="Z27" s="53">
        <f t="shared" si="3"/>
        <v>120957</v>
      </c>
      <c r="AG27" s="57"/>
      <c r="AH27" s="57"/>
      <c r="AI27" s="68"/>
    </row>
    <row r="28" spans="2:46" x14ac:dyDescent="0.25">
      <c r="B28" s="60" t="s">
        <v>48</v>
      </c>
      <c r="C28" s="41">
        <v>90.9</v>
      </c>
      <c r="D28" s="61">
        <v>90.9</v>
      </c>
      <c r="E28" s="61">
        <v>90.9</v>
      </c>
      <c r="F28" s="42">
        <v>90.9</v>
      </c>
      <c r="G28" s="43">
        <v>0</v>
      </c>
      <c r="H28" s="43">
        <v>0</v>
      </c>
      <c r="I28" s="62">
        <v>3843</v>
      </c>
      <c r="J28" s="63">
        <v>314549.55</v>
      </c>
      <c r="K28" s="46">
        <v>8.3432657926102438E-2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8.3432657926102438E-2</v>
      </c>
      <c r="Y28" s="53">
        <f t="shared" si="2"/>
        <v>3843</v>
      </c>
      <c r="Z28" s="53">
        <f t="shared" si="3"/>
        <v>314549.55</v>
      </c>
      <c r="AG28" s="57"/>
      <c r="AH28" s="57"/>
      <c r="AI28" s="68"/>
    </row>
    <row r="29" spans="2:46" x14ac:dyDescent="0.25">
      <c r="B29" s="60" t="s">
        <v>49</v>
      </c>
      <c r="C29" s="41">
        <v>2</v>
      </c>
      <c r="D29" s="41">
        <v>2.09</v>
      </c>
      <c r="E29" s="41">
        <v>2.09</v>
      </c>
      <c r="F29" s="42">
        <v>2.09</v>
      </c>
      <c r="G29" s="43">
        <v>8.9999999999999858E-2</v>
      </c>
      <c r="H29" s="43">
        <v>4.4999999999999929</v>
      </c>
      <c r="I29" s="62">
        <v>283083</v>
      </c>
      <c r="J29" s="63">
        <v>588414.07999999996</v>
      </c>
      <c r="K29" s="46">
        <v>0.49285714285714288</v>
      </c>
      <c r="L29" s="47"/>
      <c r="V29" s="7" t="str">
        <f t="shared" si="0"/>
        <v>CORNERST</v>
      </c>
      <c r="W29" s="52">
        <f t="shared" si="5"/>
        <v>4.4999999999999929E-2</v>
      </c>
      <c r="X29" s="52">
        <f t="shared" si="1"/>
        <v>0.49285714285714288</v>
      </c>
      <c r="Y29" s="53">
        <f t="shared" si="2"/>
        <v>283083</v>
      </c>
      <c r="Z29" s="53">
        <f t="shared" si="3"/>
        <v>588414.07999999996</v>
      </c>
      <c r="AG29" s="57"/>
      <c r="AH29" s="57"/>
      <c r="AI29" s="68"/>
    </row>
    <row r="30" spans="2:46" x14ac:dyDescent="0.25">
      <c r="B30" s="60" t="s">
        <v>50</v>
      </c>
      <c r="C30" s="41">
        <v>9</v>
      </c>
      <c r="D30" s="41">
        <v>9</v>
      </c>
      <c r="E30" s="41">
        <v>9</v>
      </c>
      <c r="F30" s="42">
        <v>9</v>
      </c>
      <c r="G30" s="43">
        <v>0</v>
      </c>
      <c r="H30" s="43">
        <v>0</v>
      </c>
      <c r="I30" s="62">
        <v>62592</v>
      </c>
      <c r="J30" s="63">
        <v>573082.35</v>
      </c>
      <c r="K30" s="46">
        <v>0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0</v>
      </c>
      <c r="Y30" s="53">
        <f t="shared" si="2"/>
        <v>62592</v>
      </c>
      <c r="Z30" s="53">
        <f t="shared" si="3"/>
        <v>573082.35</v>
      </c>
      <c r="AG30" s="57"/>
      <c r="AH30" s="57"/>
      <c r="AI30" s="68"/>
    </row>
    <row r="31" spans="2:46" x14ac:dyDescent="0.25">
      <c r="B31" s="60" t="s">
        <v>51</v>
      </c>
      <c r="C31" s="41">
        <v>2.7</v>
      </c>
      <c r="D31" s="41">
        <v>2.7</v>
      </c>
      <c r="E31" s="41">
        <v>2.7</v>
      </c>
      <c r="F31" s="42">
        <v>2.7</v>
      </c>
      <c r="G31" s="43">
        <v>0</v>
      </c>
      <c r="H31" s="43">
        <v>0</v>
      </c>
      <c r="I31" s="62">
        <v>411861</v>
      </c>
      <c r="J31" s="63">
        <v>1129520.1499999999</v>
      </c>
      <c r="K31" s="46">
        <v>0.14893617021276606</v>
      </c>
      <c r="L31" s="47"/>
      <c r="V31" s="7" t="str">
        <f t="shared" si="0"/>
        <v>CUTIX</v>
      </c>
      <c r="W31" s="52">
        <f t="shared" si="5"/>
        <v>0</v>
      </c>
      <c r="X31" s="52">
        <f t="shared" si="1"/>
        <v>0.14893617021276606</v>
      </c>
      <c r="Y31" s="53">
        <f t="shared" si="2"/>
        <v>411861</v>
      </c>
      <c r="Z31" s="53">
        <f t="shared" si="3"/>
        <v>1129520.1499999999</v>
      </c>
    </row>
    <row r="32" spans="2:46" x14ac:dyDescent="0.25">
      <c r="B32" s="60" t="s">
        <v>52</v>
      </c>
      <c r="C32" s="41">
        <v>6.35</v>
      </c>
      <c r="D32" s="61">
        <v>6.35</v>
      </c>
      <c r="E32" s="61">
        <v>6.35</v>
      </c>
      <c r="F32" s="42">
        <v>6.35</v>
      </c>
      <c r="G32" s="43">
        <v>0</v>
      </c>
      <c r="H32" s="43">
        <v>0</v>
      </c>
      <c r="I32" s="62">
        <v>8800</v>
      </c>
      <c r="J32" s="63">
        <v>50600</v>
      </c>
      <c r="K32" s="46">
        <v>-0.23493975903614472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-0.23493975903614472</v>
      </c>
      <c r="Y32" s="53">
        <f t="shared" si="2"/>
        <v>8800</v>
      </c>
      <c r="Z32" s="53">
        <f t="shared" si="3"/>
        <v>50600</v>
      </c>
    </row>
    <row r="33" spans="2:26" x14ac:dyDescent="0.25">
      <c r="B33" s="60" t="s">
        <v>53</v>
      </c>
      <c r="C33" s="41">
        <v>0.78</v>
      </c>
      <c r="D33" s="61">
        <v>0.78</v>
      </c>
      <c r="E33" s="61">
        <v>0.78</v>
      </c>
      <c r="F33" s="42">
        <v>0.78</v>
      </c>
      <c r="G33" s="43">
        <v>0</v>
      </c>
      <c r="H33" s="43">
        <v>0</v>
      </c>
      <c r="I33" s="62">
        <v>93591</v>
      </c>
      <c r="J33" s="63">
        <v>66517.91</v>
      </c>
      <c r="K33" s="46">
        <v>-0.1333333333333333</v>
      </c>
      <c r="V33" s="7" t="str">
        <f t="shared" si="0"/>
        <v>DAARCOMM</v>
      </c>
      <c r="W33" s="52">
        <f t="shared" si="5"/>
        <v>0</v>
      </c>
      <c r="X33" s="52">
        <f t="shared" si="1"/>
        <v>-0.1333333333333333</v>
      </c>
      <c r="Y33" s="53">
        <f t="shared" si="2"/>
        <v>93591</v>
      </c>
      <c r="Z33" s="53">
        <f t="shared" si="3"/>
        <v>66517.91</v>
      </c>
    </row>
    <row r="34" spans="2:26" x14ac:dyDescent="0.25">
      <c r="B34" s="60" t="s">
        <v>54</v>
      </c>
      <c r="C34" s="41">
        <v>686.7</v>
      </c>
      <c r="D34" s="41">
        <v>686.7</v>
      </c>
      <c r="E34" s="41">
        <v>686.7</v>
      </c>
      <c r="F34" s="42">
        <v>686.7</v>
      </c>
      <c r="G34" s="43">
        <v>0</v>
      </c>
      <c r="H34" s="43">
        <v>0</v>
      </c>
      <c r="I34" s="62">
        <v>140618</v>
      </c>
      <c r="J34" s="63">
        <v>86915985.799999997</v>
      </c>
      <c r="K34" s="46">
        <v>1.1466083150984687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1.1466083150984687</v>
      </c>
      <c r="Y34" s="53">
        <f t="shared" si="2"/>
        <v>140618</v>
      </c>
      <c r="Z34" s="53">
        <f t="shared" si="3"/>
        <v>86915985.799999997</v>
      </c>
    </row>
    <row r="35" spans="2:26" x14ac:dyDescent="0.25">
      <c r="B35" s="60" t="s">
        <v>55</v>
      </c>
      <c r="C35" s="41">
        <v>55.65</v>
      </c>
      <c r="D35" s="61">
        <v>61.2</v>
      </c>
      <c r="E35" s="61">
        <v>59.85</v>
      </c>
      <c r="F35" s="42">
        <v>61.2</v>
      </c>
      <c r="G35" s="43">
        <v>5.5500000000000043</v>
      </c>
      <c r="H35" s="43">
        <v>9.9730458221024332</v>
      </c>
      <c r="I35" s="62">
        <v>11112500</v>
      </c>
      <c r="J35" s="63">
        <v>675943449.04999995</v>
      </c>
      <c r="K35" s="46">
        <v>7.3684210526315796E-2</v>
      </c>
      <c r="L35" s="47"/>
      <c r="V35" s="7" t="str">
        <f t="shared" si="0"/>
        <v>DANGSUGAR</v>
      </c>
      <c r="W35" s="52">
        <f t="shared" si="5"/>
        <v>9.9730458221024332E-2</v>
      </c>
      <c r="X35" s="52">
        <f t="shared" si="1"/>
        <v>7.3684210526315796E-2</v>
      </c>
      <c r="Y35" s="53">
        <f t="shared" si="2"/>
        <v>11112500</v>
      </c>
      <c r="Z35" s="53">
        <f t="shared" si="3"/>
        <v>675943449.04999995</v>
      </c>
    </row>
    <row r="36" spans="2:26" x14ac:dyDescent="0.25">
      <c r="B36" s="60" t="s">
        <v>56</v>
      </c>
      <c r="C36" s="41">
        <v>0.63</v>
      </c>
      <c r="D36" s="61">
        <v>0.65</v>
      </c>
      <c r="E36" s="61">
        <v>0.65</v>
      </c>
      <c r="F36" s="42">
        <v>0.65</v>
      </c>
      <c r="G36" s="43">
        <v>2.0000000000000018E-2</v>
      </c>
      <c r="H36" s="43">
        <v>3.1746031746031771</v>
      </c>
      <c r="I36" s="62">
        <v>836627</v>
      </c>
      <c r="J36" s="63">
        <v>508384.3</v>
      </c>
      <c r="K36" s="46">
        <v>0.12068965517241392</v>
      </c>
      <c r="L36" s="47"/>
      <c r="V36" s="7" t="str">
        <f t="shared" si="0"/>
        <v>DEAPCAP</v>
      </c>
      <c r="W36" s="52">
        <f t="shared" si="5"/>
        <v>3.1746031746031772E-2</v>
      </c>
      <c r="X36" s="52">
        <f t="shared" si="1"/>
        <v>0.12068965517241392</v>
      </c>
      <c r="Y36" s="53">
        <f t="shared" si="2"/>
        <v>836627</v>
      </c>
      <c r="Z36" s="53">
        <f t="shared" si="3"/>
        <v>508384.3</v>
      </c>
    </row>
    <row r="37" spans="2:26" x14ac:dyDescent="0.25">
      <c r="B37" s="60" t="s">
        <v>57</v>
      </c>
      <c r="C37" s="41">
        <v>3</v>
      </c>
      <c r="D37" s="41">
        <v>3.29</v>
      </c>
      <c r="E37" s="41">
        <v>3.24</v>
      </c>
      <c r="F37" s="42">
        <v>3.29</v>
      </c>
      <c r="G37" s="43">
        <v>0.29000000000000004</v>
      </c>
      <c r="H37" s="43">
        <v>9.6666666666666679</v>
      </c>
      <c r="I37" s="62">
        <v>3299793</v>
      </c>
      <c r="J37" s="63">
        <v>10529655.699999999</v>
      </c>
      <c r="K37" s="46">
        <v>0.13448275862068981</v>
      </c>
      <c r="L37" s="47"/>
      <c r="V37" s="7" t="str">
        <f t="shared" si="0"/>
        <v>ELLAHLAKES</v>
      </c>
      <c r="W37" s="52">
        <f t="shared" si="5"/>
        <v>9.6666666666666679E-2</v>
      </c>
      <c r="X37" s="52">
        <f t="shared" si="1"/>
        <v>0.13448275862068981</v>
      </c>
      <c r="Y37" s="53">
        <f t="shared" si="2"/>
        <v>3299793</v>
      </c>
      <c r="Z37" s="53">
        <f t="shared" si="3"/>
        <v>10529655.699999999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500</v>
      </c>
      <c r="J38" s="63">
        <v>8700</v>
      </c>
      <c r="K38" s="46">
        <v>0</v>
      </c>
      <c r="L38" s="47"/>
      <c r="V38" s="7" t="str">
        <f t="shared" si="0"/>
        <v>ENAMELWA</v>
      </c>
      <c r="W38" s="52">
        <f t="shared" si="5"/>
        <v>0</v>
      </c>
      <c r="X38" s="52">
        <f t="shared" si="1"/>
        <v>0</v>
      </c>
      <c r="Y38" s="53">
        <f t="shared" si="2"/>
        <v>500</v>
      </c>
      <c r="Z38" s="53">
        <f t="shared" si="3"/>
        <v>8700</v>
      </c>
    </row>
    <row r="39" spans="2:26" x14ac:dyDescent="0.25">
      <c r="B39" s="60" t="s">
        <v>59</v>
      </c>
      <c r="C39" s="41">
        <v>15.65</v>
      </c>
      <c r="D39" s="61">
        <v>14.6</v>
      </c>
      <c r="E39" s="61">
        <v>14.6</v>
      </c>
      <c r="F39" s="42">
        <v>14.6</v>
      </c>
      <c r="G39" s="43">
        <v>-1.0500000000000007</v>
      </c>
      <c r="H39" s="43">
        <v>-6.7092651757188539</v>
      </c>
      <c r="I39" s="62">
        <v>428258</v>
      </c>
      <c r="J39" s="63">
        <v>6268420.0499999998</v>
      </c>
      <c r="K39" s="46">
        <v>5.4151624548736566E-2</v>
      </c>
      <c r="L39" s="47"/>
      <c r="V39" s="7" t="str">
        <f t="shared" si="0"/>
        <v>ETERNA</v>
      </c>
      <c r="W39" s="52">
        <f t="shared" si="5"/>
        <v>-6.7092651757188537E-2</v>
      </c>
      <c r="X39" s="52">
        <f t="shared" si="1"/>
        <v>5.4151624548736566E-2</v>
      </c>
      <c r="Y39" s="53">
        <f t="shared" si="2"/>
        <v>428258</v>
      </c>
      <c r="Z39" s="53">
        <f t="shared" si="3"/>
        <v>6268420.0499999998</v>
      </c>
    </row>
    <row r="40" spans="2:26" x14ac:dyDescent="0.25">
      <c r="B40" s="60" t="s">
        <v>60</v>
      </c>
      <c r="C40" s="41">
        <v>20</v>
      </c>
      <c r="D40" s="41">
        <v>20</v>
      </c>
      <c r="E40" s="41">
        <v>20</v>
      </c>
      <c r="F40" s="42">
        <v>20</v>
      </c>
      <c r="G40" s="43">
        <v>0</v>
      </c>
      <c r="H40" s="43">
        <v>0</v>
      </c>
      <c r="I40" s="62">
        <v>772444</v>
      </c>
      <c r="J40" s="63">
        <v>16625357.65</v>
      </c>
      <c r="K40" s="46">
        <v>-4.3062200956937691E-2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-4.3062200956937691E-2</v>
      </c>
      <c r="Y40" s="53">
        <f t="shared" si="2"/>
        <v>772444</v>
      </c>
      <c r="Z40" s="53">
        <f t="shared" si="3"/>
        <v>16625357.65</v>
      </c>
    </row>
    <row r="41" spans="2:26" x14ac:dyDescent="0.25">
      <c r="B41" s="60" t="s">
        <v>61</v>
      </c>
      <c r="C41" s="41">
        <v>5.7</v>
      </c>
      <c r="D41" s="61">
        <v>5.7</v>
      </c>
      <c r="E41" s="61">
        <v>5.7</v>
      </c>
      <c r="F41" s="42">
        <v>5.7</v>
      </c>
      <c r="G41" s="43">
        <v>0</v>
      </c>
      <c r="H41" s="43">
        <v>0</v>
      </c>
      <c r="I41" s="62">
        <v>38405</v>
      </c>
      <c r="J41" s="63">
        <v>236502.55</v>
      </c>
      <c r="K41" s="46">
        <v>-5.7851239669421406E-2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-5.7851239669421406E-2</v>
      </c>
      <c r="Y41" s="53">
        <f t="shared" si="2"/>
        <v>38405</v>
      </c>
      <c r="Z41" s="53">
        <f t="shared" si="3"/>
        <v>236502.55</v>
      </c>
    </row>
    <row r="42" spans="2:26" x14ac:dyDescent="0.25">
      <c r="B42" s="60" t="s">
        <v>62</v>
      </c>
      <c r="C42" s="41">
        <v>32.4</v>
      </c>
      <c r="D42" s="61">
        <v>32.5</v>
      </c>
      <c r="E42" s="61">
        <v>31.25</v>
      </c>
      <c r="F42" s="42">
        <v>32</v>
      </c>
      <c r="G42" s="43">
        <v>-0.39999999999999858</v>
      </c>
      <c r="H42" s="43">
        <v>-1.2345679012345634</v>
      </c>
      <c r="I42" s="62">
        <v>7591956</v>
      </c>
      <c r="J42" s="63">
        <v>241530656.44999999</v>
      </c>
      <c r="K42" s="46">
        <v>0.35881104033970268</v>
      </c>
      <c r="L42" s="47"/>
      <c r="V42" s="7" t="str">
        <f t="shared" si="0"/>
        <v>FBNH</v>
      </c>
      <c r="W42" s="52">
        <f t="shared" si="5"/>
        <v>-1.2345679012345633E-2</v>
      </c>
      <c r="X42" s="52">
        <f t="shared" si="1"/>
        <v>0.35881104033970268</v>
      </c>
      <c r="Y42" s="53">
        <f t="shared" si="2"/>
        <v>7591956</v>
      </c>
      <c r="Z42" s="53">
        <f t="shared" si="3"/>
        <v>241530656.44999999</v>
      </c>
    </row>
    <row r="43" spans="2:26" x14ac:dyDescent="0.25">
      <c r="B43" s="60" t="s">
        <v>63</v>
      </c>
      <c r="C43" s="41">
        <v>7.5</v>
      </c>
      <c r="D43" s="61">
        <v>8</v>
      </c>
      <c r="E43" s="61">
        <v>7.65</v>
      </c>
      <c r="F43" s="42">
        <v>7.65</v>
      </c>
      <c r="G43" s="43">
        <v>0.15000000000000036</v>
      </c>
      <c r="H43" s="43">
        <v>2.0000000000000049</v>
      </c>
      <c r="I43" s="62">
        <v>2404538</v>
      </c>
      <c r="J43" s="63">
        <v>18880625</v>
      </c>
      <c r="K43" s="46">
        <v>3.3783783783783772E-2</v>
      </c>
      <c r="L43" s="47"/>
      <c r="V43" s="7" t="str">
        <f t="shared" si="0"/>
        <v>FCMB</v>
      </c>
      <c r="W43" s="52">
        <f t="shared" si="5"/>
        <v>2.0000000000000049E-2</v>
      </c>
      <c r="X43" s="52">
        <f t="shared" si="1"/>
        <v>3.3783783783783772E-2</v>
      </c>
      <c r="Y43" s="53">
        <f t="shared" si="2"/>
        <v>2404538</v>
      </c>
      <c r="Z43" s="53">
        <f t="shared" si="3"/>
        <v>18880625</v>
      </c>
    </row>
    <row r="44" spans="2:26" x14ac:dyDescent="0.25">
      <c r="B44" s="60" t="s">
        <v>64</v>
      </c>
      <c r="C44" s="41">
        <v>10</v>
      </c>
      <c r="D44" s="61">
        <v>10.3</v>
      </c>
      <c r="E44" s="61">
        <v>10</v>
      </c>
      <c r="F44" s="42">
        <v>10.050000000000001</v>
      </c>
      <c r="G44" s="43">
        <v>5.0000000000000711E-2</v>
      </c>
      <c r="H44" s="43">
        <v>0.50000000000000711</v>
      </c>
      <c r="I44" s="62">
        <v>18662966</v>
      </c>
      <c r="J44" s="63">
        <v>187628346.75</v>
      </c>
      <c r="K44" s="46">
        <v>-7.3732718894009119E-2</v>
      </c>
      <c r="L44" s="47"/>
      <c r="V44" s="7" t="str">
        <f t="shared" si="0"/>
        <v>FIDELITYBK</v>
      </c>
      <c r="W44" s="52">
        <f t="shared" si="5"/>
        <v>5.0000000000000712E-3</v>
      </c>
      <c r="X44" s="52">
        <f t="shared" si="1"/>
        <v>-7.3732718894009119E-2</v>
      </c>
      <c r="Y44" s="53">
        <f t="shared" si="2"/>
        <v>18662966</v>
      </c>
      <c r="Z44" s="53">
        <f t="shared" si="3"/>
        <v>187628346.75</v>
      </c>
    </row>
    <row r="45" spans="2:26" x14ac:dyDescent="0.25">
      <c r="B45" s="60" t="s">
        <v>65</v>
      </c>
      <c r="C45" s="41">
        <v>16</v>
      </c>
      <c r="D45" s="61">
        <v>16</v>
      </c>
      <c r="E45" s="61">
        <v>16</v>
      </c>
      <c r="F45" s="42">
        <v>16</v>
      </c>
      <c r="G45" s="43">
        <v>0</v>
      </c>
      <c r="H45" s="43">
        <v>0</v>
      </c>
      <c r="I45" s="62">
        <v>264002</v>
      </c>
      <c r="J45" s="63">
        <v>3801628.8</v>
      </c>
      <c r="K45" s="46">
        <v>-8.5714285714285743E-2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-8.5714285714285743E-2</v>
      </c>
      <c r="Y45" s="53">
        <f t="shared" si="2"/>
        <v>264002</v>
      </c>
      <c r="Z45" s="53">
        <f t="shared" si="3"/>
        <v>3801628.8</v>
      </c>
    </row>
    <row r="46" spans="2:26" x14ac:dyDescent="0.25">
      <c r="B46" s="60" t="s">
        <v>66</v>
      </c>
      <c r="C46" s="41">
        <v>33.4</v>
      </c>
      <c r="D46" s="61">
        <v>33.4</v>
      </c>
      <c r="E46" s="61">
        <v>33.4</v>
      </c>
      <c r="F46" s="42">
        <v>33.4</v>
      </c>
      <c r="G46" s="43">
        <v>0</v>
      </c>
      <c r="H46" s="43">
        <v>0</v>
      </c>
      <c r="I46" s="62">
        <v>431211</v>
      </c>
      <c r="J46" s="63">
        <v>14185650.15</v>
      </c>
      <c r="K46" s="46">
        <v>1.0590015128593144E-2</v>
      </c>
      <c r="L46" s="47"/>
      <c r="V46" s="7" t="str">
        <f t="shared" si="0"/>
        <v>FLOURMILL</v>
      </c>
      <c r="W46" s="52">
        <f t="shared" si="5"/>
        <v>0</v>
      </c>
      <c r="X46" s="52">
        <f t="shared" si="1"/>
        <v>1.0590015128593144E-2</v>
      </c>
      <c r="Y46" s="53">
        <f t="shared" si="2"/>
        <v>431211</v>
      </c>
      <c r="Z46" s="53">
        <f t="shared" si="3"/>
        <v>14185650.15</v>
      </c>
    </row>
    <row r="47" spans="2:26" x14ac:dyDescent="0.25">
      <c r="B47" s="60" t="s">
        <v>67</v>
      </c>
      <c r="C47" s="41">
        <v>1.38</v>
      </c>
      <c r="D47" s="61">
        <v>1.51</v>
      </c>
      <c r="E47" s="61">
        <v>1.44</v>
      </c>
      <c r="F47" s="42">
        <v>1.5</v>
      </c>
      <c r="G47" s="43">
        <v>0.12000000000000011</v>
      </c>
      <c r="H47" s="43">
        <v>8.6956521739130519</v>
      </c>
      <c r="I47" s="62">
        <v>2706206</v>
      </c>
      <c r="J47" s="63">
        <v>4001134.03</v>
      </c>
      <c r="K47" s="46">
        <v>1.3513513513513598E-2</v>
      </c>
      <c r="L47" s="47"/>
      <c r="V47" s="7" t="str">
        <f t="shared" si="0"/>
        <v>FTNCOCOA</v>
      </c>
      <c r="W47" s="52">
        <f t="shared" si="5"/>
        <v>8.6956521739130516E-2</v>
      </c>
      <c r="X47" s="52">
        <f t="shared" si="1"/>
        <v>1.3513513513513598E-2</v>
      </c>
      <c r="Y47" s="53">
        <f t="shared" si="2"/>
        <v>2706206</v>
      </c>
      <c r="Z47" s="53">
        <f t="shared" si="3"/>
        <v>4001134.03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242431</v>
      </c>
      <c r="J48" s="63">
        <v>227144518.59999999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242431</v>
      </c>
      <c r="Z48" s="53">
        <f t="shared" si="3"/>
        <v>227144518.59999999</v>
      </c>
    </row>
    <row r="49" spans="2:26" x14ac:dyDescent="0.25">
      <c r="B49" s="60" t="s">
        <v>69</v>
      </c>
      <c r="C49" s="41">
        <v>41.1</v>
      </c>
      <c r="D49" s="61">
        <v>42</v>
      </c>
      <c r="E49" s="61">
        <v>41.5</v>
      </c>
      <c r="F49" s="42">
        <v>41.9</v>
      </c>
      <c r="G49" s="43">
        <v>0.79999999999999716</v>
      </c>
      <c r="H49" s="43">
        <v>1.9464720194647134</v>
      </c>
      <c r="I49" s="62">
        <v>96630881</v>
      </c>
      <c r="J49" s="63">
        <v>4023975674</v>
      </c>
      <c r="K49" s="46">
        <v>3.4567901234567877E-2</v>
      </c>
      <c r="L49" s="47"/>
      <c r="V49" s="7" t="str">
        <f t="shared" si="0"/>
        <v>GTCO</v>
      </c>
      <c r="W49" s="52">
        <f t="shared" si="5"/>
        <v>1.9464720194647133E-2</v>
      </c>
      <c r="X49" s="52">
        <f t="shared" si="1"/>
        <v>3.4567901234567877E-2</v>
      </c>
      <c r="Y49" s="53">
        <f t="shared" si="2"/>
        <v>96630881</v>
      </c>
      <c r="Z49" s="53">
        <f t="shared" si="3"/>
        <v>4023975674</v>
      </c>
    </row>
    <row r="50" spans="2:26" x14ac:dyDescent="0.25">
      <c r="B50" s="60" t="s">
        <v>70</v>
      </c>
      <c r="C50" s="41">
        <v>0.35</v>
      </c>
      <c r="D50" s="61">
        <v>0.35</v>
      </c>
      <c r="E50" s="61">
        <v>0.35</v>
      </c>
      <c r="F50" s="42">
        <v>0.35</v>
      </c>
      <c r="G50" s="43">
        <v>0</v>
      </c>
      <c r="H50" s="43">
        <v>0</v>
      </c>
      <c r="I50" s="62">
        <v>337044</v>
      </c>
      <c r="J50" s="63">
        <v>118034.85</v>
      </c>
      <c r="K50" s="46">
        <v>0.2068965517241379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0.2068965517241379</v>
      </c>
      <c r="Y50" s="53">
        <f t="shared" si="2"/>
        <v>337044</v>
      </c>
      <c r="Z50" s="53">
        <f t="shared" si="3"/>
        <v>118034.85</v>
      </c>
    </row>
    <row r="51" spans="2:26" x14ac:dyDescent="0.25">
      <c r="B51" s="60" t="s">
        <v>71</v>
      </c>
      <c r="C51" s="41">
        <v>42.05</v>
      </c>
      <c r="D51" s="41">
        <v>42.2</v>
      </c>
      <c r="E51" s="41">
        <v>42.15</v>
      </c>
      <c r="F51" s="42">
        <v>42.2</v>
      </c>
      <c r="G51" s="43">
        <v>0.15000000000000568</v>
      </c>
      <c r="H51" s="43">
        <v>0.35671819262783755</v>
      </c>
      <c r="I51" s="62">
        <v>2366803</v>
      </c>
      <c r="J51" s="63">
        <v>100401043.05</v>
      </c>
      <c r="K51" s="46">
        <v>-0.3606060606060606</v>
      </c>
      <c r="L51" s="47"/>
      <c r="V51" s="7" t="str">
        <f t="shared" si="0"/>
        <v>GUINNESS</v>
      </c>
      <c r="W51" s="52">
        <f t="shared" si="5"/>
        <v>3.5671819262783756E-3</v>
      </c>
      <c r="X51" s="52">
        <f t="shared" si="1"/>
        <v>-0.3606060606060606</v>
      </c>
      <c r="Y51" s="53">
        <f t="shared" si="2"/>
        <v>2366803</v>
      </c>
      <c r="Z51" s="53">
        <f t="shared" si="3"/>
        <v>100401043.05</v>
      </c>
    </row>
    <row r="52" spans="2:26" x14ac:dyDescent="0.25">
      <c r="B52" s="60" t="s">
        <v>72</v>
      </c>
      <c r="C52" s="41">
        <v>3.4</v>
      </c>
      <c r="D52" s="61">
        <v>3.74</v>
      </c>
      <c r="E52" s="61">
        <v>3.73</v>
      </c>
      <c r="F52" s="42">
        <v>3.74</v>
      </c>
      <c r="G52" s="43">
        <v>0.3400000000000003</v>
      </c>
      <c r="H52" s="43">
        <v>10.000000000000009</v>
      </c>
      <c r="I52" s="62">
        <v>1054500</v>
      </c>
      <c r="J52" s="63">
        <v>3918984.72</v>
      </c>
      <c r="K52" s="46">
        <v>0.12650602409638556</v>
      </c>
      <c r="L52" s="47"/>
      <c r="V52" s="7" t="str">
        <f t="shared" si="0"/>
        <v>HONYFLOUR</v>
      </c>
      <c r="W52" s="52">
        <f t="shared" si="5"/>
        <v>0.10000000000000009</v>
      </c>
      <c r="X52" s="52">
        <f t="shared" si="1"/>
        <v>0.12650602409638556</v>
      </c>
      <c r="Y52" s="53">
        <f t="shared" si="2"/>
        <v>1054500</v>
      </c>
      <c r="Z52" s="53">
        <f t="shared" si="3"/>
        <v>3918984.72</v>
      </c>
    </row>
    <row r="53" spans="2:26" x14ac:dyDescent="0.25">
      <c r="B53" s="60" t="s">
        <v>73</v>
      </c>
      <c r="C53" s="41">
        <v>6.68</v>
      </c>
      <c r="D53" s="61">
        <v>6.65</v>
      </c>
      <c r="E53" s="61">
        <v>6.65</v>
      </c>
      <c r="F53" s="42">
        <v>6.65</v>
      </c>
      <c r="G53" s="43">
        <v>-2.9999999999999361E-2</v>
      </c>
      <c r="H53" s="43">
        <v>-0.44910179640717607</v>
      </c>
      <c r="I53" s="62">
        <v>276156</v>
      </c>
      <c r="J53" s="63">
        <v>1797276.5</v>
      </c>
      <c r="K53" s="46">
        <v>0.10833333333333339</v>
      </c>
      <c r="L53" s="47"/>
      <c r="V53" s="7" t="str">
        <f t="shared" si="0"/>
        <v>IKEJAHOTEL</v>
      </c>
      <c r="W53" s="52">
        <f t="shared" si="5"/>
        <v>-4.4910179640717607E-3</v>
      </c>
      <c r="X53" s="52">
        <f t="shared" si="1"/>
        <v>0.10833333333333339</v>
      </c>
      <c r="Y53" s="53">
        <f t="shared" si="2"/>
        <v>276156</v>
      </c>
      <c r="Z53" s="53">
        <f t="shared" si="3"/>
        <v>1797276.5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117875</v>
      </c>
      <c r="J54" s="63">
        <v>1486230</v>
      </c>
      <c r="K54" s="46">
        <v>2.2304832713754719E-2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2.2304832713754719E-2</v>
      </c>
      <c r="Y54" s="53">
        <f t="shared" si="2"/>
        <v>117875</v>
      </c>
      <c r="Z54" s="53">
        <f t="shared" si="3"/>
        <v>1486230</v>
      </c>
    </row>
    <row r="55" spans="2:26" x14ac:dyDescent="0.25">
      <c r="B55" s="60" t="s">
        <v>75</v>
      </c>
      <c r="C55" s="41">
        <v>7.19</v>
      </c>
      <c r="D55" s="61">
        <v>7.19</v>
      </c>
      <c r="E55" s="61">
        <v>7.19</v>
      </c>
      <c r="F55" s="42">
        <v>7.19</v>
      </c>
      <c r="G55" s="43">
        <v>0</v>
      </c>
      <c r="H55" s="43">
        <v>0</v>
      </c>
      <c r="I55" s="62">
        <v>331</v>
      </c>
      <c r="J55" s="63">
        <v>2144.88</v>
      </c>
      <c r="K55" s="46">
        <v>0.19833333333333347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0.19833333333333347</v>
      </c>
      <c r="Y55" s="53">
        <f t="shared" si="2"/>
        <v>331</v>
      </c>
      <c r="Z55" s="53">
        <f t="shared" si="3"/>
        <v>2144.88</v>
      </c>
    </row>
    <row r="56" spans="2:26" x14ac:dyDescent="0.25">
      <c r="B56" s="60" t="s">
        <v>76</v>
      </c>
      <c r="C56" s="41">
        <v>4.3099999999999996</v>
      </c>
      <c r="D56" s="61">
        <v>4.4400000000000004</v>
      </c>
      <c r="E56" s="61">
        <v>4.4400000000000004</v>
      </c>
      <c r="F56" s="42">
        <v>4.4400000000000004</v>
      </c>
      <c r="G56" s="43">
        <v>0.13000000000000078</v>
      </c>
      <c r="H56" s="43">
        <v>3.0162412993039625</v>
      </c>
      <c r="I56" s="62">
        <v>278759</v>
      </c>
      <c r="J56" s="63">
        <v>1196632.52</v>
      </c>
      <c r="K56" s="46">
        <v>-7.4999999999999845E-2</v>
      </c>
      <c r="L56" s="47"/>
      <c r="V56" s="7" t="str">
        <f t="shared" si="0"/>
        <v>INTBREW</v>
      </c>
      <c r="W56" s="52">
        <f t="shared" si="5"/>
        <v>3.0162412993039626E-2</v>
      </c>
      <c r="X56" s="52">
        <f t="shared" si="1"/>
        <v>-7.4999999999999845E-2</v>
      </c>
      <c r="Y56" s="53">
        <f t="shared" si="2"/>
        <v>278759</v>
      </c>
      <c r="Z56" s="53">
        <f t="shared" si="3"/>
        <v>1196632.52</v>
      </c>
    </row>
    <row r="57" spans="2:26" x14ac:dyDescent="0.25">
      <c r="B57" s="60" t="s">
        <v>77</v>
      </c>
      <c r="C57" s="41">
        <v>1.68</v>
      </c>
      <c r="D57" s="61">
        <v>1.55</v>
      </c>
      <c r="E57" s="61">
        <v>1.55</v>
      </c>
      <c r="F57" s="42">
        <v>1.55</v>
      </c>
      <c r="G57" s="43">
        <v>-0.12999999999999989</v>
      </c>
      <c r="H57" s="43">
        <v>-7.738095238095231</v>
      </c>
      <c r="I57" s="62">
        <v>504976</v>
      </c>
      <c r="J57" s="63">
        <v>794511.76</v>
      </c>
      <c r="K57" s="46">
        <v>0.11510791366906492</v>
      </c>
      <c r="L57" s="47"/>
      <c r="V57" s="7" t="str">
        <f t="shared" si="0"/>
        <v>INTENEGINS</v>
      </c>
      <c r="W57" s="52">
        <f t="shared" si="5"/>
        <v>-7.7380952380952314E-2</v>
      </c>
      <c r="X57" s="52">
        <f t="shared" si="1"/>
        <v>0.11510791366906492</v>
      </c>
      <c r="Y57" s="53">
        <f t="shared" si="2"/>
        <v>504976</v>
      </c>
      <c r="Z57" s="53">
        <f t="shared" si="3"/>
        <v>794511.76</v>
      </c>
    </row>
    <row r="58" spans="2:26" x14ac:dyDescent="0.25">
      <c r="B58" s="60" t="s">
        <v>78</v>
      </c>
      <c r="C58" s="41">
        <v>2</v>
      </c>
      <c r="D58" s="61">
        <v>2.0099999999999998</v>
      </c>
      <c r="E58" s="61">
        <v>1.98</v>
      </c>
      <c r="F58" s="42">
        <v>1.99</v>
      </c>
      <c r="G58" s="43">
        <v>-1.0000000000000009E-2</v>
      </c>
      <c r="H58" s="43">
        <v>-0.50000000000000044</v>
      </c>
      <c r="I58" s="62">
        <v>6188461</v>
      </c>
      <c r="J58" s="63">
        <v>12377925.52</v>
      </c>
      <c r="K58" s="46">
        <v>2.577319587628879E-2</v>
      </c>
      <c r="L58" s="47"/>
      <c r="V58" s="7" t="str">
        <f t="shared" si="0"/>
        <v>JAIZBANK</v>
      </c>
      <c r="W58" s="52">
        <f t="shared" si="5"/>
        <v>-5.0000000000000044E-3</v>
      </c>
      <c r="X58" s="52">
        <f t="shared" si="1"/>
        <v>2.577319587628879E-2</v>
      </c>
      <c r="Y58" s="53">
        <f t="shared" si="2"/>
        <v>6188461</v>
      </c>
      <c r="Z58" s="53">
        <f t="shared" si="3"/>
        <v>12377925.52</v>
      </c>
    </row>
    <row r="59" spans="2:26" x14ac:dyDescent="0.25">
      <c r="B59" s="60" t="s">
        <v>79</v>
      </c>
      <c r="C59" s="41">
        <v>1.95</v>
      </c>
      <c r="D59" s="41">
        <v>2.13</v>
      </c>
      <c r="E59" s="41">
        <v>1.97</v>
      </c>
      <c r="F59" s="42">
        <v>2.13</v>
      </c>
      <c r="G59" s="43">
        <v>0.17999999999999994</v>
      </c>
      <c r="H59" s="43">
        <v>9.2307692307692264</v>
      </c>
      <c r="I59" s="62">
        <v>6723216</v>
      </c>
      <c r="J59" s="63">
        <v>13595764.310000001</v>
      </c>
      <c r="K59" s="46">
        <v>0.25294117647058822</v>
      </c>
      <c r="L59" s="47"/>
      <c r="V59" s="7" t="str">
        <f t="shared" si="0"/>
        <v>JAPAULGOLD</v>
      </c>
      <c r="W59" s="52">
        <f t="shared" si="5"/>
        <v>9.2307692307692257E-2</v>
      </c>
      <c r="X59" s="52">
        <f t="shared" si="1"/>
        <v>0.25294117647058822</v>
      </c>
      <c r="Y59" s="53">
        <f t="shared" si="2"/>
        <v>6723216</v>
      </c>
      <c r="Z59" s="53">
        <f t="shared" si="3"/>
        <v>13595764.310000001</v>
      </c>
    </row>
    <row r="60" spans="2:26" x14ac:dyDescent="0.25">
      <c r="B60" s="60" t="s">
        <v>80</v>
      </c>
      <c r="C60" s="41">
        <v>55.6</v>
      </c>
      <c r="D60" s="61">
        <v>55.6</v>
      </c>
      <c r="E60" s="61">
        <v>55.6</v>
      </c>
      <c r="F60" s="42">
        <v>55.6</v>
      </c>
      <c r="G60" s="43">
        <v>0</v>
      </c>
      <c r="H60" s="43">
        <v>0</v>
      </c>
      <c r="I60" s="62">
        <v>90122</v>
      </c>
      <c r="J60" s="63">
        <v>4789676.8</v>
      </c>
      <c r="K60" s="46">
        <v>0.29302325581395361</v>
      </c>
      <c r="V60" s="7" t="str">
        <f t="shared" si="0"/>
        <v>JBERGER</v>
      </c>
      <c r="W60" s="52">
        <f t="shared" si="5"/>
        <v>0</v>
      </c>
      <c r="X60" s="52">
        <f t="shared" si="1"/>
        <v>0.29302325581395361</v>
      </c>
      <c r="Y60" s="53">
        <f t="shared" si="2"/>
        <v>90122</v>
      </c>
      <c r="Z60" s="53">
        <f t="shared" si="3"/>
        <v>4789676.8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54010</v>
      </c>
      <c r="J61" s="63">
        <v>97439.8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54010</v>
      </c>
      <c r="Z61" s="53">
        <f t="shared" si="3"/>
        <v>97439.8</v>
      </c>
    </row>
    <row r="62" spans="2:26" x14ac:dyDescent="0.25">
      <c r="B62" s="60" t="s">
        <v>82</v>
      </c>
      <c r="C62" s="41">
        <v>4.97</v>
      </c>
      <c r="D62" s="41">
        <v>4.97</v>
      </c>
      <c r="E62" s="41">
        <v>4.97</v>
      </c>
      <c r="F62" s="42">
        <v>4.97</v>
      </c>
      <c r="G62" s="43">
        <v>0</v>
      </c>
      <c r="H62" s="43">
        <v>0</v>
      </c>
      <c r="I62" s="62">
        <v>249553</v>
      </c>
      <c r="J62" s="63">
        <v>1262516.01</v>
      </c>
      <c r="K62" s="46">
        <v>7.4237288135593218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7.4237288135593218</v>
      </c>
      <c r="Y62" s="53">
        <f t="shared" si="2"/>
        <v>249553</v>
      </c>
      <c r="Z62" s="53">
        <f t="shared" si="3"/>
        <v>1262516.01</v>
      </c>
    </row>
    <row r="63" spans="2:26" x14ac:dyDescent="0.25">
      <c r="B63" s="60" t="s">
        <v>83</v>
      </c>
      <c r="C63" s="41">
        <v>2.34</v>
      </c>
      <c r="D63" s="61">
        <v>2.15</v>
      </c>
      <c r="E63" s="61">
        <v>2.11</v>
      </c>
      <c r="F63" s="42">
        <v>2.11</v>
      </c>
      <c r="G63" s="43">
        <v>-0.22999999999999998</v>
      </c>
      <c r="H63" s="43">
        <v>-9.8290598290598297</v>
      </c>
      <c r="I63" s="62">
        <v>7375634</v>
      </c>
      <c r="J63" s="63">
        <v>15673853.859999999</v>
      </c>
      <c r="K63" s="46">
        <v>0.11052631578947358</v>
      </c>
      <c r="L63" s="47"/>
      <c r="V63" s="7" t="str">
        <f t="shared" si="0"/>
        <v>LASACO</v>
      </c>
      <c r="W63" s="52">
        <f t="shared" si="5"/>
        <v>-9.8290598290598302E-2</v>
      </c>
      <c r="X63" s="52">
        <f t="shared" si="1"/>
        <v>0.11052631578947358</v>
      </c>
      <c r="Y63" s="53">
        <f t="shared" si="2"/>
        <v>7375634</v>
      </c>
      <c r="Z63" s="53">
        <f t="shared" si="3"/>
        <v>15673853.859999999</v>
      </c>
    </row>
    <row r="64" spans="2:26" x14ac:dyDescent="0.25">
      <c r="B64" s="60" t="s">
        <v>84</v>
      </c>
      <c r="C64" s="41">
        <v>3.39</v>
      </c>
      <c r="D64" s="61">
        <v>3.45</v>
      </c>
      <c r="E64" s="61">
        <v>3.45</v>
      </c>
      <c r="F64" s="42">
        <v>3.45</v>
      </c>
      <c r="G64" s="43">
        <v>6.0000000000000053E-2</v>
      </c>
      <c r="H64" s="43">
        <v>1.7699115044247802</v>
      </c>
      <c r="I64" s="62">
        <v>206745</v>
      </c>
      <c r="J64" s="63">
        <v>713784.5</v>
      </c>
      <c r="K64" s="46">
        <v>8.1504702194357348E-2</v>
      </c>
      <c r="L64" s="47"/>
      <c r="V64" s="7" t="str">
        <f t="shared" si="0"/>
        <v>LEARNAFRCA</v>
      </c>
      <c r="W64" s="52">
        <f t="shared" si="5"/>
        <v>1.7699115044247801E-2</v>
      </c>
      <c r="X64" s="52">
        <f t="shared" si="1"/>
        <v>8.1504702194357348E-2</v>
      </c>
      <c r="Y64" s="53">
        <f t="shared" si="2"/>
        <v>206745</v>
      </c>
      <c r="Z64" s="53">
        <f t="shared" si="3"/>
        <v>713784.5</v>
      </c>
    </row>
    <row r="65" spans="2:26" x14ac:dyDescent="0.25">
      <c r="B65" s="60" t="s">
        <v>85</v>
      </c>
      <c r="C65" s="41">
        <v>0.74</v>
      </c>
      <c r="D65" s="41">
        <v>0.74</v>
      </c>
      <c r="E65" s="41">
        <v>0.74</v>
      </c>
      <c r="F65" s="42">
        <v>0.74</v>
      </c>
      <c r="G65" s="43">
        <v>0</v>
      </c>
      <c r="H65" s="43">
        <v>0</v>
      </c>
      <c r="I65" s="62">
        <v>9000</v>
      </c>
      <c r="J65" s="63">
        <v>7230</v>
      </c>
      <c r="K65" s="46">
        <v>-7.5000000000000067E-2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-7.5000000000000067E-2</v>
      </c>
      <c r="Y65" s="53">
        <f t="shared" si="2"/>
        <v>9000</v>
      </c>
      <c r="Z65" s="53">
        <f t="shared" si="3"/>
        <v>7230</v>
      </c>
    </row>
    <row r="66" spans="2:26" x14ac:dyDescent="0.25">
      <c r="B66" s="60" t="s">
        <v>86</v>
      </c>
      <c r="C66" s="41">
        <v>1.48</v>
      </c>
      <c r="D66" s="61">
        <v>1.6</v>
      </c>
      <c r="E66" s="61">
        <v>1.6</v>
      </c>
      <c r="F66" s="42">
        <v>1.6</v>
      </c>
      <c r="G66" s="43">
        <v>0.12000000000000011</v>
      </c>
      <c r="H66" s="43">
        <v>8.1081081081081159</v>
      </c>
      <c r="I66" s="62">
        <v>823758</v>
      </c>
      <c r="J66" s="63">
        <v>1312739.8</v>
      </c>
      <c r="K66" s="46">
        <v>-0.13513513513513509</v>
      </c>
      <c r="L66" s="47"/>
      <c r="V66" s="7" t="str">
        <f t="shared" si="0"/>
        <v>LIVESTOCK</v>
      </c>
      <c r="W66" s="52">
        <f t="shared" si="5"/>
        <v>8.1081081081081155E-2</v>
      </c>
      <c r="X66" s="52">
        <f t="shared" si="1"/>
        <v>-0.13513513513513509</v>
      </c>
      <c r="Y66" s="53">
        <f t="shared" si="2"/>
        <v>823758</v>
      </c>
      <c r="Z66" s="53">
        <f t="shared" si="3"/>
        <v>1312739.8</v>
      </c>
    </row>
    <row r="67" spans="2:26" x14ac:dyDescent="0.25">
      <c r="B67" s="60" t="s">
        <v>87</v>
      </c>
      <c r="C67" s="41">
        <v>5.09</v>
      </c>
      <c r="D67" s="41">
        <v>5.0999999999999996</v>
      </c>
      <c r="E67" s="41">
        <v>5.0999999999999996</v>
      </c>
      <c r="F67" s="42">
        <v>5.0999999999999996</v>
      </c>
      <c r="G67" s="43">
        <v>9.9999999999997868E-3</v>
      </c>
      <c r="H67" s="43">
        <v>0.19646365422396439</v>
      </c>
      <c r="I67" s="62">
        <v>806696</v>
      </c>
      <c r="J67" s="63">
        <v>4112713.51</v>
      </c>
      <c r="K67" s="46">
        <v>-7.2727272727272751E-2</v>
      </c>
      <c r="L67" s="47"/>
      <c r="V67" s="7" t="str">
        <f t="shared" si="0"/>
        <v>MANSARD</v>
      </c>
      <c r="W67" s="52">
        <f t="shared" si="5"/>
        <v>1.9646365422396439E-3</v>
      </c>
      <c r="X67" s="52">
        <f t="shared" si="1"/>
        <v>-7.2727272727272751E-2</v>
      </c>
      <c r="Y67" s="53">
        <f t="shared" si="2"/>
        <v>806696</v>
      </c>
      <c r="Z67" s="53">
        <f t="shared" si="3"/>
        <v>4112713.51</v>
      </c>
    </row>
    <row r="68" spans="2:26" x14ac:dyDescent="0.25">
      <c r="B68" s="60" t="s">
        <v>88</v>
      </c>
      <c r="C68" s="41">
        <v>5.42</v>
      </c>
      <c r="D68" s="61">
        <v>5.42</v>
      </c>
      <c r="E68" s="61">
        <v>5.42</v>
      </c>
      <c r="F68" s="42">
        <v>5.42</v>
      </c>
      <c r="G68" s="43">
        <v>0</v>
      </c>
      <c r="H68" s="43">
        <v>0</v>
      </c>
      <c r="I68" s="62">
        <v>160797</v>
      </c>
      <c r="J68" s="63">
        <v>862780.98</v>
      </c>
      <c r="K68" s="46">
        <v>3.2380952380952399E-2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3.2380952380952399E-2</v>
      </c>
      <c r="Y68" s="53">
        <f t="shared" si="2"/>
        <v>160797</v>
      </c>
      <c r="Z68" s="53">
        <f t="shared" si="3"/>
        <v>862780.98</v>
      </c>
    </row>
    <row r="69" spans="2:26" x14ac:dyDescent="0.25">
      <c r="B69" s="60" t="s">
        <v>89</v>
      </c>
      <c r="C69" s="41">
        <v>0.59</v>
      </c>
      <c r="D69" s="61">
        <v>0.6</v>
      </c>
      <c r="E69" s="61">
        <v>0.56000000000000005</v>
      </c>
      <c r="F69" s="42">
        <v>0.6</v>
      </c>
      <c r="G69" s="43">
        <v>1.0000000000000009E-2</v>
      </c>
      <c r="H69" s="43">
        <v>1.6949152542372898</v>
      </c>
      <c r="I69" s="62">
        <v>2480137</v>
      </c>
      <c r="J69" s="63">
        <v>1430988.2</v>
      </c>
      <c r="K69" s="46">
        <v>0.13207547169811318</v>
      </c>
      <c r="L69" s="47"/>
      <c r="V69" s="7" t="str">
        <f t="shared" si="0"/>
        <v>MBENEFIT</v>
      </c>
      <c r="W69" s="52">
        <f t="shared" si="5"/>
        <v>1.6949152542372899E-2</v>
      </c>
      <c r="X69" s="52">
        <f t="shared" si="1"/>
        <v>0.13207547169811318</v>
      </c>
      <c r="Y69" s="53">
        <f t="shared" si="2"/>
        <v>2480137</v>
      </c>
      <c r="Z69" s="53">
        <f t="shared" si="3"/>
        <v>1430988.2</v>
      </c>
    </row>
    <row r="70" spans="2:26" x14ac:dyDescent="0.25">
      <c r="B70" s="60" t="s">
        <v>90</v>
      </c>
      <c r="C70" s="41">
        <v>1.29</v>
      </c>
      <c r="D70" s="41">
        <v>1.29</v>
      </c>
      <c r="E70" s="41">
        <v>1.29</v>
      </c>
      <c r="F70" s="42">
        <v>1.29</v>
      </c>
      <c r="G70" s="43">
        <v>0</v>
      </c>
      <c r="H70" s="43">
        <v>0</v>
      </c>
      <c r="I70" s="62">
        <v>127739</v>
      </c>
      <c r="J70" s="63">
        <v>153464.63</v>
      </c>
      <c r="K70" s="46">
        <v>0.53571428571428581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0.53571428571428581</v>
      </c>
      <c r="Y70" s="53">
        <f t="shared" si="2"/>
        <v>127739</v>
      </c>
      <c r="Z70" s="53">
        <f t="shared" si="3"/>
        <v>153464.63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4818</v>
      </c>
      <c r="J71" s="63">
        <v>42157.5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4818</v>
      </c>
      <c r="Z71" s="53">
        <f t="shared" si="3"/>
        <v>42157.5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17</v>
      </c>
      <c r="J72" s="63">
        <v>85.68</v>
      </c>
      <c r="K72" s="46">
        <v>0.55988857938718661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0.55988857938718661</v>
      </c>
      <c r="Y72" s="53">
        <f t="shared" si="2"/>
        <v>17</v>
      </c>
      <c r="Z72" s="53">
        <f t="shared" si="3"/>
        <v>85.68</v>
      </c>
    </row>
    <row r="73" spans="2:26" x14ac:dyDescent="0.25">
      <c r="B73" s="60" t="s">
        <v>93</v>
      </c>
      <c r="C73" s="41">
        <v>1.51</v>
      </c>
      <c r="D73" s="41">
        <v>1.51</v>
      </c>
      <c r="E73" s="41">
        <v>1.51</v>
      </c>
      <c r="F73" s="42">
        <v>1.51</v>
      </c>
      <c r="G73" s="43">
        <v>0</v>
      </c>
      <c r="H73" s="43">
        <v>0</v>
      </c>
      <c r="I73" s="62">
        <v>23685</v>
      </c>
      <c r="J73" s="63">
        <v>35764.35</v>
      </c>
      <c r="K73" s="46">
        <v>-0.46071428571428563</v>
      </c>
      <c r="L73" s="47"/>
      <c r="V73" s="7" t="str">
        <f t="shared" ref="V73:V136" si="6">IF(ISTEXT(B73),B73,"")</f>
        <v>MORISON</v>
      </c>
      <c r="W73" s="52">
        <f t="shared" si="5"/>
        <v>0</v>
      </c>
      <c r="X73" s="52">
        <f t="shared" ref="X73:X128" si="7">IF(ISTEXT(B73),K73,"")</f>
        <v>-0.46071428571428563</v>
      </c>
      <c r="Y73" s="53">
        <f t="shared" ref="Y73:Y128" si="8">IF(ISTEXT(B73),I73,"")</f>
        <v>23685</v>
      </c>
      <c r="Z73" s="53">
        <f t="shared" ref="Z73:Z128" si="9">IF(ISTEXT(B73),J73,"")</f>
        <v>35764.35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2387</v>
      </c>
      <c r="J74" s="63">
        <v>290020.5</v>
      </c>
      <c r="K74" s="46">
        <v>0.28571428571428581</v>
      </c>
      <c r="L74" s="47"/>
      <c r="V74" s="7" t="str">
        <f t="shared" si="6"/>
        <v>MRS</v>
      </c>
      <c r="W74" s="52">
        <f t="shared" ref="W74:W130" si="10">IF(ISTEXT(B74),H74,"")/100</f>
        <v>0</v>
      </c>
      <c r="X74" s="52">
        <f t="shared" si="7"/>
        <v>0.28571428571428581</v>
      </c>
      <c r="Y74" s="53">
        <f t="shared" si="8"/>
        <v>2387</v>
      </c>
      <c r="Z74" s="53">
        <f t="shared" si="9"/>
        <v>290020.5</v>
      </c>
    </row>
    <row r="75" spans="2:26" x14ac:dyDescent="0.25">
      <c r="B75" s="60" t="s">
        <v>95</v>
      </c>
      <c r="C75" s="41">
        <v>221.4</v>
      </c>
      <c r="D75" s="61">
        <v>221.4</v>
      </c>
      <c r="E75" s="61">
        <v>221.4</v>
      </c>
      <c r="F75" s="42">
        <v>221.4</v>
      </c>
      <c r="G75" s="43">
        <v>0</v>
      </c>
      <c r="H75" s="43">
        <v>0</v>
      </c>
      <c r="I75" s="62">
        <v>1682409</v>
      </c>
      <c r="J75" s="63">
        <v>392873081.30000001</v>
      </c>
      <c r="K75" s="46">
        <v>-0.16136363636363638</v>
      </c>
      <c r="L75" s="47"/>
      <c r="V75" s="7" t="str">
        <f t="shared" si="6"/>
        <v>MTNN</v>
      </c>
      <c r="W75" s="52">
        <f t="shared" si="10"/>
        <v>0</v>
      </c>
      <c r="X75" s="52">
        <f t="shared" si="7"/>
        <v>-0.16136363636363638</v>
      </c>
      <c r="Y75" s="53">
        <f t="shared" si="8"/>
        <v>1682409</v>
      </c>
      <c r="Z75" s="53">
        <f t="shared" si="9"/>
        <v>392873081.30000001</v>
      </c>
    </row>
    <row r="76" spans="2:26" x14ac:dyDescent="0.25">
      <c r="B76" s="60" t="s">
        <v>96</v>
      </c>
      <c r="C76" s="41">
        <v>15.3</v>
      </c>
      <c r="D76" s="41">
        <v>15.3</v>
      </c>
      <c r="E76" s="41">
        <v>15.3</v>
      </c>
      <c r="F76" s="42">
        <v>15.3</v>
      </c>
      <c r="G76" s="43">
        <v>0</v>
      </c>
      <c r="H76" s="43">
        <v>0</v>
      </c>
      <c r="I76" s="62">
        <v>1010</v>
      </c>
      <c r="J76" s="63">
        <v>13907.7</v>
      </c>
      <c r="K76" s="46">
        <v>-0.1760904684975767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-0.1760904684975767</v>
      </c>
      <c r="Y76" s="53">
        <f t="shared" si="8"/>
        <v>1010</v>
      </c>
      <c r="Z76" s="53">
        <f t="shared" si="9"/>
        <v>13907.7</v>
      </c>
    </row>
    <row r="77" spans="2:26" x14ac:dyDescent="0.25">
      <c r="B77" s="60" t="s">
        <v>97</v>
      </c>
      <c r="C77" s="41">
        <v>30.5</v>
      </c>
      <c r="D77" s="61">
        <v>30.5</v>
      </c>
      <c r="E77" s="61">
        <v>30.5</v>
      </c>
      <c r="F77" s="42">
        <v>30.5</v>
      </c>
      <c r="G77" s="43">
        <v>0</v>
      </c>
      <c r="H77" s="43">
        <v>0</v>
      </c>
      <c r="I77" s="62">
        <v>383590</v>
      </c>
      <c r="J77" s="63">
        <v>10889787.800000001</v>
      </c>
      <c r="K77" s="46">
        <v>0.20078740157480324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0.20078740157480324</v>
      </c>
      <c r="Y77" s="53">
        <f t="shared" si="8"/>
        <v>383590</v>
      </c>
      <c r="Z77" s="53">
        <f t="shared" si="9"/>
        <v>10889787.800000001</v>
      </c>
    </row>
    <row r="78" spans="2:26" x14ac:dyDescent="0.25">
      <c r="B78" s="60" t="s">
        <v>98</v>
      </c>
      <c r="C78" s="41">
        <v>52.4</v>
      </c>
      <c r="D78" s="41">
        <v>57.6</v>
      </c>
      <c r="E78" s="41">
        <v>57.55</v>
      </c>
      <c r="F78" s="42">
        <v>57.6</v>
      </c>
      <c r="G78" s="43">
        <v>5.2000000000000028</v>
      </c>
      <c r="H78" s="43">
        <v>9.92366412213741</v>
      </c>
      <c r="I78" s="62">
        <v>19574854</v>
      </c>
      <c r="J78" s="63">
        <v>1125730792.3</v>
      </c>
      <c r="K78" s="46">
        <v>7.162790697674426E-2</v>
      </c>
      <c r="L78" s="47"/>
      <c r="V78" s="7" t="str">
        <f t="shared" si="6"/>
        <v>NASCON</v>
      </c>
      <c r="W78" s="52">
        <f t="shared" si="10"/>
        <v>9.92366412213741E-2</v>
      </c>
      <c r="X78" s="52">
        <f t="shared" si="7"/>
        <v>7.162790697674426E-2</v>
      </c>
      <c r="Y78" s="53">
        <f t="shared" si="8"/>
        <v>19574854</v>
      </c>
      <c r="Z78" s="53">
        <f t="shared" si="9"/>
        <v>1125730792.3</v>
      </c>
    </row>
    <row r="79" spans="2:26" x14ac:dyDescent="0.25">
      <c r="B79" s="60" t="s">
        <v>99</v>
      </c>
      <c r="C79" s="41">
        <v>29</v>
      </c>
      <c r="D79" s="41">
        <v>29</v>
      </c>
      <c r="E79" s="41">
        <v>29</v>
      </c>
      <c r="F79" s="42">
        <v>29</v>
      </c>
      <c r="G79" s="43">
        <v>0</v>
      </c>
      <c r="H79" s="43">
        <v>0</v>
      </c>
      <c r="I79" s="62">
        <v>1354769</v>
      </c>
      <c r="J79" s="63">
        <v>40285940.850000001</v>
      </c>
      <c r="K79" s="46">
        <v>-0.19444444444444442</v>
      </c>
      <c r="L79" s="47"/>
      <c r="V79" s="7" t="str">
        <f t="shared" si="6"/>
        <v>NB</v>
      </c>
      <c r="W79" s="52">
        <f t="shared" si="10"/>
        <v>0</v>
      </c>
      <c r="X79" s="52">
        <f t="shared" si="7"/>
        <v>-0.19444444444444442</v>
      </c>
      <c r="Y79" s="53">
        <f t="shared" si="8"/>
        <v>1354769</v>
      </c>
      <c r="Z79" s="53">
        <f t="shared" si="9"/>
        <v>40285940.850000001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3482</v>
      </c>
      <c r="J80" s="63">
        <v>15042.24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3482</v>
      </c>
      <c r="Z80" s="53">
        <f t="shared" si="9"/>
        <v>15042.24</v>
      </c>
    </row>
    <row r="81" spans="2:26" x14ac:dyDescent="0.25">
      <c r="B81" s="60" t="s">
        <v>101</v>
      </c>
      <c r="C81" s="41">
        <v>1.7</v>
      </c>
      <c r="D81" s="41">
        <v>1.7</v>
      </c>
      <c r="E81" s="41">
        <v>1.7</v>
      </c>
      <c r="F81" s="42">
        <v>1.7</v>
      </c>
      <c r="G81" s="43">
        <v>0</v>
      </c>
      <c r="H81" s="43">
        <v>0</v>
      </c>
      <c r="I81" s="62">
        <v>269097</v>
      </c>
      <c r="J81" s="63">
        <v>460825.59</v>
      </c>
      <c r="K81" s="46">
        <v>-0.12371134020618557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-0.12371134020618557</v>
      </c>
      <c r="Y81" s="53">
        <f t="shared" si="8"/>
        <v>269097</v>
      </c>
      <c r="Z81" s="53">
        <f t="shared" si="9"/>
        <v>460825.59</v>
      </c>
    </row>
    <row r="82" spans="2:26" x14ac:dyDescent="0.25">
      <c r="B82" s="60" t="s">
        <v>102</v>
      </c>
      <c r="C82" s="41">
        <v>5.5</v>
      </c>
      <c r="D82" s="61">
        <v>6.05</v>
      </c>
      <c r="E82" s="61">
        <v>5.55</v>
      </c>
      <c r="F82" s="42">
        <v>6.05</v>
      </c>
      <c r="G82" s="43">
        <v>0.54999999999999982</v>
      </c>
      <c r="H82" s="43">
        <v>9.9999999999999964</v>
      </c>
      <c r="I82" s="62">
        <v>1991270</v>
      </c>
      <c r="J82" s="63">
        <v>11299296.5</v>
      </c>
      <c r="K82" s="46">
        <v>-3.9682539682539653E-2</v>
      </c>
      <c r="L82" s="47"/>
      <c r="V82" s="7" t="str">
        <f t="shared" si="6"/>
        <v>NEM</v>
      </c>
      <c r="W82" s="52">
        <f t="shared" si="10"/>
        <v>9.9999999999999964E-2</v>
      </c>
      <c r="X82" s="52">
        <f t="shared" si="7"/>
        <v>-3.9682539682539653E-2</v>
      </c>
      <c r="Y82" s="53">
        <f t="shared" si="8"/>
        <v>1991270</v>
      </c>
      <c r="Z82" s="53">
        <f t="shared" si="9"/>
        <v>11299296.5</v>
      </c>
    </row>
    <row r="83" spans="2:26" x14ac:dyDescent="0.25">
      <c r="B83" s="60" t="s">
        <v>103</v>
      </c>
      <c r="C83" s="41">
        <v>900</v>
      </c>
      <c r="D83" s="41">
        <v>900.1</v>
      </c>
      <c r="E83" s="41">
        <v>900.1</v>
      </c>
      <c r="F83" s="42">
        <v>900.1</v>
      </c>
      <c r="G83" s="43">
        <v>0.10000000000002274</v>
      </c>
      <c r="H83" s="43">
        <v>1.1111111111113637E-2</v>
      </c>
      <c r="I83" s="62">
        <v>260874</v>
      </c>
      <c r="J83" s="63">
        <v>234993408</v>
      </c>
      <c r="K83" s="46">
        <v>-0.18172727272727274</v>
      </c>
      <c r="L83" s="47"/>
      <c r="V83" s="7" t="str">
        <f t="shared" si="6"/>
        <v>NESTLE</v>
      </c>
      <c r="W83" s="52">
        <f t="shared" si="10"/>
        <v>1.1111111111113638E-4</v>
      </c>
      <c r="X83" s="52">
        <f t="shared" si="7"/>
        <v>-0.18172727272727274</v>
      </c>
      <c r="Y83" s="53">
        <f t="shared" si="8"/>
        <v>260874</v>
      </c>
      <c r="Z83" s="53">
        <f t="shared" si="9"/>
        <v>234993408</v>
      </c>
    </row>
    <row r="84" spans="2:26" x14ac:dyDescent="0.25">
      <c r="B84" s="60" t="s">
        <v>104</v>
      </c>
      <c r="C84" s="41">
        <v>20.95</v>
      </c>
      <c r="D84" s="41">
        <v>21.2</v>
      </c>
      <c r="E84" s="41">
        <v>21.2</v>
      </c>
      <c r="F84" s="42">
        <v>21.2</v>
      </c>
      <c r="G84" s="43">
        <v>0.25</v>
      </c>
      <c r="H84" s="43">
        <v>1.1933174224343674</v>
      </c>
      <c r="I84" s="62">
        <v>833907</v>
      </c>
      <c r="J84" s="63">
        <v>17695411.5</v>
      </c>
      <c r="K84" s="46">
        <v>-9.7872340425531945E-2</v>
      </c>
      <c r="L84" s="47"/>
      <c r="V84" s="7" t="str">
        <f t="shared" si="6"/>
        <v>NGXGROUP</v>
      </c>
      <c r="W84" s="52">
        <f t="shared" si="10"/>
        <v>1.1933174224343675E-2</v>
      </c>
      <c r="X84" s="52">
        <f t="shared" si="7"/>
        <v>-9.7872340425531945E-2</v>
      </c>
      <c r="Y84" s="53">
        <f t="shared" si="8"/>
        <v>833907</v>
      </c>
      <c r="Z84" s="53">
        <f t="shared" si="9"/>
        <v>17695411.5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1616</v>
      </c>
      <c r="J85" s="63">
        <v>182608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1616</v>
      </c>
      <c r="Z85" s="53">
        <f t="shared" si="9"/>
        <v>182608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4254</v>
      </c>
      <c r="J86" s="63">
        <v>205468.2</v>
      </c>
      <c r="K86" s="46">
        <v>0.17912087912087915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0.17912087912087915</v>
      </c>
      <c r="Y86" s="53">
        <f t="shared" si="8"/>
        <v>4254</v>
      </c>
      <c r="Z86" s="53">
        <f t="shared" si="9"/>
        <v>205468.2</v>
      </c>
    </row>
    <row r="87" spans="2:26" x14ac:dyDescent="0.25">
      <c r="B87" s="60" t="s">
        <v>107</v>
      </c>
      <c r="C87" s="41">
        <v>1.85</v>
      </c>
      <c r="D87" s="41">
        <v>1.85</v>
      </c>
      <c r="E87" s="41">
        <v>1.85</v>
      </c>
      <c r="F87" s="42">
        <v>1.85</v>
      </c>
      <c r="G87" s="43">
        <v>0</v>
      </c>
      <c r="H87" s="43">
        <v>0</v>
      </c>
      <c r="I87" s="62">
        <v>493609</v>
      </c>
      <c r="J87" s="63">
        <v>914028.07</v>
      </c>
      <c r="K87" s="46">
        <v>-4.6391752577319534E-2</v>
      </c>
      <c r="L87" s="47"/>
      <c r="V87" s="7" t="str">
        <f t="shared" si="6"/>
        <v>NPFMCRFBK</v>
      </c>
      <c r="W87" s="52">
        <f t="shared" si="10"/>
        <v>0</v>
      </c>
      <c r="X87" s="52">
        <f t="shared" si="7"/>
        <v>-4.6391752577319534E-2</v>
      </c>
      <c r="Y87" s="53">
        <f t="shared" si="8"/>
        <v>493609</v>
      </c>
      <c r="Z87" s="53">
        <f t="shared" si="9"/>
        <v>914028.07</v>
      </c>
    </row>
    <row r="88" spans="2:26" x14ac:dyDescent="0.25">
      <c r="B88" s="60" t="s">
        <v>108</v>
      </c>
      <c r="C88" s="41">
        <v>0.6</v>
      </c>
      <c r="D88" s="41">
        <v>0.6</v>
      </c>
      <c r="E88" s="41">
        <v>0.6</v>
      </c>
      <c r="F88" s="42">
        <v>0.6</v>
      </c>
      <c r="G88" s="43">
        <v>0</v>
      </c>
      <c r="H88" s="43">
        <v>0</v>
      </c>
      <c r="I88" s="62">
        <v>60198</v>
      </c>
      <c r="J88" s="63">
        <v>35968.800000000003</v>
      </c>
      <c r="K88" s="46">
        <v>-0.18918918918918926</v>
      </c>
      <c r="L88" s="47"/>
      <c r="V88" s="7" t="str">
        <f t="shared" si="6"/>
        <v>NSLTECH</v>
      </c>
      <c r="W88" s="52">
        <f t="shared" si="10"/>
        <v>0</v>
      </c>
      <c r="X88" s="52">
        <f t="shared" si="7"/>
        <v>-0.18918918918918926</v>
      </c>
      <c r="Y88" s="53">
        <f t="shared" si="8"/>
        <v>60198</v>
      </c>
      <c r="Z88" s="53">
        <f t="shared" si="9"/>
        <v>35968.800000000003</v>
      </c>
    </row>
    <row r="89" spans="2:26" x14ac:dyDescent="0.25">
      <c r="B89" s="60" t="s">
        <v>109</v>
      </c>
      <c r="C89" s="41">
        <v>12</v>
      </c>
      <c r="D89" s="41">
        <v>11.4</v>
      </c>
      <c r="E89" s="41">
        <v>11.4</v>
      </c>
      <c r="F89" s="42">
        <v>11.4</v>
      </c>
      <c r="G89" s="43">
        <v>-0.59999999999999964</v>
      </c>
      <c r="H89" s="43">
        <v>-4.9999999999999964</v>
      </c>
      <c r="I89" s="62">
        <v>2557762</v>
      </c>
      <c r="J89" s="63">
        <v>29264230.300000001</v>
      </c>
      <c r="K89" s="46">
        <v>8.5714285714285854E-2</v>
      </c>
      <c r="L89" s="47"/>
      <c r="V89" s="7" t="str">
        <f t="shared" si="6"/>
        <v>OANDO</v>
      </c>
      <c r="W89" s="52">
        <f t="shared" si="10"/>
        <v>-4.9999999999999961E-2</v>
      </c>
      <c r="X89" s="52">
        <f t="shared" si="7"/>
        <v>8.5714285714285854E-2</v>
      </c>
      <c r="Y89" s="53">
        <f t="shared" si="8"/>
        <v>2557762</v>
      </c>
      <c r="Z89" s="53">
        <f t="shared" si="9"/>
        <v>29264230.300000001</v>
      </c>
    </row>
    <row r="90" spans="2:26" x14ac:dyDescent="0.25">
      <c r="B90" s="60" t="s">
        <v>110</v>
      </c>
      <c r="C90" s="41">
        <v>243</v>
      </c>
      <c r="D90" s="61">
        <v>243</v>
      </c>
      <c r="E90" s="61">
        <v>243</v>
      </c>
      <c r="F90" s="42">
        <v>243</v>
      </c>
      <c r="G90" s="43">
        <v>0</v>
      </c>
      <c r="H90" s="43">
        <v>0</v>
      </c>
      <c r="I90" s="62">
        <v>6537</v>
      </c>
      <c r="J90" s="63">
        <v>1584139</v>
      </c>
      <c r="K90" s="46">
        <v>-6.5384615384615374E-2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-6.5384615384615374E-2</v>
      </c>
      <c r="Y90" s="53">
        <f t="shared" si="8"/>
        <v>6537</v>
      </c>
      <c r="Z90" s="53">
        <f t="shared" si="9"/>
        <v>1584139</v>
      </c>
    </row>
    <row r="91" spans="2:26" x14ac:dyDescent="0.25">
      <c r="B91" s="60" t="s">
        <v>111</v>
      </c>
      <c r="C91" s="41">
        <v>0.65</v>
      </c>
      <c r="D91" s="61">
        <v>0.71</v>
      </c>
      <c r="E91" s="61">
        <v>0.69</v>
      </c>
      <c r="F91" s="42">
        <v>0.69</v>
      </c>
      <c r="G91" s="43">
        <v>3.9999999999999925E-2</v>
      </c>
      <c r="H91" s="43">
        <v>6.1538461538461418</v>
      </c>
      <c r="I91" s="62">
        <v>1186921</v>
      </c>
      <c r="J91" s="63">
        <v>835635.19</v>
      </c>
      <c r="K91" s="46">
        <v>-9.2105263157894801E-2</v>
      </c>
      <c r="L91" s="47"/>
      <c r="V91" s="7" t="str">
        <f t="shared" si="6"/>
        <v>OMATEK</v>
      </c>
      <c r="W91" s="52">
        <f t="shared" si="10"/>
        <v>6.1538461538461417E-2</v>
      </c>
      <c r="X91" s="52">
        <f t="shared" si="7"/>
        <v>-9.2105263157894801E-2</v>
      </c>
      <c r="Y91" s="53">
        <f t="shared" si="8"/>
        <v>1186921</v>
      </c>
      <c r="Z91" s="53">
        <f t="shared" si="9"/>
        <v>835635.19</v>
      </c>
    </row>
    <row r="92" spans="2:26" x14ac:dyDescent="0.25">
      <c r="B92" s="60" t="s">
        <v>112</v>
      </c>
      <c r="C92" s="41">
        <v>231.5</v>
      </c>
      <c r="D92" s="61">
        <v>231.5</v>
      </c>
      <c r="E92" s="61">
        <v>231.5</v>
      </c>
      <c r="F92" s="42">
        <v>231.5</v>
      </c>
      <c r="G92" s="43">
        <v>0</v>
      </c>
      <c r="H92" s="43">
        <v>0</v>
      </c>
      <c r="I92" s="62">
        <v>31800</v>
      </c>
      <c r="J92" s="63">
        <v>6663716.4000000004</v>
      </c>
      <c r="K92" s="46">
        <v>0.19948186528497414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0.19948186528497414</v>
      </c>
      <c r="Y92" s="53">
        <f t="shared" si="8"/>
        <v>31800</v>
      </c>
      <c r="Z92" s="53">
        <f t="shared" si="9"/>
        <v>6663716.4000000004</v>
      </c>
    </row>
    <row r="93" spans="2:26" x14ac:dyDescent="0.25">
      <c r="B93" s="60" t="s">
        <v>113</v>
      </c>
      <c r="C93" s="41">
        <v>0.6</v>
      </c>
      <c r="D93" s="41">
        <v>0.54</v>
      </c>
      <c r="E93" s="41">
        <v>0.54</v>
      </c>
      <c r="F93" s="42">
        <v>0.54</v>
      </c>
      <c r="G93" s="43">
        <v>-5.9999999999999942E-2</v>
      </c>
      <c r="H93" s="43">
        <v>-9.9999999999999911</v>
      </c>
      <c r="I93" s="62">
        <v>1190303</v>
      </c>
      <c r="J93" s="63">
        <v>651196.59</v>
      </c>
      <c r="K93" s="46">
        <v>5.8823529411764719E-2</v>
      </c>
      <c r="L93" s="47"/>
      <c r="V93" s="7" t="str">
        <f t="shared" si="6"/>
        <v>PRESTIGE</v>
      </c>
      <c r="W93" s="52">
        <f t="shared" si="10"/>
        <v>-9.9999999999999908E-2</v>
      </c>
      <c r="X93" s="52">
        <f t="shared" si="7"/>
        <v>5.8823529411764719E-2</v>
      </c>
      <c r="Y93" s="53">
        <f t="shared" si="8"/>
        <v>1190303</v>
      </c>
      <c r="Z93" s="53">
        <f t="shared" si="9"/>
        <v>651196.59</v>
      </c>
    </row>
    <row r="94" spans="2:26" x14ac:dyDescent="0.25">
      <c r="B94" s="60" t="s">
        <v>114</v>
      </c>
      <c r="C94" s="41">
        <v>40</v>
      </c>
      <c r="D94" s="41">
        <v>40</v>
      </c>
      <c r="E94" s="41">
        <v>40</v>
      </c>
      <c r="F94" s="42">
        <v>40</v>
      </c>
      <c r="G94" s="43">
        <v>0</v>
      </c>
      <c r="H94" s="43">
        <v>0</v>
      </c>
      <c r="I94" s="62">
        <v>325909</v>
      </c>
      <c r="J94" s="63">
        <v>11821886.15</v>
      </c>
      <c r="K94" s="46">
        <v>0.49812734082397014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0.49812734082397014</v>
      </c>
      <c r="Y94" s="53">
        <f t="shared" si="8"/>
        <v>325909</v>
      </c>
      <c r="Z94" s="53">
        <f t="shared" si="9"/>
        <v>11821886.15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92180</v>
      </c>
      <c r="J95" s="63">
        <v>295387.49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92180</v>
      </c>
      <c r="Z95" s="53">
        <f t="shared" si="9"/>
        <v>295387.49</v>
      </c>
    </row>
    <row r="96" spans="2:26" x14ac:dyDescent="0.25">
      <c r="B96" s="60" t="s">
        <v>116</v>
      </c>
      <c r="C96" s="41">
        <v>0.37</v>
      </c>
      <c r="D96" s="41">
        <v>0.37</v>
      </c>
      <c r="E96" s="41">
        <v>0.37</v>
      </c>
      <c r="F96" s="42">
        <v>0.37</v>
      </c>
      <c r="G96" s="43">
        <v>0</v>
      </c>
      <c r="H96" s="43">
        <v>0</v>
      </c>
      <c r="I96" s="62">
        <v>126850</v>
      </c>
      <c r="J96" s="63">
        <v>48096.5</v>
      </c>
      <c r="K96" s="46">
        <v>-2.6315789473684181E-2</v>
      </c>
      <c r="L96" s="47"/>
      <c r="V96" s="7" t="str">
        <f t="shared" si="6"/>
        <v>REGALINS</v>
      </c>
      <c r="W96" s="52">
        <f t="shared" si="10"/>
        <v>0</v>
      </c>
      <c r="X96" s="52">
        <f t="shared" si="7"/>
        <v>-2.6315789473684181E-2</v>
      </c>
      <c r="Y96" s="53">
        <f t="shared" si="8"/>
        <v>126850</v>
      </c>
      <c r="Z96" s="53">
        <f t="shared" si="9"/>
        <v>48096.5</v>
      </c>
    </row>
    <row r="97" spans="2:26" x14ac:dyDescent="0.25">
      <c r="B97" s="60" t="s">
        <v>117</v>
      </c>
      <c r="C97" s="41">
        <v>0.7</v>
      </c>
      <c r="D97" s="41">
        <v>0.72</v>
      </c>
      <c r="E97" s="41">
        <v>0.72</v>
      </c>
      <c r="F97" s="42">
        <v>0.72</v>
      </c>
      <c r="G97" s="43">
        <v>2.0000000000000018E-2</v>
      </c>
      <c r="H97" s="43">
        <v>2.8571428571428599</v>
      </c>
      <c r="I97" s="62">
        <v>376150</v>
      </c>
      <c r="J97" s="63">
        <v>281903</v>
      </c>
      <c r="K97" s="46">
        <v>0.14285714285714279</v>
      </c>
      <c r="L97" s="47"/>
      <c r="V97" s="7" t="str">
        <f t="shared" si="6"/>
        <v>ROYALEX</v>
      </c>
      <c r="W97" s="52">
        <f t="shared" si="10"/>
        <v>2.8571428571428598E-2</v>
      </c>
      <c r="X97" s="52">
        <f t="shared" si="7"/>
        <v>0.14285714285714279</v>
      </c>
      <c r="Y97" s="53">
        <f t="shared" si="8"/>
        <v>376150</v>
      </c>
      <c r="Z97" s="53">
        <f t="shared" si="9"/>
        <v>281903</v>
      </c>
    </row>
    <row r="98" spans="2:26" x14ac:dyDescent="0.25">
      <c r="B98" s="60" t="s">
        <v>118</v>
      </c>
      <c r="C98" s="41">
        <v>0.49</v>
      </c>
      <c r="D98" s="41">
        <v>0.45</v>
      </c>
      <c r="E98" s="41">
        <v>0.45</v>
      </c>
      <c r="F98" s="42">
        <v>0.45</v>
      </c>
      <c r="G98" s="43">
        <v>-3.999999999999998E-2</v>
      </c>
      <c r="H98" s="43">
        <v>-8.1632653061224456</v>
      </c>
      <c r="I98" s="62">
        <v>1620679</v>
      </c>
      <c r="J98" s="63">
        <v>735645.54</v>
      </c>
      <c r="K98" s="46">
        <v>-0.26229508196721307</v>
      </c>
      <c r="L98" s="47"/>
      <c r="V98" s="7" t="str">
        <f t="shared" si="6"/>
        <v>RTBRISCOE</v>
      </c>
      <c r="W98" s="52">
        <f t="shared" si="10"/>
        <v>-8.1632653061224456E-2</v>
      </c>
      <c r="X98" s="52">
        <f t="shared" si="7"/>
        <v>-0.26229508196721307</v>
      </c>
      <c r="Y98" s="53">
        <f t="shared" si="8"/>
        <v>1620679</v>
      </c>
      <c r="Z98" s="53">
        <f t="shared" si="9"/>
        <v>735645.54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7483</v>
      </c>
      <c r="J99" s="63">
        <v>22695939</v>
      </c>
      <c r="K99" s="46">
        <v>0.45887445887445888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0.45887445887445888</v>
      </c>
      <c r="Y99" s="53">
        <f t="shared" si="8"/>
        <v>7483</v>
      </c>
      <c r="Z99" s="53">
        <f t="shared" si="9"/>
        <v>22695939</v>
      </c>
    </row>
    <row r="100" spans="2:26" x14ac:dyDescent="0.25">
      <c r="B100" s="60" t="s">
        <v>120</v>
      </c>
      <c r="C100" s="41">
        <v>25.5</v>
      </c>
      <c r="D100" s="41">
        <v>25.5</v>
      </c>
      <c r="E100" s="41">
        <v>25.5</v>
      </c>
      <c r="F100" s="42">
        <v>25.5</v>
      </c>
      <c r="G100" s="43">
        <v>0</v>
      </c>
      <c r="H100" s="43">
        <v>0</v>
      </c>
      <c r="I100" s="62">
        <v>48</v>
      </c>
      <c r="J100" s="63">
        <v>1101.5999999999999</v>
      </c>
      <c r="K100" s="46">
        <v>5.9171597633136397E-3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5.9171597633136397E-3</v>
      </c>
      <c r="Y100" s="53">
        <f t="shared" si="8"/>
        <v>48</v>
      </c>
      <c r="Z100" s="53">
        <f t="shared" si="9"/>
        <v>1101.5999999999999</v>
      </c>
    </row>
    <row r="101" spans="2:26" x14ac:dyDescent="0.25">
      <c r="B101" s="60" t="s">
        <v>121</v>
      </c>
      <c r="C101" s="41">
        <v>0.44</v>
      </c>
      <c r="D101" s="61">
        <v>0.48</v>
      </c>
      <c r="E101" s="61">
        <v>0.42</v>
      </c>
      <c r="F101" s="42">
        <v>0.42</v>
      </c>
      <c r="G101" s="43">
        <v>-2.0000000000000018E-2</v>
      </c>
      <c r="H101" s="43">
        <v>-4.5454545454545494</v>
      </c>
      <c r="I101" s="62">
        <v>1808090</v>
      </c>
      <c r="J101" s="63">
        <v>847458.2</v>
      </c>
      <c r="K101" s="46">
        <v>0</v>
      </c>
      <c r="L101" s="47"/>
      <c r="V101" s="7" t="str">
        <f t="shared" si="6"/>
        <v>SOVRENINS</v>
      </c>
      <c r="W101" s="52">
        <f t="shared" si="10"/>
        <v>-4.5454545454545497E-2</v>
      </c>
      <c r="X101" s="52">
        <f t="shared" si="7"/>
        <v>0</v>
      </c>
      <c r="Y101" s="53">
        <f t="shared" si="8"/>
        <v>1808090</v>
      </c>
      <c r="Z101" s="53">
        <f t="shared" si="9"/>
        <v>847458.2</v>
      </c>
    </row>
    <row r="102" spans="2:26" x14ac:dyDescent="0.25">
      <c r="B102" s="60" t="s">
        <v>122</v>
      </c>
      <c r="C102" s="41">
        <v>53</v>
      </c>
      <c r="D102" s="41">
        <v>53</v>
      </c>
      <c r="E102" s="41">
        <v>53</v>
      </c>
      <c r="F102" s="42">
        <v>53</v>
      </c>
      <c r="G102" s="43">
        <v>0</v>
      </c>
      <c r="H102" s="43">
        <v>0</v>
      </c>
      <c r="I102" s="62">
        <v>709284</v>
      </c>
      <c r="J102" s="63">
        <v>38280393.600000001</v>
      </c>
      <c r="K102" s="46">
        <v>-0.23905240488155066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-0.23905240488155066</v>
      </c>
      <c r="Y102" s="53">
        <f t="shared" si="8"/>
        <v>709284</v>
      </c>
      <c r="Z102" s="53">
        <f t="shared" si="9"/>
        <v>38280393.600000001</v>
      </c>
    </row>
    <row r="103" spans="2:26" x14ac:dyDescent="0.25">
      <c r="B103" s="60" t="s">
        <v>123</v>
      </c>
      <c r="C103" s="41">
        <v>4.75</v>
      </c>
      <c r="D103" s="41">
        <v>5</v>
      </c>
      <c r="E103" s="41">
        <v>4.7</v>
      </c>
      <c r="F103" s="42">
        <v>4.7</v>
      </c>
      <c r="G103" s="43">
        <v>-4.9999999999999822E-2</v>
      </c>
      <c r="H103" s="43">
        <v>-1.0526315789473648</v>
      </c>
      <c r="I103" s="62">
        <v>5842036</v>
      </c>
      <c r="J103" s="63">
        <v>28250478.09</v>
      </c>
      <c r="K103" s="46">
        <v>9.5571095571095555E-2</v>
      </c>
      <c r="L103" s="47"/>
      <c r="V103" s="7" t="str">
        <f t="shared" si="6"/>
        <v>STERLINGNG</v>
      </c>
      <c r="W103" s="52">
        <f t="shared" si="10"/>
        <v>-1.0526315789473648E-2</v>
      </c>
      <c r="X103" s="52">
        <f t="shared" si="7"/>
        <v>9.5571095571095555E-2</v>
      </c>
      <c r="Y103" s="53">
        <f t="shared" si="8"/>
        <v>5842036</v>
      </c>
      <c r="Z103" s="53">
        <f t="shared" si="9"/>
        <v>28250478.09</v>
      </c>
    </row>
    <row r="104" spans="2:26" x14ac:dyDescent="0.25">
      <c r="B104" s="60" t="s">
        <v>124</v>
      </c>
      <c r="C104" s="41">
        <v>1.57</v>
      </c>
      <c r="D104" s="41">
        <v>1.57</v>
      </c>
      <c r="E104" s="41">
        <v>1.57</v>
      </c>
      <c r="F104" s="42">
        <v>1.57</v>
      </c>
      <c r="G104" s="43">
        <v>0</v>
      </c>
      <c r="H104" s="43">
        <v>0</v>
      </c>
      <c r="I104" s="62">
        <v>100914</v>
      </c>
      <c r="J104" s="63">
        <v>144841.12</v>
      </c>
      <c r="K104" s="46">
        <v>0.42727272727272725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0.42727272727272725</v>
      </c>
      <c r="Y104" s="53">
        <f t="shared" si="8"/>
        <v>100914</v>
      </c>
      <c r="Z104" s="53">
        <f t="shared" si="9"/>
        <v>144841.12</v>
      </c>
    </row>
    <row r="105" spans="2:26" x14ac:dyDescent="0.25">
      <c r="B105" s="60" t="s">
        <v>125</v>
      </c>
      <c r="C105" s="41">
        <v>0.4</v>
      </c>
      <c r="D105" s="41">
        <v>0.38</v>
      </c>
      <c r="E105" s="41">
        <v>0.38</v>
      </c>
      <c r="F105" s="42">
        <v>0.38</v>
      </c>
      <c r="G105" s="43">
        <v>-2.0000000000000018E-2</v>
      </c>
      <c r="H105" s="43">
        <v>-5.0000000000000044</v>
      </c>
      <c r="I105" s="62">
        <v>286358</v>
      </c>
      <c r="J105" s="63">
        <v>109556.02</v>
      </c>
      <c r="K105" s="46">
        <v>-0.1914893617021276</v>
      </c>
      <c r="L105" s="47"/>
      <c r="V105" s="7" t="str">
        <f t="shared" si="6"/>
        <v>TANTALIZER</v>
      </c>
      <c r="W105" s="52">
        <f t="shared" si="10"/>
        <v>-5.0000000000000044E-2</v>
      </c>
      <c r="X105" s="52">
        <f t="shared" si="7"/>
        <v>-0.1914893617021276</v>
      </c>
      <c r="Y105" s="53">
        <f t="shared" si="8"/>
        <v>286358</v>
      </c>
      <c r="Z105" s="53">
        <f t="shared" si="9"/>
        <v>109556.02</v>
      </c>
    </row>
    <row r="106" spans="2:26" x14ac:dyDescent="0.25">
      <c r="B106" s="60" t="s">
        <v>126</v>
      </c>
      <c r="C106" s="41">
        <v>1.84</v>
      </c>
      <c r="D106" s="41">
        <v>1.82</v>
      </c>
      <c r="E106" s="41">
        <v>1.82</v>
      </c>
      <c r="F106" s="42">
        <v>1.82</v>
      </c>
      <c r="G106" s="43">
        <v>-2.0000000000000018E-2</v>
      </c>
      <c r="H106" s="43">
        <v>-1.0869565217391313</v>
      </c>
      <c r="I106" s="62">
        <v>432300</v>
      </c>
      <c r="J106" s="63">
        <v>770990</v>
      </c>
      <c r="K106" s="46">
        <v>-0.32592592592592595</v>
      </c>
      <c r="L106" s="47"/>
      <c r="V106" s="7" t="str">
        <f t="shared" si="6"/>
        <v>THOMASWY</v>
      </c>
      <c r="W106" s="52">
        <f t="shared" si="10"/>
        <v>-1.0869565217391313E-2</v>
      </c>
      <c r="X106" s="52">
        <f t="shared" si="7"/>
        <v>-0.32592592592592595</v>
      </c>
      <c r="Y106" s="53">
        <f t="shared" si="8"/>
        <v>432300</v>
      </c>
      <c r="Z106" s="53">
        <f t="shared" si="9"/>
        <v>770990</v>
      </c>
    </row>
    <row r="107" spans="2:26" x14ac:dyDescent="0.25">
      <c r="B107" s="60" t="s">
        <v>127</v>
      </c>
      <c r="C107" s="41">
        <v>2.0499999999999998</v>
      </c>
      <c r="D107" s="41">
        <v>2.0499999999999998</v>
      </c>
      <c r="E107" s="41">
        <v>2.0499999999999998</v>
      </c>
      <c r="F107" s="42">
        <v>2.0499999999999998</v>
      </c>
      <c r="G107" s="43">
        <v>0</v>
      </c>
      <c r="H107" s="43">
        <v>0</v>
      </c>
      <c r="I107" s="62">
        <v>4688</v>
      </c>
      <c r="J107" s="63">
        <v>10288</v>
      </c>
      <c r="K107" s="46">
        <v>0.78260869565217384</v>
      </c>
      <c r="L107" s="47"/>
      <c r="V107" s="7" t="str">
        <f t="shared" si="6"/>
        <v>TIP</v>
      </c>
      <c r="W107" s="52">
        <f t="shared" si="10"/>
        <v>0</v>
      </c>
      <c r="X107" s="52">
        <f t="shared" si="7"/>
        <v>0.78260869565217384</v>
      </c>
      <c r="Y107" s="53">
        <f t="shared" si="8"/>
        <v>4688</v>
      </c>
      <c r="Z107" s="53">
        <f t="shared" si="9"/>
        <v>10288</v>
      </c>
    </row>
    <row r="108" spans="2:26" x14ac:dyDescent="0.25">
      <c r="B108" s="60" t="s">
        <v>128</v>
      </c>
      <c r="C108" s="41">
        <v>346.5</v>
      </c>
      <c r="D108" s="61">
        <v>346.5</v>
      </c>
      <c r="E108" s="61">
        <v>346.5</v>
      </c>
      <c r="F108" s="42">
        <v>346.5</v>
      </c>
      <c r="G108" s="43">
        <v>0</v>
      </c>
      <c r="H108" s="43">
        <v>0</v>
      </c>
      <c r="I108" s="62">
        <v>16894</v>
      </c>
      <c r="J108" s="63">
        <v>5341233</v>
      </c>
      <c r="K108" s="46">
        <v>-9.9999999999999978E-2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-9.9999999999999978E-2</v>
      </c>
      <c r="Y108" s="53">
        <f t="shared" si="8"/>
        <v>16894</v>
      </c>
      <c r="Z108" s="53">
        <f t="shared" si="9"/>
        <v>5341233</v>
      </c>
    </row>
    <row r="109" spans="2:26" x14ac:dyDescent="0.25">
      <c r="B109" s="60" t="s">
        <v>129</v>
      </c>
      <c r="C109" s="41">
        <v>2.84</v>
      </c>
      <c r="D109" s="41">
        <v>2.84</v>
      </c>
      <c r="E109" s="41">
        <v>2.84</v>
      </c>
      <c r="F109" s="42">
        <v>2.84</v>
      </c>
      <c r="G109" s="43">
        <v>0</v>
      </c>
      <c r="H109" s="43">
        <v>0</v>
      </c>
      <c r="I109" s="62">
        <v>300</v>
      </c>
      <c r="J109" s="63">
        <v>936</v>
      </c>
      <c r="K109" s="46">
        <v>0</v>
      </c>
      <c r="L109" s="47"/>
      <c r="V109" s="7" t="str">
        <f t="shared" si="6"/>
        <v>TOURIST</v>
      </c>
      <c r="W109" s="52">
        <f t="shared" si="10"/>
        <v>0</v>
      </c>
      <c r="X109" s="52">
        <f t="shared" si="7"/>
        <v>0</v>
      </c>
      <c r="Y109" s="53">
        <f t="shared" si="8"/>
        <v>300</v>
      </c>
      <c r="Z109" s="53">
        <f t="shared" si="9"/>
        <v>936</v>
      </c>
    </row>
    <row r="110" spans="2:26" x14ac:dyDescent="0.25">
      <c r="B110" s="60" t="s">
        <v>130</v>
      </c>
      <c r="C110" s="41">
        <v>101</v>
      </c>
      <c r="D110" s="41">
        <v>101</v>
      </c>
      <c r="E110" s="41">
        <v>101</v>
      </c>
      <c r="F110" s="42">
        <v>101</v>
      </c>
      <c r="G110" s="43">
        <v>0</v>
      </c>
      <c r="H110" s="43">
        <v>0</v>
      </c>
      <c r="I110" s="62">
        <v>81267</v>
      </c>
      <c r="J110" s="63">
        <v>7510814.4299999997</v>
      </c>
      <c r="K110" s="46">
        <v>0.43915645483043586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0.43915645483043586</v>
      </c>
      <c r="Y110" s="53">
        <f t="shared" si="8"/>
        <v>81267</v>
      </c>
      <c r="Z110" s="53">
        <f t="shared" si="9"/>
        <v>7510814.4299999997</v>
      </c>
    </row>
    <row r="111" spans="2:26" x14ac:dyDescent="0.25">
      <c r="B111" s="60" t="s">
        <v>131</v>
      </c>
      <c r="C111" s="41">
        <v>17</v>
      </c>
      <c r="D111" s="61">
        <v>17.8</v>
      </c>
      <c r="E111" s="61">
        <v>15.7</v>
      </c>
      <c r="F111" s="42">
        <v>17.8</v>
      </c>
      <c r="G111" s="43">
        <v>0.80000000000000071</v>
      </c>
      <c r="H111" s="43">
        <v>4.7058823529411802</v>
      </c>
      <c r="I111" s="62">
        <v>73860004</v>
      </c>
      <c r="J111" s="63">
        <v>1230706939.75</v>
      </c>
      <c r="K111" s="46">
        <v>1.0554272517321017</v>
      </c>
      <c r="L111" s="47"/>
      <c r="V111" s="7" t="str">
        <f t="shared" si="6"/>
        <v>TRANSCORP</v>
      </c>
      <c r="W111" s="52">
        <f t="shared" si="10"/>
        <v>4.7058823529411799E-2</v>
      </c>
      <c r="X111" s="52">
        <f t="shared" si="7"/>
        <v>1.0554272517321017</v>
      </c>
      <c r="Y111" s="53">
        <f t="shared" si="8"/>
        <v>73860004</v>
      </c>
      <c r="Z111" s="53">
        <f t="shared" si="9"/>
        <v>1230706939.75</v>
      </c>
    </row>
    <row r="112" spans="2:26" x14ac:dyDescent="0.25">
      <c r="B112" s="60" t="s">
        <v>132</v>
      </c>
      <c r="C112" s="41">
        <v>1.27</v>
      </c>
      <c r="D112" s="61">
        <v>1.27</v>
      </c>
      <c r="E112" s="61">
        <v>1.27</v>
      </c>
      <c r="F112" s="42">
        <v>1.27</v>
      </c>
      <c r="G112" s="43">
        <v>0</v>
      </c>
      <c r="H112" s="43">
        <v>0</v>
      </c>
      <c r="I112" s="62">
        <v>91000</v>
      </c>
      <c r="J112" s="63">
        <v>113760</v>
      </c>
      <c r="K112" s="46">
        <v>0.10434782608695659</v>
      </c>
      <c r="L112" s="47"/>
      <c r="V112" s="7" t="str">
        <f t="shared" si="6"/>
        <v>TRANSEXPR</v>
      </c>
      <c r="W112" s="52">
        <f t="shared" si="10"/>
        <v>0</v>
      </c>
      <c r="X112" s="52">
        <f t="shared" si="7"/>
        <v>0.10434782608695659</v>
      </c>
      <c r="Y112" s="53">
        <f t="shared" si="8"/>
        <v>91000</v>
      </c>
      <c r="Z112" s="53">
        <f t="shared" si="9"/>
        <v>113760</v>
      </c>
    </row>
    <row r="113" spans="2:26" x14ac:dyDescent="0.25">
      <c r="B113" s="60" t="s">
        <v>133</v>
      </c>
      <c r="C113" s="41">
        <v>351.3</v>
      </c>
      <c r="D113" s="61">
        <v>370</v>
      </c>
      <c r="E113" s="61">
        <v>351.3</v>
      </c>
      <c r="F113" s="42">
        <v>368.8</v>
      </c>
      <c r="G113" s="43">
        <v>17.5</v>
      </c>
      <c r="H113" s="43">
        <v>4.9814972957586106</v>
      </c>
      <c r="I113" s="62">
        <v>16513038</v>
      </c>
      <c r="J113" s="63">
        <v>5929592706.5</v>
      </c>
      <c r="K113" s="46">
        <v>0.53666666666666663</v>
      </c>
      <c r="L113" s="47"/>
      <c r="V113" s="7" t="str">
        <f t="shared" si="6"/>
        <v>TRANSPOWER</v>
      </c>
      <c r="W113" s="52">
        <f t="shared" si="10"/>
        <v>4.9814972957586107E-2</v>
      </c>
      <c r="X113" s="52">
        <f t="shared" si="7"/>
        <v>0.53666666666666663</v>
      </c>
      <c r="Y113" s="53">
        <f t="shared" si="8"/>
        <v>16513038</v>
      </c>
      <c r="Z113" s="53">
        <f t="shared" si="9"/>
        <v>5929592706.5</v>
      </c>
    </row>
    <row r="114" spans="2:26" x14ac:dyDescent="0.25">
      <c r="B114" s="60" t="s">
        <v>134</v>
      </c>
      <c r="C114" s="41">
        <v>13.95</v>
      </c>
      <c r="D114" s="41">
        <v>12.6</v>
      </c>
      <c r="E114" s="41">
        <v>12.6</v>
      </c>
      <c r="F114" s="42">
        <v>12.6</v>
      </c>
      <c r="G114" s="43">
        <v>-1.3499999999999996</v>
      </c>
      <c r="H114" s="43">
        <v>-9.6774193548387082</v>
      </c>
      <c r="I114" s="62">
        <v>446277</v>
      </c>
      <c r="J114" s="63">
        <v>5637554.2999999998</v>
      </c>
      <c r="K114" s="46">
        <v>-1.945525291828798E-2</v>
      </c>
      <c r="L114" s="47"/>
      <c r="V114" s="7" t="str">
        <f t="shared" si="6"/>
        <v>UACN</v>
      </c>
      <c r="W114" s="52">
        <f t="shared" si="10"/>
        <v>-9.677419354838708E-2</v>
      </c>
      <c r="X114" s="52">
        <f t="shared" si="7"/>
        <v>-1.945525291828798E-2</v>
      </c>
      <c r="Y114" s="53">
        <f t="shared" si="8"/>
        <v>446277</v>
      </c>
      <c r="Z114" s="53">
        <f t="shared" si="9"/>
        <v>5637554.2999999998</v>
      </c>
    </row>
    <row r="115" spans="2:26" x14ac:dyDescent="0.25">
      <c r="B115" s="60" t="s">
        <v>135</v>
      </c>
      <c r="C115" s="41">
        <v>21.9</v>
      </c>
      <c r="D115" s="41">
        <v>23.4</v>
      </c>
      <c r="E115" s="41">
        <v>22.55</v>
      </c>
      <c r="F115" s="42">
        <v>23</v>
      </c>
      <c r="G115" s="43">
        <v>1.1000000000000014</v>
      </c>
      <c r="H115" s="43">
        <v>5.0228310502283176</v>
      </c>
      <c r="I115" s="62">
        <v>21580646</v>
      </c>
      <c r="J115" s="63">
        <v>497306442.69999999</v>
      </c>
      <c r="K115" s="46">
        <v>-0.10331384015594536</v>
      </c>
      <c r="L115" s="47"/>
      <c r="V115" s="7" t="str">
        <f t="shared" si="6"/>
        <v>UBA</v>
      </c>
      <c r="W115" s="52">
        <f t="shared" si="10"/>
        <v>5.0228310502283179E-2</v>
      </c>
      <c r="X115" s="52">
        <f t="shared" si="7"/>
        <v>-0.10331384015594536</v>
      </c>
      <c r="Y115" s="53">
        <f t="shared" si="8"/>
        <v>21580646</v>
      </c>
      <c r="Z115" s="53">
        <f t="shared" si="9"/>
        <v>497306442.69999999</v>
      </c>
    </row>
    <row r="116" spans="2:26" x14ac:dyDescent="0.25">
      <c r="B116" s="60" t="s">
        <v>136</v>
      </c>
      <c r="C116" s="41">
        <v>20.5</v>
      </c>
      <c r="D116" s="61">
        <v>20.5</v>
      </c>
      <c r="E116" s="61">
        <v>20.149999999999999</v>
      </c>
      <c r="F116" s="42">
        <v>20.5</v>
      </c>
      <c r="G116" s="43">
        <v>0</v>
      </c>
      <c r="H116" s="43">
        <v>0</v>
      </c>
      <c r="I116" s="70">
        <v>2303309</v>
      </c>
      <c r="J116" s="63">
        <v>47093870.149999999</v>
      </c>
      <c r="K116" s="46">
        <v>-0.10869565217391308</v>
      </c>
      <c r="V116" s="7" t="str">
        <f t="shared" si="6"/>
        <v>UCAP</v>
      </c>
      <c r="W116" s="52">
        <f t="shared" si="10"/>
        <v>0</v>
      </c>
      <c r="X116" s="52">
        <f t="shared" si="7"/>
        <v>-0.10869565217391308</v>
      </c>
      <c r="Y116" s="53">
        <f t="shared" si="8"/>
        <v>2303309</v>
      </c>
      <c r="Z116" s="53">
        <f t="shared" si="9"/>
        <v>47093870.149999999</v>
      </c>
    </row>
    <row r="117" spans="2:26" x14ac:dyDescent="0.25">
      <c r="B117" s="60" t="s">
        <v>137</v>
      </c>
      <c r="C117" s="41">
        <v>36.6</v>
      </c>
      <c r="D117" s="61">
        <v>36.6</v>
      </c>
      <c r="E117" s="61">
        <v>36.6</v>
      </c>
      <c r="F117" s="42">
        <v>36.6</v>
      </c>
      <c r="G117" s="43">
        <v>0</v>
      </c>
      <c r="H117" s="43">
        <v>0</v>
      </c>
      <c r="I117" s="70">
        <v>28</v>
      </c>
      <c r="J117" s="63">
        <v>1036</v>
      </c>
      <c r="K117" s="46">
        <v>0</v>
      </c>
      <c r="V117" s="7" t="str">
        <f t="shared" si="6"/>
        <v>UHOMREIT</v>
      </c>
      <c r="W117" s="52">
        <f t="shared" si="10"/>
        <v>0</v>
      </c>
      <c r="X117" s="52">
        <f t="shared" si="7"/>
        <v>0</v>
      </c>
      <c r="Y117" s="53">
        <f t="shared" si="8"/>
        <v>28</v>
      </c>
      <c r="Z117" s="53">
        <f t="shared" si="9"/>
        <v>1036</v>
      </c>
    </row>
    <row r="118" spans="2:26" x14ac:dyDescent="0.25">
      <c r="B118" s="60" t="s">
        <v>138</v>
      </c>
      <c r="C118" s="41">
        <v>15.1</v>
      </c>
      <c r="D118" s="41">
        <v>15.1</v>
      </c>
      <c r="E118" s="41">
        <v>15.1</v>
      </c>
      <c r="F118" s="42">
        <v>15.1</v>
      </c>
      <c r="G118" s="43">
        <v>0</v>
      </c>
      <c r="H118" s="43">
        <v>0</v>
      </c>
      <c r="I118" s="70">
        <v>325915</v>
      </c>
      <c r="J118" s="63">
        <v>4793558.3</v>
      </c>
      <c r="K118" s="46">
        <v>2.0270270270270174E-2</v>
      </c>
      <c r="V118" s="7" t="str">
        <f t="shared" si="6"/>
        <v>UNILEVER</v>
      </c>
      <c r="W118" s="52">
        <f t="shared" si="10"/>
        <v>0</v>
      </c>
      <c r="X118" s="52">
        <f t="shared" si="7"/>
        <v>2.0270270270270174E-2</v>
      </c>
      <c r="Y118" s="53">
        <f t="shared" si="8"/>
        <v>325915</v>
      </c>
      <c r="Z118" s="53">
        <f t="shared" si="9"/>
        <v>4793558.3</v>
      </c>
    </row>
    <row r="119" spans="2:26" x14ac:dyDescent="0.25">
      <c r="B119" s="60" t="s">
        <v>139</v>
      </c>
      <c r="C119" s="41">
        <v>2</v>
      </c>
      <c r="D119" s="41">
        <v>2</v>
      </c>
      <c r="E119" s="41">
        <v>2</v>
      </c>
      <c r="F119" s="42">
        <v>2</v>
      </c>
      <c r="G119" s="43">
        <v>0</v>
      </c>
      <c r="H119" s="43">
        <v>0</v>
      </c>
      <c r="I119" s="62">
        <v>653625</v>
      </c>
      <c r="J119" s="63">
        <v>1319932.02</v>
      </c>
      <c r="K119" s="46">
        <v>0.23456790123456783</v>
      </c>
      <c r="V119" s="7" t="str">
        <f t="shared" si="6"/>
        <v>UNITYBNK</v>
      </c>
      <c r="W119" s="52">
        <f t="shared" si="10"/>
        <v>0</v>
      </c>
      <c r="X119" s="52">
        <f t="shared" si="7"/>
        <v>0.23456790123456783</v>
      </c>
      <c r="Y119" s="53">
        <f t="shared" si="8"/>
        <v>653625</v>
      </c>
      <c r="Z119" s="53">
        <f t="shared" si="9"/>
        <v>1319932.02</v>
      </c>
    </row>
    <row r="120" spans="2:26" x14ac:dyDescent="0.25">
      <c r="B120" s="60" t="s">
        <v>140</v>
      </c>
      <c r="C120" s="41">
        <v>0.36</v>
      </c>
      <c r="D120" s="61">
        <v>0.37</v>
      </c>
      <c r="E120" s="61">
        <v>0.36</v>
      </c>
      <c r="F120" s="42">
        <v>0.36</v>
      </c>
      <c r="G120" s="43">
        <v>0</v>
      </c>
      <c r="H120" s="43">
        <v>0</v>
      </c>
      <c r="I120" s="70">
        <v>5984842</v>
      </c>
      <c r="J120" s="63">
        <v>2208421.69</v>
      </c>
      <c r="K120" s="46">
        <v>0.38461538461538458</v>
      </c>
      <c r="V120" s="7" t="str">
        <f t="shared" si="6"/>
        <v>UNIVINSURE</v>
      </c>
      <c r="W120" s="52">
        <f t="shared" si="10"/>
        <v>0</v>
      </c>
      <c r="X120" s="52">
        <f t="shared" si="7"/>
        <v>0.38461538461538458</v>
      </c>
      <c r="Y120" s="53">
        <f t="shared" si="8"/>
        <v>5984842</v>
      </c>
      <c r="Z120" s="53">
        <f t="shared" si="9"/>
        <v>2208421.69</v>
      </c>
    </row>
    <row r="121" spans="2:26" x14ac:dyDescent="0.25">
      <c r="B121" s="60" t="s">
        <v>141</v>
      </c>
      <c r="C121" s="41">
        <v>1.32</v>
      </c>
      <c r="D121" s="61">
        <v>1.43</v>
      </c>
      <c r="E121" s="61">
        <v>1.32</v>
      </c>
      <c r="F121" s="42">
        <v>1.43</v>
      </c>
      <c r="G121" s="43">
        <v>0.10999999999999988</v>
      </c>
      <c r="H121" s="43">
        <v>8.3333333333333233</v>
      </c>
      <c r="I121" s="70">
        <v>1391357</v>
      </c>
      <c r="J121" s="63">
        <v>1955783.67</v>
      </c>
      <c r="K121" s="46">
        <v>0.1171875</v>
      </c>
      <c r="V121" s="7" t="str">
        <f t="shared" si="6"/>
        <v>UPDC</v>
      </c>
      <c r="W121" s="52">
        <f t="shared" si="10"/>
        <v>8.3333333333333232E-2</v>
      </c>
      <c r="X121" s="52">
        <f t="shared" si="7"/>
        <v>0.1171875</v>
      </c>
      <c r="Y121" s="53">
        <f t="shared" si="8"/>
        <v>1391357</v>
      </c>
      <c r="Z121" s="53">
        <f t="shared" si="9"/>
        <v>1955783.67</v>
      </c>
    </row>
    <row r="122" spans="2:26" x14ac:dyDescent="0.25">
      <c r="B122" s="60" t="s">
        <v>142</v>
      </c>
      <c r="C122" s="41">
        <v>5.3</v>
      </c>
      <c r="D122" s="41">
        <v>5.3</v>
      </c>
      <c r="E122" s="41">
        <v>5.3</v>
      </c>
      <c r="F122" s="42">
        <v>5.3</v>
      </c>
      <c r="G122" s="43">
        <v>0</v>
      </c>
      <c r="H122" s="43">
        <v>0</v>
      </c>
      <c r="I122" s="62">
        <v>66186</v>
      </c>
      <c r="J122" s="63">
        <v>348806</v>
      </c>
      <c r="K122" s="46">
        <v>-0.17187500000000011</v>
      </c>
      <c r="V122" s="7" t="str">
        <f t="shared" si="6"/>
        <v>UPDCREIT</v>
      </c>
      <c r="W122" s="52">
        <f t="shared" si="10"/>
        <v>0</v>
      </c>
      <c r="X122" s="52">
        <f t="shared" si="7"/>
        <v>-0.17187500000000011</v>
      </c>
      <c r="Y122" s="53">
        <f t="shared" si="8"/>
        <v>66186</v>
      </c>
      <c r="Z122" s="53">
        <f t="shared" si="9"/>
        <v>348806</v>
      </c>
    </row>
    <row r="123" spans="2:26" x14ac:dyDescent="0.25">
      <c r="B123" s="60" t="s">
        <v>143</v>
      </c>
      <c r="C123" s="41">
        <v>2.42</v>
      </c>
      <c r="D123" s="61">
        <v>2.42</v>
      </c>
      <c r="E123" s="61">
        <v>2.42</v>
      </c>
      <c r="F123" s="42">
        <v>2.42</v>
      </c>
      <c r="G123" s="43">
        <v>0</v>
      </c>
      <c r="H123" s="43">
        <v>0</v>
      </c>
      <c r="I123" s="70">
        <v>35422</v>
      </c>
      <c r="J123" s="63">
        <v>78458.210000000006</v>
      </c>
      <c r="K123" s="46">
        <v>8.3333333333333037E-3</v>
      </c>
      <c r="V123" s="7" t="str">
        <f t="shared" si="6"/>
        <v>UPL</v>
      </c>
      <c r="W123" s="52">
        <f t="shared" si="10"/>
        <v>0</v>
      </c>
      <c r="X123" s="52">
        <f t="shared" si="7"/>
        <v>8.3333333333333037E-3</v>
      </c>
      <c r="Y123" s="53">
        <f t="shared" si="8"/>
        <v>35422</v>
      </c>
      <c r="Z123" s="53">
        <f t="shared" si="9"/>
        <v>78458.210000000006</v>
      </c>
    </row>
    <row r="124" spans="2:26" x14ac:dyDescent="0.25">
      <c r="B124" s="60" t="s">
        <v>144</v>
      </c>
      <c r="C124" s="41">
        <v>0.66</v>
      </c>
      <c r="D124" s="61">
        <v>0.66</v>
      </c>
      <c r="E124" s="61">
        <v>0.64</v>
      </c>
      <c r="F124" s="42">
        <v>0.64</v>
      </c>
      <c r="G124" s="43">
        <v>-2.0000000000000018E-2</v>
      </c>
      <c r="H124" s="43">
        <v>-3.0303030303030329</v>
      </c>
      <c r="I124" s="70">
        <v>1657644</v>
      </c>
      <c r="J124" s="63">
        <v>1086122.3600000001</v>
      </c>
      <c r="K124" s="46">
        <v>0.72972972972972983</v>
      </c>
      <c r="V124" s="7" t="str">
        <f t="shared" si="6"/>
        <v>VERITASKAP</v>
      </c>
      <c r="W124" s="52">
        <f t="shared" si="10"/>
        <v>-3.0303030303030328E-2</v>
      </c>
      <c r="X124" s="52">
        <f t="shared" si="7"/>
        <v>0.72972972972972983</v>
      </c>
      <c r="Y124" s="53">
        <f t="shared" si="8"/>
        <v>1657644</v>
      </c>
      <c r="Z124" s="53">
        <f t="shared" si="9"/>
        <v>1086122.3600000001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180080</v>
      </c>
      <c r="J125" s="63">
        <v>32900649.199999999</v>
      </c>
      <c r="K125" s="46">
        <v>0</v>
      </c>
      <c r="V125" s="7" t="str">
        <f t="shared" si="6"/>
        <v>VFDGROUP</v>
      </c>
      <c r="W125" s="52">
        <f t="shared" si="10"/>
        <v>0</v>
      </c>
      <c r="X125" s="52">
        <f t="shared" si="7"/>
        <v>0</v>
      </c>
      <c r="Y125" s="53">
        <f t="shared" si="8"/>
        <v>180080</v>
      </c>
      <c r="Z125" s="53">
        <f t="shared" si="9"/>
        <v>32900649.199999999</v>
      </c>
    </row>
    <row r="126" spans="2:26" x14ac:dyDescent="0.25">
      <c r="B126" s="60" t="s">
        <v>146</v>
      </c>
      <c r="C126" s="41">
        <v>22.95</v>
      </c>
      <c r="D126" s="61">
        <v>22.95</v>
      </c>
      <c r="E126" s="61">
        <v>22.95</v>
      </c>
      <c r="F126" s="42">
        <v>22.95</v>
      </c>
      <c r="G126" s="43">
        <v>0</v>
      </c>
      <c r="H126" s="43">
        <v>0</v>
      </c>
      <c r="I126" s="70">
        <v>482926</v>
      </c>
      <c r="J126" s="63">
        <v>9996568.1999999993</v>
      </c>
      <c r="K126" s="46">
        <v>4.318181818181821E-2</v>
      </c>
      <c r="V126" s="7" t="str">
        <f t="shared" si="6"/>
        <v>VITAFOAM</v>
      </c>
      <c r="W126" s="52">
        <f t="shared" si="10"/>
        <v>0</v>
      </c>
      <c r="X126" s="52">
        <f t="shared" si="7"/>
        <v>4.318181818181821E-2</v>
      </c>
      <c r="Y126" s="53">
        <f t="shared" si="8"/>
        <v>482926</v>
      </c>
      <c r="Z126" s="53">
        <f t="shared" si="9"/>
        <v>9996568.1999999993</v>
      </c>
    </row>
    <row r="127" spans="2:26" x14ac:dyDescent="0.25">
      <c r="B127" s="60" t="s">
        <v>147</v>
      </c>
      <c r="C127" s="41">
        <v>34</v>
      </c>
      <c r="D127" s="61">
        <v>34.950000000000003</v>
      </c>
      <c r="E127" s="61">
        <v>34.950000000000003</v>
      </c>
      <c r="F127" s="42">
        <v>34.950000000000003</v>
      </c>
      <c r="G127" s="43">
        <v>0.95000000000000284</v>
      </c>
      <c r="H127" s="43">
        <v>2.7941176470588318</v>
      </c>
      <c r="I127" s="70">
        <v>726564</v>
      </c>
      <c r="J127" s="63">
        <v>25331872.300000001</v>
      </c>
      <c r="K127" s="46">
        <v>0.10952380952380958</v>
      </c>
      <c r="V127" s="7" t="str">
        <f t="shared" si="6"/>
        <v>WAPCO</v>
      </c>
      <c r="W127" s="52">
        <f t="shared" si="10"/>
        <v>2.7941176470588316E-2</v>
      </c>
      <c r="X127" s="52">
        <f t="shared" si="7"/>
        <v>0.10952380952380958</v>
      </c>
      <c r="Y127" s="53">
        <f t="shared" si="8"/>
        <v>726564</v>
      </c>
      <c r="Z127" s="53">
        <f t="shared" si="9"/>
        <v>25331872.300000001</v>
      </c>
    </row>
    <row r="128" spans="2:26" x14ac:dyDescent="0.25">
      <c r="B128" s="60" t="s">
        <v>148</v>
      </c>
      <c r="C128" s="41">
        <v>0.69</v>
      </c>
      <c r="D128" s="41">
        <v>0.66</v>
      </c>
      <c r="E128" s="41">
        <v>0.66</v>
      </c>
      <c r="F128" s="42">
        <v>0.66</v>
      </c>
      <c r="G128" s="43">
        <v>-2.9999999999999916E-2</v>
      </c>
      <c r="H128" s="43">
        <v>-4.34782608695651</v>
      </c>
      <c r="I128" s="62">
        <v>435671</v>
      </c>
      <c r="J128" s="63">
        <v>289662.59999999998</v>
      </c>
      <c r="K128" s="46">
        <v>-2.9411764705882359E-2</v>
      </c>
      <c r="V128" s="7" t="str">
        <f t="shared" si="6"/>
        <v>WAPIC</v>
      </c>
      <c r="W128" s="52">
        <f t="shared" si="10"/>
        <v>-4.3478260869565098E-2</v>
      </c>
      <c r="X128" s="52">
        <f t="shared" si="7"/>
        <v>-2.9411764705882359E-2</v>
      </c>
      <c r="Y128" s="53">
        <f t="shared" si="8"/>
        <v>435671</v>
      </c>
      <c r="Z128" s="53">
        <f t="shared" si="9"/>
        <v>289662.59999999998</v>
      </c>
    </row>
    <row r="129" spans="2:26" x14ac:dyDescent="0.25">
      <c r="B129" s="60" t="s">
        <v>149</v>
      </c>
      <c r="C129" s="41">
        <v>7.15</v>
      </c>
      <c r="D129" s="41">
        <v>7.85</v>
      </c>
      <c r="E129" s="41">
        <v>7.85</v>
      </c>
      <c r="F129" s="42">
        <v>7.85</v>
      </c>
      <c r="G129" s="43">
        <v>0.69999999999999929</v>
      </c>
      <c r="H129" s="43">
        <v>9.7902097902097793</v>
      </c>
      <c r="I129" s="62">
        <v>3401936</v>
      </c>
      <c r="J129" s="63">
        <v>26397205.329999998</v>
      </c>
      <c r="K129" s="46">
        <v>0.40178571428571441</v>
      </c>
      <c r="V129" s="7" t="str">
        <f t="shared" si="6"/>
        <v>WEMABANK</v>
      </c>
      <c r="W129" s="52">
        <f t="shared" si="10"/>
        <v>9.7902097902097793E-2</v>
      </c>
      <c r="X129" s="52">
        <f>IF(ISTEXT(B129),K129,"")</f>
        <v>0.40178571428571441</v>
      </c>
      <c r="Y129" s="53">
        <f>IF(ISTEXT(B129),I129,"")</f>
        <v>3401936</v>
      </c>
      <c r="Z129" s="53">
        <f>IF(ISTEXT(B129),J129,"")</f>
        <v>26397205.329999998</v>
      </c>
    </row>
    <row r="130" spans="2:26" x14ac:dyDescent="0.25">
      <c r="B130" s="60" t="s">
        <v>150</v>
      </c>
      <c r="C130" s="41">
        <v>34</v>
      </c>
      <c r="D130" s="41">
        <v>36.200000000000003</v>
      </c>
      <c r="E130" s="41">
        <v>35</v>
      </c>
      <c r="F130" s="42">
        <v>36.200000000000003</v>
      </c>
      <c r="G130" s="43">
        <v>2.2000000000000028</v>
      </c>
      <c r="H130" s="43">
        <v>6.4705882352941266</v>
      </c>
      <c r="I130" s="62">
        <v>14482965</v>
      </c>
      <c r="J130" s="63">
        <v>510271372.60000002</v>
      </c>
      <c r="K130" s="46">
        <v>-6.3389391979301268E-2</v>
      </c>
      <c r="V130" s="7" t="str">
        <f t="shared" si="6"/>
        <v>ZENITHBANK</v>
      </c>
      <c r="W130" s="52">
        <f t="shared" si="10"/>
        <v>6.4705882352941266E-2</v>
      </c>
      <c r="X130" s="52">
        <f>IF(ISTEXT(B130),K130,"")</f>
        <v>-6.3389391979301268E-2</v>
      </c>
      <c r="Y130" s="53">
        <f>IF(ISTEXT(B130),I130,"")</f>
        <v>14482965</v>
      </c>
      <c r="Z130" s="53">
        <f>IF(ISTEXT(B130),J130,"")</f>
        <v>510271372.60000002</v>
      </c>
    </row>
    <row r="131" spans="2:26" x14ac:dyDescent="0.25">
      <c r="V131" s="7" t="str">
        <f t="shared" si="6"/>
        <v/>
      </c>
      <c r="W131" s="71"/>
      <c r="X131" s="52" t="str">
        <f t="shared" ref="X131:X136" si="11">IF(ISTEXT(B131),K131,"")</f>
        <v/>
      </c>
      <c r="Y131" s="53" t="str">
        <f t="shared" ref="Y131:Y136" si="12">IF(ISTEXT(B131),I131,"")</f>
        <v/>
      </c>
      <c r="Z131" s="53" t="str">
        <f t="shared" ref="Z131:Z136" si="13">IF(ISTEXT(B131),J131,"")</f>
        <v/>
      </c>
    </row>
    <row r="132" spans="2:26" x14ac:dyDescent="0.25">
      <c r="V132" s="7" t="str">
        <f t="shared" si="6"/>
        <v/>
      </c>
      <c r="W132" s="71"/>
      <c r="X132" s="52" t="str">
        <f t="shared" si="11"/>
        <v/>
      </c>
      <c r="Y132" s="53" t="str">
        <f t="shared" si="12"/>
        <v/>
      </c>
      <c r="Z132" s="53" t="str">
        <f t="shared" si="13"/>
        <v/>
      </c>
    </row>
    <row r="133" spans="2:26" x14ac:dyDescent="0.25">
      <c r="V133" s="7" t="str">
        <f t="shared" si="6"/>
        <v/>
      </c>
      <c r="W133" s="71"/>
      <c r="X133" s="52" t="str">
        <f t="shared" si="11"/>
        <v/>
      </c>
      <c r="Y133" s="53" t="str">
        <f t="shared" si="12"/>
        <v/>
      </c>
      <c r="Z133" s="53" t="str">
        <f t="shared" si="13"/>
        <v/>
      </c>
    </row>
    <row r="134" spans="2:26" x14ac:dyDescent="0.25">
      <c r="V134" s="7" t="str">
        <f t="shared" si="6"/>
        <v/>
      </c>
      <c r="W134" s="71"/>
      <c r="X134" s="52" t="str">
        <f t="shared" si="11"/>
        <v/>
      </c>
      <c r="Y134" s="53" t="str">
        <f t="shared" si="12"/>
        <v/>
      </c>
      <c r="Z134" s="53" t="str">
        <f t="shared" si="13"/>
        <v/>
      </c>
    </row>
    <row r="135" spans="2:26" x14ac:dyDescent="0.25">
      <c r="V135" s="7" t="str">
        <f t="shared" si="6"/>
        <v/>
      </c>
      <c r="W135" s="71"/>
      <c r="X135" s="52" t="str">
        <f t="shared" si="11"/>
        <v/>
      </c>
      <c r="Y135" s="53" t="str">
        <f t="shared" si="12"/>
        <v/>
      </c>
      <c r="Z135" s="53" t="str">
        <f t="shared" si="13"/>
        <v/>
      </c>
    </row>
    <row r="136" spans="2:26" x14ac:dyDescent="0.25">
      <c r="V136" s="7" t="str">
        <f t="shared" si="6"/>
        <v/>
      </c>
      <c r="W136" s="71"/>
      <c r="X136" s="52" t="str">
        <f t="shared" si="11"/>
        <v/>
      </c>
      <c r="Y136" s="53" t="str">
        <f t="shared" si="12"/>
        <v/>
      </c>
      <c r="Z136" s="53" t="str">
        <f t="shared" si="13"/>
        <v/>
      </c>
    </row>
    <row r="137" spans="2:26" x14ac:dyDescent="0.25">
      <c r="V137" s="7" t="str">
        <f>IF(ISTEXT(#REF!),#REF!,"")</f>
        <v/>
      </c>
      <c r="W137" s="71"/>
      <c r="X137" s="52" t="str">
        <f>IF(ISTEXT(#REF!),#REF!,"")</f>
        <v/>
      </c>
      <c r="Y137" s="53" t="str">
        <f>IF(ISTEXT(#REF!),#REF!,"")</f>
        <v/>
      </c>
      <c r="Z137" s="53" t="str">
        <f>IF(ISTEXT(#REF!),#REF!,"")</f>
        <v/>
      </c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73"/>
      <c r="Y232" s="74"/>
      <c r="Z232" s="74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s="72" customFormat="1" x14ac:dyDescent="0.25">
      <c r="B235"/>
      <c r="C235"/>
      <c r="D235"/>
      <c r="E235"/>
      <c r="F235"/>
      <c r="G235"/>
      <c r="H235"/>
      <c r="I235"/>
      <c r="J235"/>
      <c r="K235"/>
      <c r="L235"/>
      <c r="V235" s="7"/>
      <c r="W235" s="7"/>
      <c r="X235" s="52"/>
      <c r="Y235" s="53"/>
      <c r="Z235" s="53"/>
      <c r="AA235" s="75"/>
      <c r="AB235" s="75"/>
      <c r="AC235" s="75"/>
      <c r="AD235" s="75"/>
      <c r="AE235" s="75"/>
      <c r="AF235" s="75"/>
      <c r="AG235" s="75"/>
      <c r="AH235" s="75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2024-03-11T14:25:32Z</dcterms:created>
  <dcterms:modified xsi:type="dcterms:W3CDTF">2024-03-11T14:26:08Z</dcterms:modified>
</cp:coreProperties>
</file>