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08DC3EFE-7C52-4A60-8193-13A079855B34}" xr6:coauthVersionLast="47" xr6:coauthVersionMax="47" xr10:uidLastSave="{00000000-0000-0000-0000-000000000000}"/>
  <bookViews>
    <workbookView xWindow="-120" yWindow="-120" windowWidth="20730" windowHeight="11040" xr2:uid="{58FF43BD-CB3F-448B-83BE-DB437C261CC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[1]Final!$F$45:$F$1097</definedName>
    <definedName name="Pricelist_company2">[1]Final!$B$45:$B$293</definedName>
    <definedName name="Pricelist_Pclose">[1]Final!$C$45:$C$1065</definedName>
    <definedName name="Pricelist_Val">[1]Final!$J$45:$J$745</definedName>
    <definedName name="Pricelist_Vol">[1]Final!$I$45:$I$1369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3" i="1" l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W21" i="1"/>
  <c r="V21" i="1"/>
  <c r="Z20" i="1"/>
  <c r="Y20" i="1"/>
  <c r="V20" i="1"/>
  <c r="X20" i="1"/>
  <c r="W20" i="1"/>
  <c r="Z19" i="1"/>
  <c r="Y19" i="1"/>
  <c r="V19" i="1"/>
  <c r="X19" i="1"/>
  <c r="W19" i="1"/>
  <c r="Z18" i="1"/>
  <c r="Y18" i="1"/>
  <c r="W18" i="1"/>
  <c r="V18" i="1"/>
  <c r="X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W15" i="1"/>
  <c r="V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W10" i="1"/>
  <c r="V10" i="1"/>
  <c r="Z9" i="1"/>
  <c r="Y9" i="1"/>
  <c r="X9" i="1"/>
  <c r="AN12" i="1" s="1"/>
  <c r="AM12" i="1" s="1"/>
  <c r="V9" i="1"/>
  <c r="T8" i="1"/>
  <c r="P8" i="1"/>
  <c r="AK11" i="1" l="1"/>
  <c r="AJ11" i="1" s="1"/>
  <c r="AT9" i="1"/>
  <c r="AS9" i="1" s="1"/>
  <c r="P21" i="1"/>
  <c r="N21" i="1"/>
  <c r="O21" i="1"/>
  <c r="W9" i="1"/>
  <c r="AN18" i="1"/>
  <c r="AM18" i="1" s="1"/>
  <c r="AK17" i="1"/>
  <c r="AJ17" i="1" s="1"/>
  <c r="AN11" i="1"/>
  <c r="AM11" i="1" s="1"/>
  <c r="AK9" i="1"/>
  <c r="AJ9" i="1" s="1"/>
  <c r="AN16" i="1"/>
  <c r="AM16" i="1" s="1"/>
  <c r="AK14" i="1"/>
  <c r="AJ14" i="1" s="1"/>
  <c r="AK18" i="1"/>
  <c r="AJ18" i="1" s="1"/>
  <c r="AK15" i="1"/>
  <c r="AJ15" i="1" s="1"/>
  <c r="AK16" i="1"/>
  <c r="AJ16" i="1" s="1"/>
  <c r="AN9" i="1"/>
  <c r="AM9" i="1" s="1"/>
  <c r="AN17" i="1"/>
  <c r="AM17" i="1" s="1"/>
  <c r="AN13" i="1"/>
  <c r="AM13" i="1" s="1"/>
  <c r="AK12" i="1"/>
  <c r="AJ12" i="1" s="1"/>
  <c r="AN10" i="1"/>
  <c r="AM10" i="1" s="1"/>
  <c r="AK13" i="1"/>
  <c r="AJ13" i="1" s="1"/>
  <c r="AK10" i="1"/>
  <c r="AJ10" i="1" s="1"/>
  <c r="AN15" i="1"/>
  <c r="AM15" i="1" s="1"/>
  <c r="AN14" i="1"/>
  <c r="AM14" i="1" s="1"/>
  <c r="AT13" i="1"/>
  <c r="AS13" i="1" s="1"/>
  <c r="AT16" i="1"/>
  <c r="AS16" i="1" s="1"/>
  <c r="AQ13" i="1"/>
  <c r="AP13" i="1" s="1"/>
  <c r="AQ18" i="1"/>
  <c r="AP18" i="1" s="1"/>
  <c r="AQ10" i="1"/>
  <c r="AP10" i="1" s="1"/>
  <c r="AQ12" i="1"/>
  <c r="AP12" i="1" s="1"/>
  <c r="AT15" i="1"/>
  <c r="AS15" i="1" s="1"/>
  <c r="AT12" i="1"/>
  <c r="AS12" i="1" s="1"/>
  <c r="AQ11" i="1"/>
  <c r="AP11" i="1" s="1"/>
  <c r="AT18" i="1"/>
  <c r="AS18" i="1" s="1"/>
  <c r="AT17" i="1"/>
  <c r="AS17" i="1" s="1"/>
  <c r="AQ14" i="1"/>
  <c r="AP14" i="1" s="1"/>
  <c r="AQ15" i="1"/>
  <c r="AP15" i="1" s="1"/>
  <c r="AQ17" i="1"/>
  <c r="AP17" i="1" s="1"/>
  <c r="AT11" i="1"/>
  <c r="AS11" i="1" s="1"/>
  <c r="AT14" i="1"/>
  <c r="AS14" i="1" s="1"/>
  <c r="AQ9" i="1"/>
  <c r="AP9" i="1" s="1"/>
  <c r="AT10" i="1"/>
  <c r="AS10" i="1" s="1"/>
  <c r="AQ16" i="1"/>
  <c r="AP16" i="1" s="1"/>
  <c r="AE16" i="1" l="1"/>
  <c r="AD16" i="1" s="1"/>
  <c r="AC14" i="1"/>
  <c r="AC11" i="1"/>
  <c r="AE13" i="1"/>
  <c r="AD13" i="1" s="1"/>
  <c r="AC13" i="1"/>
  <c r="AE9" i="1"/>
  <c r="AD9" i="1" s="1"/>
  <c r="AC10" i="1"/>
  <c r="AB10" i="1" s="1" a="1"/>
  <c r="AB10" i="1" s="1"/>
  <c r="AH5" i="1"/>
  <c r="AE18" i="1"/>
  <c r="AD18" i="1" s="1"/>
  <c r="AE14" i="1"/>
  <c r="AD14" i="1" s="1"/>
  <c r="AE11" i="1"/>
  <c r="AD11" i="1" s="1"/>
  <c r="AC17" i="1"/>
  <c r="AC18" i="1"/>
  <c r="AC15" i="1"/>
  <c r="AE17" i="1"/>
  <c r="AD17" i="1" s="1"/>
  <c r="AC9" i="1"/>
  <c r="AB9" i="1" s="1" a="1"/>
  <c r="AB9" i="1" s="1"/>
  <c r="AE15" i="1"/>
  <c r="AD15" i="1" s="1"/>
  <c r="AE12" i="1"/>
  <c r="AD12" i="1" s="1"/>
  <c r="AE10" i="1"/>
  <c r="AD10" i="1" s="1"/>
  <c r="AC16" i="1"/>
  <c r="AC12" i="1"/>
  <c r="Q21" i="1"/>
  <c r="AB13" i="1" l="1" a="1"/>
  <c r="AB13" i="1" s="1"/>
  <c r="AB17" i="1" a="1"/>
  <c r="AB17" i="1" s="1"/>
  <c r="AB14" i="1" a="1"/>
  <c r="AB14" i="1" s="1"/>
  <c r="AH15" i="1"/>
  <c r="AH12" i="1"/>
  <c r="AH14" i="1"/>
  <c r="AH11" i="1"/>
  <c r="AG11" i="1" s="1" a="1"/>
  <c r="AG11" i="1" s="1"/>
  <c r="AH18" i="1"/>
  <c r="AG18" i="1" s="1" a="1"/>
  <c r="AG18" i="1" s="1"/>
  <c r="AH16" i="1"/>
  <c r="AH13" i="1"/>
  <c r="AH9" i="1"/>
  <c r="AG9" i="1" s="1" a="1"/>
  <c r="AG9" i="1" s="1"/>
  <c r="AH17" i="1"/>
  <c r="AH10" i="1"/>
  <c r="AG10" i="1" s="1" a="1"/>
  <c r="AG10" i="1" s="1"/>
  <c r="AB15" i="1" a="1"/>
  <c r="AB15" i="1" s="1"/>
  <c r="AB12" i="1" a="1"/>
  <c r="AB12" i="1" s="1"/>
  <c r="AB18" i="1" a="1"/>
  <c r="AB18" i="1" s="1"/>
  <c r="AB16" i="1" a="1"/>
  <c r="AB16" i="1" s="1"/>
  <c r="AB11" i="1" a="1"/>
  <c r="AB11" i="1" s="1"/>
  <c r="AG14" i="1" l="1" a="1"/>
  <c r="AG14" i="1" s="1"/>
  <c r="AG15" i="1" a="1"/>
  <c r="AG15" i="1" s="1"/>
  <c r="AG12" i="1" a="1"/>
  <c r="AG12" i="1" s="1"/>
  <c r="AG13" i="1" a="1"/>
  <c r="AG13" i="1" s="1"/>
  <c r="AG17" i="1" a="1"/>
  <c r="AG17" i="1" s="1"/>
  <c r="AG16" i="1" a="1"/>
  <c r="AG16" i="1" s="1"/>
  <c r="N9" i="1" l="1" a="1"/>
  <c r="N12" i="1" s="1"/>
  <c r="N10" i="1"/>
  <c r="N9" i="1"/>
  <c r="N18" i="1"/>
  <c r="N17" i="1"/>
  <c r="N16" i="1"/>
  <c r="N11" i="1" l="1"/>
  <c r="T11" i="1" s="1"/>
  <c r="P11" i="1" s="1"/>
  <c r="N14" i="1"/>
  <c r="N13" i="1"/>
  <c r="N15" i="1"/>
  <c r="O16" i="1"/>
  <c r="T16" i="1"/>
  <c r="P16" i="1" s="1"/>
  <c r="O17" i="1"/>
  <c r="T17" i="1"/>
  <c r="P17" i="1" s="1"/>
  <c r="T18" i="1"/>
  <c r="P18" i="1" s="1"/>
  <c r="O18" i="1"/>
  <c r="O11" i="1"/>
  <c r="O14" i="1"/>
  <c r="T14" i="1"/>
  <c r="P14" i="1" s="1"/>
  <c r="O13" i="1"/>
  <c r="T13" i="1"/>
  <c r="P13" i="1" s="1"/>
  <c r="T9" i="1"/>
  <c r="P9" i="1" s="1"/>
  <c r="O9" i="1"/>
  <c r="T10" i="1"/>
  <c r="P10" i="1" s="1"/>
  <c r="O10" i="1"/>
  <c r="T15" i="1"/>
  <c r="P15" i="1" s="1"/>
  <c r="O15" i="1"/>
  <c r="O12" i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<sst xmlns="http://schemas.openxmlformats.org/spreadsheetml/2006/main" count="155" uniqueCount="154">
  <si>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</si>
  <si>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</si>
  <si>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</si>
  <si>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</si>
  <si>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</si>
  <si>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</si>
  <si>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</si>
  <si>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</si>
  <si>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</si>
  <si>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</si>
  <si>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</si>
  <si>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</si>
  <si>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</si>
  <si>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</si>
  <si>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</si>
  <si>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</si>
  <si>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</si>
  <si>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</si>
  <si>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</si>
  <si>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</si>
  <si>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</si>
  <si>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</si>
  <si>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</si>
  <si>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</si>
  <si>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</si>
  <si>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</si>
  <si>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</si>
  <si>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</si>
  <si>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</si>
  <si>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</si>
  <si>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</si>
  <si>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</si>
  <si>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</si>
  <si>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</si>
  <si>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</si>
  <si>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</si>
  <si>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</si>
  <si>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</si>
  <si>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</si>
  <si>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</si>
  <si>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</si>
  <si>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</si>
  <si>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</si>
  <si>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</si>
  <si>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</si>
  <si>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</si>
  <si>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</si>
  <si>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</si>
  <si>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</si>
  <si>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</si>
  <si>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</si>
  <si>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</si>
  <si>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</si>
  <si>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</si>
  <si>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</si>
  <si>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</si>
  <si>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</si>
  <si>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</si>
  <si>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</si>
  <si>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</si>
  <si>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</si>
  <si>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</si>
  <si>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</si>
  <si>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</si>
  <si>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</si>
  <si>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</si>
  <si>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</si>
  <si>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</si>
  <si>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</si>
  <si>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GOLDBREW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</si>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</sst>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4" fontId="0" fillId="0" borderId="0" xfId="0" applyNumberFormat="1"/>
    <xf numFmtId="168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0" fontId="7" fillId="0" borderId="12" xfId="0" applyFont="1" applyBorder="1"/>
  </cellXfs>
  <cellStyles count="4">
    <cellStyle name="Comma 4" xfId="1" xr:uid="{1CC29430-9F34-4A4D-BB68-9CAA9F91981F}"/>
    <cellStyle name="Normal" xfId="0" builtinId="0"/>
    <cellStyle name="Percent 2" xfId="2" xr:uid="{33CC0FFB-319F-45A9-BDF4-31B4F9A678F1}"/>
    <cellStyle name="Percent 4" xfId="3" xr:uid="{D6B3B7C3-5827-4F86-ACD7-C6CEF210D4A8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EEC434A-29D2-465F-A60B-41F2DD67ED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5A3C44F-A897-42C9-8FB1-0B20829850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4C66B34-D75A-4AF2-9E1D-7CC29A67C1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66B49C0-AD74-4CB1-991F-4CF46CF103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21EDC99-90ED-40D4-9633-8C368FC27C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C89CD7D-B443-4B3D-B7CF-9BD512DC2F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A00D686-B40E-406E-BC99-E0E97F760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.xlsx" TargetMode="External"/><Relationship Id="rId1" Type="http://schemas.openxmlformats.org/officeDocument/2006/relationships/externalLinkPath" Target="/personal/sarah_luro_scmcapitalng_com/Documents/Document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2.7</v>
          </cell>
          <cell r="F47">
            <v>2.7</v>
          </cell>
          <cell r="I47">
            <v>350</v>
          </cell>
          <cell r="J47">
            <v>956.2</v>
          </cell>
        </row>
        <row r="48">
          <cell r="B48" t="str">
            <v>ABCTRANS</v>
          </cell>
          <cell r="C48">
            <v>0.63</v>
          </cell>
          <cell r="F48">
            <v>0.63</v>
          </cell>
          <cell r="I48">
            <v>22020</v>
          </cell>
          <cell r="J48">
            <v>14591.05</v>
          </cell>
        </row>
        <row r="49">
          <cell r="B49" t="str">
            <v>ACADEMY</v>
          </cell>
          <cell r="C49">
            <v>2.0299999999999998</v>
          </cell>
          <cell r="F49">
            <v>2.0299999999999998</v>
          </cell>
          <cell r="I49">
            <v>83222</v>
          </cell>
          <cell r="J49">
            <v>167276.22</v>
          </cell>
        </row>
        <row r="50">
          <cell r="B50" t="str">
            <v>ACCESSCORP</v>
          </cell>
          <cell r="C50">
            <v>18.95</v>
          </cell>
          <cell r="F50">
            <v>19.3</v>
          </cell>
          <cell r="I50">
            <v>51900834</v>
          </cell>
          <cell r="J50">
            <v>1004350204.2</v>
          </cell>
        </row>
        <row r="51">
          <cell r="B51" t="str">
            <v>AFRIPRUD</v>
          </cell>
          <cell r="C51">
            <v>6.8</v>
          </cell>
          <cell r="F51">
            <v>6.8</v>
          </cell>
          <cell r="I51">
            <v>387862</v>
          </cell>
          <cell r="J51">
            <v>2646677.2999999998</v>
          </cell>
        </row>
        <row r="52">
          <cell r="B52" t="str">
            <v>AIICO</v>
          </cell>
          <cell r="C52">
            <v>0.98</v>
          </cell>
          <cell r="F52">
            <v>0.98</v>
          </cell>
          <cell r="I52">
            <v>39688721</v>
          </cell>
          <cell r="J52">
            <v>38886085.649999999</v>
          </cell>
        </row>
        <row r="53">
          <cell r="B53" t="str">
            <v>AIRTELAFRI</v>
          </cell>
          <cell r="C53">
            <v>2150</v>
          </cell>
          <cell r="F53">
            <v>2150</v>
          </cell>
          <cell r="I53">
            <v>80</v>
          </cell>
          <cell r="J53">
            <v>169750</v>
          </cell>
        </row>
        <row r="54">
          <cell r="B54" t="str">
            <v>ALEX</v>
          </cell>
          <cell r="C54">
            <v>7.15</v>
          </cell>
          <cell r="F54">
            <v>7.15</v>
          </cell>
          <cell r="I54">
            <v>60</v>
          </cell>
          <cell r="J54">
            <v>429</v>
          </cell>
        </row>
        <row r="55">
          <cell r="B55" t="str">
            <v>BERGER</v>
          </cell>
          <cell r="C55">
            <v>15</v>
          </cell>
          <cell r="F55">
            <v>15</v>
          </cell>
          <cell r="I55">
            <v>24355</v>
          </cell>
          <cell r="J55">
            <v>331545.75</v>
          </cell>
        </row>
        <row r="56">
          <cell r="B56" t="str">
            <v>BETAGLAS</v>
          </cell>
          <cell r="C56">
            <v>59.4</v>
          </cell>
          <cell r="F56">
            <v>59.4</v>
          </cell>
          <cell r="I56">
            <v>3548</v>
          </cell>
          <cell r="J56">
            <v>193212.6</v>
          </cell>
        </row>
        <row r="57">
          <cell r="B57" t="str">
            <v>BUACEMENT</v>
          </cell>
          <cell r="C57">
            <v>143.19999999999999</v>
          </cell>
          <cell r="F57">
            <v>143.19999999999999</v>
          </cell>
          <cell r="I57">
            <v>12961</v>
          </cell>
          <cell r="J57">
            <v>1670672.9</v>
          </cell>
        </row>
        <row r="58">
          <cell r="B58" t="str">
            <v>BUAFOODS</v>
          </cell>
          <cell r="C58">
            <v>379.9</v>
          </cell>
          <cell r="F58">
            <v>379.9</v>
          </cell>
          <cell r="I58">
            <v>24114</v>
          </cell>
          <cell r="J58">
            <v>8246988</v>
          </cell>
        </row>
        <row r="59">
          <cell r="B59" t="str">
            <v>CADBURY</v>
          </cell>
          <cell r="C59">
            <v>16</v>
          </cell>
          <cell r="F59">
            <v>16</v>
          </cell>
          <cell r="I59">
            <v>202300</v>
          </cell>
          <cell r="J59">
            <v>3165856.15</v>
          </cell>
        </row>
        <row r="60">
          <cell r="B60" t="str">
            <v>CAP</v>
          </cell>
          <cell r="C60">
            <v>36</v>
          </cell>
          <cell r="F60">
            <v>36</v>
          </cell>
          <cell r="I60">
            <v>64507</v>
          </cell>
          <cell r="J60">
            <v>2105212.6</v>
          </cell>
        </row>
        <row r="61">
          <cell r="B61" t="str">
            <v>CAVERTON</v>
          </cell>
          <cell r="C61">
            <v>1.45</v>
          </cell>
          <cell r="F61">
            <v>1.5</v>
          </cell>
          <cell r="I61">
            <v>885434</v>
          </cell>
          <cell r="J61">
            <v>1317108.3500000001</v>
          </cell>
        </row>
        <row r="62">
          <cell r="B62" t="str">
            <v>CHAMPION</v>
          </cell>
          <cell r="C62">
            <v>2.8</v>
          </cell>
          <cell r="F62">
            <v>2.72</v>
          </cell>
          <cell r="I62">
            <v>209500</v>
          </cell>
          <cell r="J62">
            <v>574510.5</v>
          </cell>
        </row>
        <row r="63">
          <cell r="B63" t="str">
            <v>CHAMS</v>
          </cell>
          <cell r="C63">
            <v>1.69</v>
          </cell>
          <cell r="F63">
            <v>1.85</v>
          </cell>
          <cell r="I63">
            <v>4427288</v>
          </cell>
          <cell r="J63">
            <v>8145308.7999999998</v>
          </cell>
        </row>
        <row r="64">
          <cell r="B64" t="str">
            <v>CHELLARAM</v>
          </cell>
          <cell r="C64">
            <v>4.0999999999999996</v>
          </cell>
          <cell r="F64">
            <v>4.0999999999999996</v>
          </cell>
          <cell r="I64">
            <v>15</v>
          </cell>
          <cell r="J64">
            <v>60</v>
          </cell>
        </row>
        <row r="65">
          <cell r="B65" t="str">
            <v>CILEASING</v>
          </cell>
          <cell r="C65">
            <v>3</v>
          </cell>
          <cell r="F65">
            <v>2.8</v>
          </cell>
          <cell r="I65">
            <v>3276716</v>
          </cell>
          <cell r="J65">
            <v>9375991.8399999999</v>
          </cell>
        </row>
        <row r="66">
          <cell r="B66" t="str">
            <v>CONHALLPLC</v>
          </cell>
          <cell r="C66">
            <v>1.44</v>
          </cell>
          <cell r="F66">
            <v>1.38</v>
          </cell>
          <cell r="I66">
            <v>315241</v>
          </cell>
          <cell r="J66">
            <v>434104.58</v>
          </cell>
        </row>
        <row r="67">
          <cell r="B67" t="str">
            <v>CONOIL</v>
          </cell>
          <cell r="C67">
            <v>105</v>
          </cell>
          <cell r="F67">
            <v>105</v>
          </cell>
          <cell r="I67">
            <v>21016</v>
          </cell>
          <cell r="J67">
            <v>2011307.55</v>
          </cell>
        </row>
        <row r="68">
          <cell r="B68" t="str">
            <v>CORNERST</v>
          </cell>
          <cell r="C68">
            <v>1.97</v>
          </cell>
          <cell r="F68">
            <v>1.97</v>
          </cell>
          <cell r="I68">
            <v>91578</v>
          </cell>
          <cell r="J68">
            <v>175773.42</v>
          </cell>
        </row>
        <row r="69">
          <cell r="B69" t="str">
            <v>CUSTODIAN</v>
          </cell>
          <cell r="C69">
            <v>10.5</v>
          </cell>
          <cell r="F69">
            <v>10.5</v>
          </cell>
          <cell r="I69">
            <v>1279328</v>
          </cell>
          <cell r="J69">
            <v>13485055.5</v>
          </cell>
        </row>
        <row r="70">
          <cell r="B70" t="str">
            <v>CUTIX</v>
          </cell>
          <cell r="C70">
            <v>3.4</v>
          </cell>
          <cell r="F70">
            <v>3.7</v>
          </cell>
          <cell r="I70">
            <v>1426303</v>
          </cell>
          <cell r="J70">
            <v>4904300.7699999996</v>
          </cell>
        </row>
        <row r="71">
          <cell r="B71" t="str">
            <v>CWG</v>
          </cell>
          <cell r="C71">
            <v>5.85</v>
          </cell>
          <cell r="F71">
            <v>5.85</v>
          </cell>
          <cell r="I71">
            <v>17176</v>
          </cell>
          <cell r="J71">
            <v>92801.8</v>
          </cell>
        </row>
        <row r="72">
          <cell r="B72" t="str">
            <v>DAARCOMM</v>
          </cell>
          <cell r="C72">
            <v>0.56999999999999995</v>
          </cell>
          <cell r="F72">
            <v>0.56999999999999995</v>
          </cell>
          <cell r="I72">
            <v>260457</v>
          </cell>
          <cell r="J72">
            <v>144710.79</v>
          </cell>
        </row>
        <row r="73">
          <cell r="B73" t="str">
            <v>DANGCEM</v>
          </cell>
          <cell r="C73">
            <v>656.7</v>
          </cell>
          <cell r="F73">
            <v>656.7</v>
          </cell>
          <cell r="I73">
            <v>17038</v>
          </cell>
          <cell r="J73">
            <v>10071161.800000001</v>
          </cell>
        </row>
        <row r="74">
          <cell r="B74" t="str">
            <v>DANGSUGAR</v>
          </cell>
          <cell r="C74">
            <v>47</v>
          </cell>
          <cell r="F74">
            <v>47</v>
          </cell>
          <cell r="I74">
            <v>617390</v>
          </cell>
          <cell r="J74">
            <v>28070409.5</v>
          </cell>
        </row>
        <row r="75">
          <cell r="B75" t="str">
            <v>DEAPCAP</v>
          </cell>
          <cell r="C75">
            <v>0.52</v>
          </cell>
          <cell r="F75">
            <v>0.52</v>
          </cell>
          <cell r="I75">
            <v>150973</v>
          </cell>
          <cell r="J75">
            <v>80538.679999999993</v>
          </cell>
        </row>
        <row r="76">
          <cell r="B76" t="str">
            <v>ELLAHLAKES</v>
          </cell>
          <cell r="C76">
            <v>3</v>
          </cell>
          <cell r="F76">
            <v>2.93</v>
          </cell>
          <cell r="I76">
            <v>3025777</v>
          </cell>
          <cell r="J76">
            <v>8897143.7300000004</v>
          </cell>
        </row>
        <row r="77">
          <cell r="B77" t="str">
            <v>ETERNA</v>
          </cell>
          <cell r="C77">
            <v>15</v>
          </cell>
          <cell r="F77">
            <v>15</v>
          </cell>
          <cell r="I77">
            <v>435095</v>
          </cell>
          <cell r="J77">
            <v>6469729.0999999996</v>
          </cell>
        </row>
        <row r="78">
          <cell r="B78" t="str">
            <v>ETI</v>
          </cell>
          <cell r="C78">
            <v>24.3</v>
          </cell>
          <cell r="F78">
            <v>23.7</v>
          </cell>
          <cell r="I78">
            <v>62456841</v>
          </cell>
          <cell r="J78">
            <v>1478580568.9000001</v>
          </cell>
        </row>
        <row r="79">
          <cell r="B79" t="str">
            <v>ETRANZACT</v>
          </cell>
          <cell r="C79">
            <v>4.55</v>
          </cell>
          <cell r="F79">
            <v>4.55</v>
          </cell>
          <cell r="I79">
            <v>132914</v>
          </cell>
          <cell r="J79">
            <v>645536.35</v>
          </cell>
        </row>
        <row r="80">
          <cell r="B80" t="str">
            <v>FBNH</v>
          </cell>
          <cell r="C80">
            <v>23</v>
          </cell>
          <cell r="F80">
            <v>22.9</v>
          </cell>
          <cell r="I80">
            <v>7080772</v>
          </cell>
          <cell r="J80">
            <v>162768597.55000001</v>
          </cell>
        </row>
        <row r="81">
          <cell r="B81" t="str">
            <v>FCMB</v>
          </cell>
          <cell r="C81">
            <v>7.85</v>
          </cell>
          <cell r="F81">
            <v>7.85</v>
          </cell>
          <cell r="I81">
            <v>11040200</v>
          </cell>
          <cell r="J81">
            <v>85599924.650000006</v>
          </cell>
        </row>
        <row r="82">
          <cell r="B82" t="str">
            <v>FIDELITYBK</v>
          </cell>
          <cell r="C82">
            <v>9.8000000000000007</v>
          </cell>
          <cell r="F82">
            <v>10</v>
          </cell>
          <cell r="I82">
            <v>293180239</v>
          </cell>
          <cell r="J82">
            <v>2927837869.5999999</v>
          </cell>
        </row>
        <row r="83">
          <cell r="B83" t="str">
            <v>FIDSON</v>
          </cell>
          <cell r="C83">
            <v>14.45</v>
          </cell>
          <cell r="F83">
            <v>14.55</v>
          </cell>
          <cell r="I83">
            <v>356904</v>
          </cell>
          <cell r="J83">
            <v>5105937.3499999996</v>
          </cell>
        </row>
        <row r="84">
          <cell r="B84" t="str">
            <v>FLOURMILL</v>
          </cell>
          <cell r="C84">
            <v>41.8</v>
          </cell>
          <cell r="F84">
            <v>41.8</v>
          </cell>
          <cell r="I84">
            <v>786951</v>
          </cell>
          <cell r="J84">
            <v>31684555.300000001</v>
          </cell>
        </row>
        <row r="85">
          <cell r="B85" t="str">
            <v>FTNCOCOA</v>
          </cell>
          <cell r="C85">
            <v>1.1399999999999999</v>
          </cell>
          <cell r="F85">
            <v>1.25</v>
          </cell>
          <cell r="I85">
            <v>4555748</v>
          </cell>
          <cell r="J85">
            <v>5578301.2800000003</v>
          </cell>
        </row>
        <row r="86">
          <cell r="B86" t="str">
            <v>GEREGU</v>
          </cell>
          <cell r="C86">
            <v>1000</v>
          </cell>
          <cell r="F86">
            <v>1000</v>
          </cell>
          <cell r="I86">
            <v>2162</v>
          </cell>
          <cell r="J86">
            <v>1945800</v>
          </cell>
        </row>
        <row r="87">
          <cell r="B87" t="str">
            <v>GOLDBREW</v>
          </cell>
          <cell r="C87">
            <v>3.15</v>
          </cell>
          <cell r="F87">
            <v>3.15</v>
          </cell>
          <cell r="I87">
            <v>105</v>
          </cell>
          <cell r="J87">
            <v>331.75</v>
          </cell>
        </row>
        <row r="88">
          <cell r="B88" t="str">
            <v>GTCO</v>
          </cell>
          <cell r="C88">
            <v>40</v>
          </cell>
          <cell r="F88">
            <v>41.05</v>
          </cell>
          <cell r="I88">
            <v>33823760</v>
          </cell>
          <cell r="J88">
            <v>1370598687.0999999</v>
          </cell>
        </row>
        <row r="89">
          <cell r="B89" t="str">
            <v>GUINEAINS</v>
          </cell>
          <cell r="C89">
            <v>0.31</v>
          </cell>
          <cell r="F89">
            <v>0.31</v>
          </cell>
          <cell r="I89">
            <v>956265</v>
          </cell>
          <cell r="J89">
            <v>296518.7</v>
          </cell>
        </row>
        <row r="90">
          <cell r="B90" t="str">
            <v>GUINNESS</v>
          </cell>
          <cell r="C90">
            <v>50.55</v>
          </cell>
          <cell r="F90">
            <v>54.8</v>
          </cell>
          <cell r="I90">
            <v>178098</v>
          </cell>
          <cell r="J90">
            <v>9806276.1500000004</v>
          </cell>
        </row>
        <row r="91">
          <cell r="B91" t="str">
            <v>HONYFLOUR</v>
          </cell>
          <cell r="C91">
            <v>3.15</v>
          </cell>
          <cell r="F91">
            <v>3.15</v>
          </cell>
          <cell r="I91">
            <v>284332</v>
          </cell>
          <cell r="J91">
            <v>906163.91</v>
          </cell>
        </row>
        <row r="92">
          <cell r="B92" t="str">
            <v>IKEJAHOTEL</v>
          </cell>
          <cell r="C92">
            <v>7</v>
          </cell>
          <cell r="F92">
            <v>7</v>
          </cell>
          <cell r="I92">
            <v>1054567</v>
          </cell>
          <cell r="J92">
            <v>7388703.7999999998</v>
          </cell>
        </row>
        <row r="93">
          <cell r="B93" t="str">
            <v>IMG</v>
          </cell>
          <cell r="C93">
            <v>12.4</v>
          </cell>
          <cell r="F93">
            <v>12.4</v>
          </cell>
          <cell r="I93">
            <v>101700</v>
          </cell>
          <cell r="J93">
            <v>1265790</v>
          </cell>
        </row>
        <row r="94">
          <cell r="B94" t="str">
            <v>INFINITY</v>
          </cell>
          <cell r="C94">
            <v>7.05</v>
          </cell>
          <cell r="F94">
            <v>7.05</v>
          </cell>
          <cell r="I94">
            <v>3500</v>
          </cell>
          <cell r="J94">
            <v>22225</v>
          </cell>
        </row>
        <row r="95">
          <cell r="B95" t="str">
            <v>INTBREW</v>
          </cell>
          <cell r="C95">
            <v>4</v>
          </cell>
          <cell r="F95">
            <v>4</v>
          </cell>
          <cell r="I95">
            <v>518225</v>
          </cell>
          <cell r="J95">
            <v>2043090.41</v>
          </cell>
        </row>
        <row r="96">
          <cell r="B96" t="str">
            <v>INTENEGINS</v>
          </cell>
          <cell r="C96">
            <v>1.53</v>
          </cell>
          <cell r="F96">
            <v>1.53</v>
          </cell>
          <cell r="I96">
            <v>139360</v>
          </cell>
          <cell r="J96">
            <v>209245.2</v>
          </cell>
        </row>
        <row r="97">
          <cell r="B97" t="str">
            <v>JAIZBANK</v>
          </cell>
          <cell r="C97">
            <v>2.1</v>
          </cell>
          <cell r="F97">
            <v>2.15</v>
          </cell>
          <cell r="I97">
            <v>2543791</v>
          </cell>
          <cell r="J97">
            <v>5400582.5999999996</v>
          </cell>
        </row>
        <row r="98">
          <cell r="B98" t="str">
            <v>JAPAULGOLD</v>
          </cell>
          <cell r="C98">
            <v>1.9</v>
          </cell>
          <cell r="F98">
            <v>1.9</v>
          </cell>
          <cell r="I98">
            <v>1368100</v>
          </cell>
          <cell r="J98">
            <v>2605995.69</v>
          </cell>
        </row>
        <row r="99">
          <cell r="B99" t="str">
            <v>JBERGER</v>
          </cell>
          <cell r="C99">
            <v>89.5</v>
          </cell>
          <cell r="F99">
            <v>89.5</v>
          </cell>
          <cell r="I99">
            <v>294402</v>
          </cell>
          <cell r="J99">
            <v>25011403</v>
          </cell>
        </row>
        <row r="100">
          <cell r="B100" t="str">
            <v>JOHNHOLT</v>
          </cell>
          <cell r="C100">
            <v>2.17</v>
          </cell>
          <cell r="F100">
            <v>2.17</v>
          </cell>
          <cell r="I100">
            <v>720</v>
          </cell>
          <cell r="J100">
            <v>1440</v>
          </cell>
        </row>
        <row r="101">
          <cell r="B101" t="str">
            <v>JULI</v>
          </cell>
          <cell r="C101">
            <v>9.49</v>
          </cell>
          <cell r="F101">
            <v>9.49</v>
          </cell>
          <cell r="I101">
            <v>22075</v>
          </cell>
          <cell r="J101">
            <v>188741.25</v>
          </cell>
        </row>
        <row r="102">
          <cell r="B102" t="str">
            <v>LASACO</v>
          </cell>
          <cell r="C102">
            <v>2.0499999999999998</v>
          </cell>
          <cell r="F102">
            <v>2.19</v>
          </cell>
          <cell r="I102">
            <v>1314405</v>
          </cell>
          <cell r="J102">
            <v>2762199.45</v>
          </cell>
        </row>
        <row r="103">
          <cell r="B103" t="str">
            <v>LEARNAFRCA</v>
          </cell>
          <cell r="C103">
            <v>3.3</v>
          </cell>
          <cell r="F103">
            <v>3.3</v>
          </cell>
          <cell r="I103">
            <v>24700</v>
          </cell>
          <cell r="J103">
            <v>85851.16</v>
          </cell>
        </row>
        <row r="104">
          <cell r="B104" t="str">
            <v>LINKASSURE</v>
          </cell>
          <cell r="C104">
            <v>0.77</v>
          </cell>
          <cell r="F104">
            <v>0.84</v>
          </cell>
          <cell r="I104">
            <v>1815897</v>
          </cell>
          <cell r="J104">
            <v>1525353.48</v>
          </cell>
        </row>
        <row r="105">
          <cell r="B105" t="str">
            <v>LIVESTOCK</v>
          </cell>
          <cell r="C105">
            <v>1.75</v>
          </cell>
          <cell r="F105">
            <v>1.75</v>
          </cell>
          <cell r="I105">
            <v>312666</v>
          </cell>
          <cell r="J105">
            <v>544659.75</v>
          </cell>
        </row>
        <row r="106">
          <cell r="B106" t="str">
            <v>MANSARD</v>
          </cell>
          <cell r="C106">
            <v>5.55</v>
          </cell>
          <cell r="F106">
            <v>5.6</v>
          </cell>
          <cell r="I106">
            <v>819003</v>
          </cell>
          <cell r="J106">
            <v>4596173.5</v>
          </cell>
        </row>
        <row r="107">
          <cell r="B107" t="str">
            <v>MAYBAKER</v>
          </cell>
          <cell r="C107">
            <v>6.03</v>
          </cell>
          <cell r="F107">
            <v>5.6</v>
          </cell>
          <cell r="I107">
            <v>795180</v>
          </cell>
          <cell r="J107">
            <v>4381441.04</v>
          </cell>
        </row>
        <row r="108">
          <cell r="B108" t="str">
            <v>MBENEFIT</v>
          </cell>
          <cell r="C108">
            <v>0.56000000000000005</v>
          </cell>
          <cell r="F108">
            <v>0.56000000000000005</v>
          </cell>
          <cell r="I108">
            <v>287473</v>
          </cell>
          <cell r="J108">
            <v>159876.78</v>
          </cell>
        </row>
        <row r="109">
          <cell r="B109" t="str">
            <v>MCNICHOLS</v>
          </cell>
          <cell r="C109">
            <v>1.05</v>
          </cell>
          <cell r="F109">
            <v>1.05</v>
          </cell>
          <cell r="I109">
            <v>264411</v>
          </cell>
          <cell r="J109">
            <v>261097.95</v>
          </cell>
        </row>
        <row r="110">
          <cell r="B110" t="str">
            <v>MECURE</v>
          </cell>
          <cell r="C110">
            <v>9.57</v>
          </cell>
          <cell r="F110">
            <v>9.57</v>
          </cell>
          <cell r="I110">
            <v>10573</v>
          </cell>
          <cell r="J110">
            <v>105918.45</v>
          </cell>
        </row>
        <row r="111">
          <cell r="B111" t="str">
            <v>MEYER</v>
          </cell>
          <cell r="C111">
            <v>5.3</v>
          </cell>
          <cell r="F111">
            <v>5.3</v>
          </cell>
          <cell r="I111">
            <v>300</v>
          </cell>
          <cell r="J111">
            <v>1500</v>
          </cell>
        </row>
        <row r="112">
          <cell r="B112" t="str">
            <v>MORISON</v>
          </cell>
          <cell r="C112">
            <v>4.45</v>
          </cell>
          <cell r="F112">
            <v>4.45</v>
          </cell>
          <cell r="I112">
            <v>6362</v>
          </cell>
          <cell r="J112">
            <v>30274.18</v>
          </cell>
        </row>
        <row r="113">
          <cell r="B113" t="str">
            <v>MRS</v>
          </cell>
          <cell r="C113">
            <v>135</v>
          </cell>
          <cell r="F113">
            <v>135</v>
          </cell>
          <cell r="I113">
            <v>4613</v>
          </cell>
          <cell r="J113">
            <v>571165.65</v>
          </cell>
        </row>
        <row r="114">
          <cell r="B114" t="str">
            <v>MTNN</v>
          </cell>
          <cell r="C114">
            <v>230</v>
          </cell>
          <cell r="F114">
            <v>220.7</v>
          </cell>
          <cell r="I114">
            <v>266082</v>
          </cell>
          <cell r="J114">
            <v>58736912.5</v>
          </cell>
        </row>
        <row r="115">
          <cell r="B115" t="str">
            <v>MULTIVERSE</v>
          </cell>
          <cell r="C115">
            <v>12.4</v>
          </cell>
          <cell r="F115">
            <v>12.4</v>
          </cell>
          <cell r="I115">
            <v>5510</v>
          </cell>
          <cell r="J115">
            <v>61712</v>
          </cell>
        </row>
        <row r="116">
          <cell r="B116" t="str">
            <v>NAHCO</v>
          </cell>
          <cell r="C116">
            <v>32.15</v>
          </cell>
          <cell r="F116">
            <v>32.15</v>
          </cell>
          <cell r="I116">
            <v>339751</v>
          </cell>
          <cell r="J116">
            <v>10876479.800000001</v>
          </cell>
        </row>
        <row r="117">
          <cell r="B117" t="str">
            <v>NASCON</v>
          </cell>
          <cell r="C117">
            <v>40.85</v>
          </cell>
          <cell r="F117">
            <v>36.799999999999997</v>
          </cell>
          <cell r="I117">
            <v>2991199</v>
          </cell>
          <cell r="J117">
            <v>110076123.2</v>
          </cell>
        </row>
        <row r="118">
          <cell r="B118" t="str">
            <v>NB</v>
          </cell>
          <cell r="C118">
            <v>28</v>
          </cell>
          <cell r="F118">
            <v>29</v>
          </cell>
          <cell r="I118">
            <v>101583949</v>
          </cell>
          <cell r="J118">
            <v>2905373884.6500001</v>
          </cell>
        </row>
        <row r="119">
          <cell r="B119" t="str">
            <v>NCR</v>
          </cell>
          <cell r="C119">
            <v>4.32</v>
          </cell>
          <cell r="F119">
            <v>4.32</v>
          </cell>
          <cell r="I119">
            <v>1450</v>
          </cell>
          <cell r="J119">
            <v>6887.5</v>
          </cell>
        </row>
        <row r="120">
          <cell r="B120" t="str">
            <v>NEIMETH</v>
          </cell>
          <cell r="C120">
            <v>1.6</v>
          </cell>
          <cell r="F120">
            <v>1.6</v>
          </cell>
          <cell r="I120">
            <v>1711571</v>
          </cell>
          <cell r="J120">
            <v>2738658.03</v>
          </cell>
        </row>
        <row r="121">
          <cell r="B121" t="str">
            <v>NEM</v>
          </cell>
          <cell r="C121">
            <v>8.6999999999999993</v>
          </cell>
          <cell r="F121">
            <v>8.6999999999999993</v>
          </cell>
          <cell r="I121">
            <v>384266</v>
          </cell>
          <cell r="J121">
            <v>3528861.85</v>
          </cell>
        </row>
        <row r="122">
          <cell r="B122" t="str">
            <v>NESTLE</v>
          </cell>
          <cell r="C122">
            <v>910</v>
          </cell>
          <cell r="F122">
            <v>910</v>
          </cell>
          <cell r="I122">
            <v>123760</v>
          </cell>
          <cell r="J122">
            <v>114043987.59999999</v>
          </cell>
        </row>
        <row r="123">
          <cell r="B123" t="str">
            <v>NGXGROUP</v>
          </cell>
          <cell r="C123">
            <v>23.6</v>
          </cell>
          <cell r="F123">
            <v>23.6</v>
          </cell>
          <cell r="I123">
            <v>641020</v>
          </cell>
          <cell r="J123">
            <v>14448603.75</v>
          </cell>
        </row>
        <row r="124">
          <cell r="B124" t="str">
            <v>NIDF</v>
          </cell>
          <cell r="C124">
            <v>114</v>
          </cell>
          <cell r="F124">
            <v>114</v>
          </cell>
          <cell r="I124">
            <v>31207</v>
          </cell>
          <cell r="J124">
            <v>3524654</v>
          </cell>
        </row>
        <row r="125">
          <cell r="B125" t="str">
            <v>NNFM</v>
          </cell>
          <cell r="C125">
            <v>48.3</v>
          </cell>
          <cell r="F125">
            <v>48.3</v>
          </cell>
          <cell r="I125">
            <v>50</v>
          </cell>
          <cell r="J125">
            <v>2175</v>
          </cell>
        </row>
        <row r="126">
          <cell r="B126" t="str">
            <v>NOTORE</v>
          </cell>
          <cell r="C126">
            <v>62.5</v>
          </cell>
          <cell r="F126">
            <v>62.5</v>
          </cell>
          <cell r="I126">
            <v>350</v>
          </cell>
          <cell r="J126">
            <v>24050</v>
          </cell>
        </row>
        <row r="127">
          <cell r="B127" t="str">
            <v>NPFMCRFBK</v>
          </cell>
          <cell r="C127">
            <v>1.6</v>
          </cell>
          <cell r="F127">
            <v>1.63</v>
          </cell>
          <cell r="I127">
            <v>1735088</v>
          </cell>
          <cell r="J127">
            <v>2808511.52</v>
          </cell>
        </row>
        <row r="128">
          <cell r="B128" t="str">
            <v>NSLTECH</v>
          </cell>
          <cell r="C128">
            <v>0.46</v>
          </cell>
          <cell r="F128">
            <v>0.46</v>
          </cell>
          <cell r="I128">
            <v>61009</v>
          </cell>
          <cell r="J128">
            <v>30504.5</v>
          </cell>
        </row>
        <row r="129">
          <cell r="B129" t="str">
            <v>OANDO</v>
          </cell>
          <cell r="C129">
            <v>14.6</v>
          </cell>
          <cell r="F129">
            <v>14.55</v>
          </cell>
          <cell r="I129">
            <v>15092525</v>
          </cell>
          <cell r="J129">
            <v>218687692.94999999</v>
          </cell>
        </row>
        <row r="130">
          <cell r="B130" t="str">
            <v>OKOMUOIL</v>
          </cell>
          <cell r="C130">
            <v>255.7</v>
          </cell>
          <cell r="F130">
            <v>255.7</v>
          </cell>
          <cell r="I130">
            <v>136085</v>
          </cell>
          <cell r="J130">
            <v>35123466.200000003</v>
          </cell>
        </row>
        <row r="131">
          <cell r="B131" t="str">
            <v>OMATEK</v>
          </cell>
          <cell r="C131">
            <v>0.62</v>
          </cell>
          <cell r="F131">
            <v>0.63</v>
          </cell>
          <cell r="I131">
            <v>435100</v>
          </cell>
          <cell r="J131">
            <v>272173</v>
          </cell>
        </row>
        <row r="132">
          <cell r="B132" t="str">
            <v>PRESCO</v>
          </cell>
          <cell r="C132">
            <v>293.89999999999998</v>
          </cell>
          <cell r="F132">
            <v>323.2</v>
          </cell>
          <cell r="I132">
            <v>704724</v>
          </cell>
          <cell r="J132">
            <v>226362757</v>
          </cell>
        </row>
        <row r="133">
          <cell r="B133" t="str">
            <v>PRESTIGE</v>
          </cell>
          <cell r="C133">
            <v>0.54</v>
          </cell>
          <cell r="F133">
            <v>0.54</v>
          </cell>
          <cell r="I133">
            <v>253058</v>
          </cell>
          <cell r="J133">
            <v>133507.75</v>
          </cell>
        </row>
        <row r="134">
          <cell r="B134" t="str">
            <v>PZ</v>
          </cell>
          <cell r="C134">
            <v>22</v>
          </cell>
          <cell r="F134">
            <v>22</v>
          </cell>
          <cell r="I134">
            <v>382</v>
          </cell>
          <cell r="J134">
            <v>7851.8</v>
          </cell>
        </row>
        <row r="135">
          <cell r="B135" t="str">
            <v>REDSTAREX</v>
          </cell>
          <cell r="C135">
            <v>3.9</v>
          </cell>
          <cell r="F135">
            <v>3.9</v>
          </cell>
          <cell r="I135">
            <v>79163</v>
          </cell>
          <cell r="J135">
            <v>295163.53000000003</v>
          </cell>
        </row>
        <row r="136">
          <cell r="B136" t="str">
            <v>REGALINS</v>
          </cell>
          <cell r="C136">
            <v>0.41</v>
          </cell>
          <cell r="F136">
            <v>0.41</v>
          </cell>
          <cell r="I136">
            <v>1216299</v>
          </cell>
          <cell r="J136">
            <v>498682.59</v>
          </cell>
        </row>
        <row r="137">
          <cell r="B137" t="str">
            <v>ROYALEX</v>
          </cell>
          <cell r="C137">
            <v>0.61</v>
          </cell>
          <cell r="F137">
            <v>0.59</v>
          </cell>
          <cell r="I137">
            <v>519214</v>
          </cell>
          <cell r="J137">
            <v>312026.86</v>
          </cell>
        </row>
        <row r="138">
          <cell r="B138" t="str">
            <v>RTBRISCOE</v>
          </cell>
          <cell r="C138">
            <v>0.6</v>
          </cell>
          <cell r="F138">
            <v>0.59</v>
          </cell>
          <cell r="I138">
            <v>1000018</v>
          </cell>
          <cell r="J138">
            <v>556823.65</v>
          </cell>
        </row>
        <row r="139">
          <cell r="B139" t="str">
            <v>SCOA</v>
          </cell>
          <cell r="C139">
            <v>2.15</v>
          </cell>
          <cell r="F139">
            <v>2.15</v>
          </cell>
          <cell r="I139">
            <v>100</v>
          </cell>
          <cell r="J139">
            <v>194</v>
          </cell>
        </row>
        <row r="140">
          <cell r="B140" t="str">
            <v>SEPLAT</v>
          </cell>
          <cell r="C140">
            <v>3441</v>
          </cell>
          <cell r="F140">
            <v>3450</v>
          </cell>
          <cell r="I140">
            <v>521931</v>
          </cell>
          <cell r="J140">
            <v>1799281133.2</v>
          </cell>
        </row>
        <row r="141">
          <cell r="B141" t="str">
            <v>SFSREIT</v>
          </cell>
          <cell r="C141">
            <v>101.4</v>
          </cell>
          <cell r="F141">
            <v>101.4</v>
          </cell>
          <cell r="I141">
            <v>1579</v>
          </cell>
          <cell r="J141">
            <v>175821.65</v>
          </cell>
        </row>
        <row r="142">
          <cell r="B142" t="str">
            <v>SKYAVN</v>
          </cell>
          <cell r="C142">
            <v>20.399999999999999</v>
          </cell>
          <cell r="F142">
            <v>20.399999999999999</v>
          </cell>
          <cell r="I142">
            <v>44794</v>
          </cell>
          <cell r="J142">
            <v>993982.5</v>
          </cell>
        </row>
        <row r="143">
          <cell r="B143" t="str">
            <v>SOVRENINS</v>
          </cell>
          <cell r="C143">
            <v>0.39</v>
          </cell>
          <cell r="F143">
            <v>0.42</v>
          </cell>
          <cell r="I143">
            <v>7566592</v>
          </cell>
          <cell r="J143">
            <v>3116768.39</v>
          </cell>
        </row>
        <row r="144">
          <cell r="B144" t="str">
            <v>STANBIC</v>
          </cell>
          <cell r="C144">
            <v>52.5</v>
          </cell>
          <cell r="F144">
            <v>52.7</v>
          </cell>
          <cell r="I144">
            <v>273665</v>
          </cell>
          <cell r="J144">
            <v>14467885.75</v>
          </cell>
        </row>
        <row r="145">
          <cell r="B145" t="str">
            <v>STERLINGNG</v>
          </cell>
          <cell r="C145">
            <v>4</v>
          </cell>
          <cell r="F145">
            <v>3.95</v>
          </cell>
          <cell r="I145">
            <v>1659455</v>
          </cell>
          <cell r="J145">
            <v>6600729.5800000001</v>
          </cell>
        </row>
        <row r="146">
          <cell r="B146" t="str">
            <v>SUNUASSUR</v>
          </cell>
          <cell r="C146">
            <v>1.1499999999999999</v>
          </cell>
          <cell r="F146">
            <v>1.2</v>
          </cell>
          <cell r="I146">
            <v>811850</v>
          </cell>
          <cell r="J146">
            <v>973887</v>
          </cell>
        </row>
        <row r="147">
          <cell r="B147" t="str">
            <v>TANTALIZER</v>
          </cell>
          <cell r="C147">
            <v>0.46</v>
          </cell>
          <cell r="F147">
            <v>0.46</v>
          </cell>
          <cell r="I147">
            <v>1116296</v>
          </cell>
          <cell r="J147">
            <v>499659.16</v>
          </cell>
        </row>
        <row r="148">
          <cell r="B148" t="str">
            <v>THOMASWY</v>
          </cell>
          <cell r="C148">
            <v>1.76</v>
          </cell>
          <cell r="F148">
            <v>1.59</v>
          </cell>
          <cell r="I148">
            <v>165000</v>
          </cell>
          <cell r="J148">
            <v>268700</v>
          </cell>
        </row>
        <row r="149">
          <cell r="B149" t="str">
            <v>TIP</v>
          </cell>
          <cell r="C149">
            <v>1.75</v>
          </cell>
          <cell r="F149">
            <v>1.7</v>
          </cell>
          <cell r="I149">
            <v>1695020</v>
          </cell>
          <cell r="J149">
            <v>2898530.27</v>
          </cell>
        </row>
        <row r="150">
          <cell r="B150" t="str">
            <v>TOTAL</v>
          </cell>
          <cell r="C150">
            <v>353.6</v>
          </cell>
          <cell r="F150">
            <v>388.9</v>
          </cell>
          <cell r="I150">
            <v>463079</v>
          </cell>
          <cell r="J150">
            <v>180091423.09999999</v>
          </cell>
        </row>
        <row r="151">
          <cell r="B151" t="str">
            <v>TRANSCOHOT</v>
          </cell>
          <cell r="C151">
            <v>99.98</v>
          </cell>
          <cell r="F151">
            <v>99.98</v>
          </cell>
          <cell r="I151">
            <v>45192</v>
          </cell>
          <cell r="J151">
            <v>4134979.43</v>
          </cell>
        </row>
        <row r="152">
          <cell r="B152" t="str">
            <v>TRANSCORP</v>
          </cell>
          <cell r="C152">
            <v>11</v>
          </cell>
          <cell r="F152">
            <v>10.75</v>
          </cell>
          <cell r="I152">
            <v>11262172</v>
          </cell>
          <cell r="J152">
            <v>119538706.34999999</v>
          </cell>
        </row>
        <row r="153">
          <cell r="B153" t="str">
            <v>TRANSEXPR</v>
          </cell>
          <cell r="C153">
            <v>1.25</v>
          </cell>
          <cell r="F153">
            <v>1.25</v>
          </cell>
          <cell r="I153">
            <v>805</v>
          </cell>
          <cell r="J153">
            <v>1046.5</v>
          </cell>
        </row>
        <row r="154">
          <cell r="B154" t="str">
            <v>TRANSPOWER</v>
          </cell>
          <cell r="C154">
            <v>373.9</v>
          </cell>
          <cell r="F154">
            <v>373.9</v>
          </cell>
          <cell r="I154">
            <v>29990</v>
          </cell>
          <cell r="J154">
            <v>10094634</v>
          </cell>
        </row>
        <row r="155">
          <cell r="B155" t="str">
            <v>TRIPPLEG</v>
          </cell>
          <cell r="C155">
            <v>4.13</v>
          </cell>
          <cell r="F155">
            <v>4.13</v>
          </cell>
          <cell r="I155">
            <v>18800</v>
          </cell>
          <cell r="J155">
            <v>69936</v>
          </cell>
        </row>
        <row r="156">
          <cell r="B156" t="str">
            <v>UACN</v>
          </cell>
          <cell r="C156">
            <v>13.3</v>
          </cell>
          <cell r="F156">
            <v>13.3</v>
          </cell>
          <cell r="I156">
            <v>258766</v>
          </cell>
          <cell r="J156">
            <v>3577594.55</v>
          </cell>
        </row>
        <row r="157">
          <cell r="B157" t="str">
            <v>UBA</v>
          </cell>
          <cell r="C157">
            <v>21.6</v>
          </cell>
          <cell r="F157">
            <v>21.65</v>
          </cell>
          <cell r="I157">
            <v>30304508</v>
          </cell>
          <cell r="J157">
            <v>657687204.70000005</v>
          </cell>
        </row>
        <row r="158">
          <cell r="B158" t="str">
            <v>UCAP</v>
          </cell>
          <cell r="C158">
            <v>18.95</v>
          </cell>
          <cell r="F158">
            <v>20</v>
          </cell>
          <cell r="I158">
            <v>3922001</v>
          </cell>
          <cell r="J158">
            <v>75398160.200000003</v>
          </cell>
        </row>
        <row r="159">
          <cell r="B159" t="str">
            <v>UNILEVER</v>
          </cell>
          <cell r="C159">
            <v>15.85</v>
          </cell>
          <cell r="F159">
            <v>15.85</v>
          </cell>
          <cell r="I159">
            <v>273112</v>
          </cell>
          <cell r="J159">
            <v>4415586.2</v>
          </cell>
        </row>
        <row r="160">
          <cell r="B160" t="str">
            <v>UNITYBNK</v>
          </cell>
          <cell r="C160">
            <v>1.1200000000000001</v>
          </cell>
          <cell r="F160">
            <v>1.1100000000000001</v>
          </cell>
          <cell r="I160">
            <v>12236879</v>
          </cell>
          <cell r="J160">
            <v>13946065.369999999</v>
          </cell>
        </row>
        <row r="161">
          <cell r="B161" t="str">
            <v>UNIVINSURE</v>
          </cell>
          <cell r="C161">
            <v>0.34</v>
          </cell>
          <cell r="F161">
            <v>0.34</v>
          </cell>
          <cell r="I161">
            <v>2355037</v>
          </cell>
          <cell r="J161">
            <v>787559.1</v>
          </cell>
        </row>
        <row r="162">
          <cell r="B162" t="str">
            <v>UPDC</v>
          </cell>
          <cell r="C162">
            <v>1.21</v>
          </cell>
          <cell r="F162">
            <v>1.33</v>
          </cell>
          <cell r="I162">
            <v>295035</v>
          </cell>
          <cell r="J162">
            <v>385228.49</v>
          </cell>
        </row>
        <row r="163">
          <cell r="B163" t="str">
            <v>UPDCREIT</v>
          </cell>
          <cell r="C163">
            <v>4.05</v>
          </cell>
          <cell r="F163">
            <v>4.4000000000000004</v>
          </cell>
          <cell r="I163">
            <v>534729</v>
          </cell>
          <cell r="J163">
            <v>2351869.6</v>
          </cell>
        </row>
        <row r="164">
          <cell r="B164" t="str">
            <v>UPL</v>
          </cell>
          <cell r="C164">
            <v>2.3199999999999998</v>
          </cell>
          <cell r="F164">
            <v>2.2999999999999998</v>
          </cell>
          <cell r="I164">
            <v>600493</v>
          </cell>
          <cell r="J164">
            <v>1381119.51</v>
          </cell>
        </row>
        <row r="165">
          <cell r="B165" t="str">
            <v>VERITASKAP</v>
          </cell>
          <cell r="C165">
            <v>0.69</v>
          </cell>
          <cell r="F165">
            <v>0.73</v>
          </cell>
          <cell r="I165">
            <v>29329389</v>
          </cell>
          <cell r="J165">
            <v>21272407.949999999</v>
          </cell>
        </row>
        <row r="166">
          <cell r="B166" t="str">
            <v>VFDGROUP</v>
          </cell>
          <cell r="C166">
            <v>202.9</v>
          </cell>
          <cell r="F166">
            <v>202.9</v>
          </cell>
          <cell r="I166">
            <v>16418</v>
          </cell>
          <cell r="J166">
            <v>3236129.4</v>
          </cell>
        </row>
        <row r="167">
          <cell r="B167" t="str">
            <v>VITAFOAM</v>
          </cell>
          <cell r="C167">
            <v>17</v>
          </cell>
          <cell r="F167">
            <v>17</v>
          </cell>
          <cell r="I167">
            <v>228067</v>
          </cell>
          <cell r="J167">
            <v>4117345.75</v>
          </cell>
        </row>
        <row r="168">
          <cell r="B168" t="str">
            <v>WAPCO</v>
          </cell>
          <cell r="C168">
            <v>33.049999999999997</v>
          </cell>
          <cell r="F168">
            <v>33.049999999999997</v>
          </cell>
          <cell r="I168">
            <v>1028379</v>
          </cell>
          <cell r="J168">
            <v>34556932.549999997</v>
          </cell>
        </row>
        <row r="169">
          <cell r="B169" t="str">
            <v>WAPIC</v>
          </cell>
          <cell r="C169">
            <v>0.68</v>
          </cell>
          <cell r="F169">
            <v>0.71</v>
          </cell>
          <cell r="I169">
            <v>890345</v>
          </cell>
          <cell r="J169">
            <v>630499.69999999995</v>
          </cell>
        </row>
        <row r="170">
          <cell r="B170" t="str">
            <v>WEMABANK</v>
          </cell>
          <cell r="C170">
            <v>6.85</v>
          </cell>
          <cell r="F170">
            <v>6.8</v>
          </cell>
          <cell r="I170">
            <v>2016935</v>
          </cell>
          <cell r="J170">
            <v>13500009.4</v>
          </cell>
        </row>
        <row r="171">
          <cell r="B171" t="str">
            <v>ZENITHBANK</v>
          </cell>
          <cell r="C171">
            <v>34.799999999999997</v>
          </cell>
          <cell r="F171">
            <v>35</v>
          </cell>
          <cell r="I171">
            <v>74277519</v>
          </cell>
          <cell r="J171">
            <v>2565334653.4499989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DEC4F-D15F-4BFF-B499-2CFC2D6913FA}">
  <dimension ref="B1:AT465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45454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COUNTIFS(W9:W426,"&gt;"&amp;LARGE(W9:W426,MIN(AH4,COUNT(W9:W426))))</f>
        <v>124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2.7</v>
      </c>
      <c r="D9" s="41">
        <v>2.7</v>
      </c>
      <c r="E9" s="41">
        <v>2.7</v>
      </c>
      <c r="F9" s="42">
        <v>2.7</v>
      </c>
      <c r="G9" s="43">
        <v>0</v>
      </c>
      <c r="H9" s="43">
        <v>0</v>
      </c>
      <c r="I9" s="44">
        <v>350</v>
      </c>
      <c r="J9" s="45">
        <v>956.2</v>
      </c>
      <c r="K9" s="46">
        <v>0.21621621621621623</v>
      </c>
      <c r="L9" s="47"/>
      <c r="N9" s="48" t="str">
        <f t="array" ref="N9:N18">IF(N7=1,AG9:AG18,IF(N7=2,AM9:AM18,IF(N7=3,AD9:AD18,IF(N7=4,AJ9:AJ18,IF(N7=5,AP9:AP18,IF(N7=6,AS9:AS18))))))</f>
        <v>TOTAL</v>
      </c>
      <c r="O9" s="49">
        <f t="shared" ref="O9:O18" si="0">VLOOKUP(N9,$B$9:$F$1048576,5,FALSE)</f>
        <v>388.9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9.9830316742081315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0.21621621621621623</v>
      </c>
      <c r="Y9" s="53">
        <f t="shared" ref="Y9:Y72" si="4">IF(ISTEXT(B9),I9,"")</f>
        <v>350</v>
      </c>
      <c r="Z9" s="53">
        <f t="shared" ref="Z9:Z72" si="5">IF(ISTEXT(B9),J9,"")</f>
        <v>956.2</v>
      </c>
      <c r="AA9" s="8">
        <v>1</v>
      </c>
      <c r="AB9" s="54" t="str" cm="1">
        <f t="array" ref="AB9">IF($AC9="","",INDEX($V$9:$V$426,SMALL(IF($W$9:$W$426=$AC9,ROW($V$9:$V$426)-ROW($V$9)+1),COUNTIFS($AC$9:AC9,AC9))))</f>
        <v>NASCON</v>
      </c>
      <c r="AC9" s="55">
        <f>IF(ROWS($AC$9:AC9)&lt;=$AC$5,SMALL($W$9:$W$426,ROWS($AC$9:AC9)),"")</f>
        <v>-9.9143206854345273E-2</v>
      </c>
      <c r="AD9" s="56" t="str">
        <f t="shared" ref="AD9:AD18" si="6">INDEX($V$9:$Z$426,MATCH(AE9,$W$9:$W$426,0)+0,1)</f>
        <v>NASCON</v>
      </c>
      <c r="AE9" s="57">
        <f>_xlfn.MINIFS($W$9:$W$426,$W$9:$W$426,"&lt;&gt;0")</f>
        <v>-9.9143206854345273E-2</v>
      </c>
      <c r="AF9" s="57"/>
      <c r="AG9" s="54" t="str" cm="1">
        <f t="array" ref="AG9">IF($AH9="","",INDEX($V$9:$V$426,SMALL(IF($W$9:$W$426=$AH9,ROW($V$9:$V$426)-ROW($V$9)+1),COUNTIFS($AH$9:AH9,AH9))))</f>
        <v>TOTAL</v>
      </c>
      <c r="AH9" s="55">
        <f>IF(ROWS($AH$9:AH9)&lt;=$AH$5,LARGE($W$9:$W$426,ROWS($AH$9:AH9)),"")</f>
        <v>9.9830316742081315E-2</v>
      </c>
      <c r="AJ9" s="56" t="str">
        <f t="shared" ref="AJ9:AJ18" si="7">INDEX($V$9:$Z$426,MATCH(AK9,$X$9:$X$426,0)+0,1)</f>
        <v>CILEASING</v>
      </c>
      <c r="AK9" s="57">
        <f>_xlfn.MINIFS($X$9:$X$426,$X$9:$X$426,"&lt;&gt;0")</f>
        <v>-0.5</v>
      </c>
      <c r="AM9" s="56" t="str">
        <f t="shared" ref="AM9:AM18" si="8">INDEX($V$9:$Z$426,MATCH(AN9,$X$9:$X$426,0)+0,1)</f>
        <v>JULI</v>
      </c>
      <c r="AN9" s="57">
        <f t="shared" ref="AN9:AN18" si="9">LARGE($X$9:$X$426,AA9)</f>
        <v>15.084745762711865</v>
      </c>
      <c r="AP9" s="56" t="str">
        <f t="shared" ref="AP9:AP18" si="10">INDEX($V$9:$Z$426,MATCH(AQ9,$Y$9:$Y$426,0)+0,1)</f>
        <v>FIDELITYBK</v>
      </c>
      <c r="AQ9" s="58">
        <f t="shared" ref="AQ9:AQ18" si="11">LARGE($Y$9:$Y$426,AA9)</f>
        <v>293180239</v>
      </c>
      <c r="AR9" s="58"/>
      <c r="AS9" s="56" t="str">
        <f t="shared" ref="AS9:AS18" si="12">INDEX($V$9:$Z$426,MATCH(AT9,$Z$9:$Z$426,0)+0,1)</f>
        <v>FIDELITYBK</v>
      </c>
      <c r="AT9" s="59">
        <f t="shared" ref="AT9:AT18" si="13">LARGE($Z$9:$Z$426,AA9)</f>
        <v>2927837869.5999999</v>
      </c>
    </row>
    <row r="10" spans="2:46" x14ac:dyDescent="0.25">
      <c r="B10" s="60" t="s">
        <v>26</v>
      </c>
      <c r="C10" s="41">
        <v>0.63</v>
      </c>
      <c r="D10" s="61">
        <v>0.63</v>
      </c>
      <c r="E10" s="61">
        <v>0.63</v>
      </c>
      <c r="F10" s="42">
        <v>0.63</v>
      </c>
      <c r="G10" s="43">
        <v>0</v>
      </c>
      <c r="H10" s="43">
        <v>0</v>
      </c>
      <c r="I10" s="62">
        <v>22020</v>
      </c>
      <c r="J10" s="63">
        <v>14591.05</v>
      </c>
      <c r="K10" s="46">
        <v>-0.22222222222222232</v>
      </c>
      <c r="L10" s="47"/>
      <c r="N10" s="48" t="str">
        <v>PRESCO</v>
      </c>
      <c r="O10" s="49">
        <f t="shared" si="0"/>
        <v>323.2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9.9693773392310359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-0.22222222222222232</v>
      </c>
      <c r="Y10" s="53">
        <f t="shared" si="4"/>
        <v>22020</v>
      </c>
      <c r="Z10" s="53">
        <f t="shared" si="5"/>
        <v>14591.05</v>
      </c>
      <c r="AA10" s="8">
        <v>2</v>
      </c>
      <c r="AB10" s="54" t="str" cm="1">
        <f t="array" ref="AB10">IF($AC10="","",INDEX($V$9:$V$426,SMALL(IF($W$9:$W$426=$AC10,ROW($V$9:$V$426)-ROW($V$9)+1),COUNTIFS($AC$9:AC10,AC10))))</f>
        <v>THOMASWY</v>
      </c>
      <c r="AC10" s="55">
        <f>IF(ROWS($AC$9:AC10)&lt;=$AC$5,SMALL($W$9:$W$426,ROWS($AC$9:AC10)),"")</f>
        <v>-9.6590909090909047E-2</v>
      </c>
      <c r="AD10" s="56" t="str">
        <f t="shared" si="6"/>
        <v>THOMASWY</v>
      </c>
      <c r="AE10" s="57">
        <f t="shared" ref="AE10:AE18" si="16">SMALL($W$9:$W$426,AA10)</f>
        <v>-9.6590909090909047E-2</v>
      </c>
      <c r="AF10" s="57"/>
      <c r="AG10" s="54" t="str" cm="1">
        <f t="array" ref="AG10">IF($AH10="","",INDEX($V$9:$V$426,SMALL(IF($W$9:$W$426=$AH10,ROW($V$9:$V$426)-ROW($V$9)+1),COUNTIFS($AH$9:AH10,AH10))))</f>
        <v>PRESCO</v>
      </c>
      <c r="AH10" s="55">
        <f>IF(ROWS($AH$9:AH10)&lt;=$AH$5,LARGE($W$9:$W$426,ROWS($AH$9:AH10)),"")</f>
        <v>9.9693773392310364E-2</v>
      </c>
      <c r="AJ10" s="56" t="str">
        <f t="shared" si="7"/>
        <v>THOMASWY</v>
      </c>
      <c r="AK10" s="57">
        <f t="shared" ref="AK10:AK18" si="17">SMALL($X$9:$X$426,AA10)</f>
        <v>-0.41111111111111109</v>
      </c>
      <c r="AM10" s="56" t="str">
        <f t="shared" si="8"/>
        <v>GEREGU</v>
      </c>
      <c r="AN10" s="57">
        <f t="shared" si="9"/>
        <v>1.5062656641604009</v>
      </c>
      <c r="AP10" s="56" t="str">
        <f t="shared" si="10"/>
        <v>NB</v>
      </c>
      <c r="AQ10" s="58">
        <f t="shared" si="11"/>
        <v>101583949</v>
      </c>
      <c r="AR10" s="58"/>
      <c r="AS10" s="56" t="str">
        <f t="shared" si="12"/>
        <v>NB</v>
      </c>
      <c r="AT10" s="59">
        <f t="shared" si="13"/>
        <v>2905373884.6500001</v>
      </c>
    </row>
    <row r="11" spans="2:46" x14ac:dyDescent="0.25">
      <c r="B11" s="60" t="s">
        <v>27</v>
      </c>
      <c r="C11" s="41">
        <v>2.0299999999999998</v>
      </c>
      <c r="D11" s="61">
        <v>2.0299999999999998</v>
      </c>
      <c r="E11" s="61">
        <v>2.0299999999999998</v>
      </c>
      <c r="F11" s="42">
        <v>2.0299999999999998</v>
      </c>
      <c r="G11" s="43">
        <v>0</v>
      </c>
      <c r="H11" s="43">
        <v>0</v>
      </c>
      <c r="I11" s="62">
        <v>83222</v>
      </c>
      <c r="J11" s="63">
        <v>167276.22</v>
      </c>
      <c r="K11" s="46">
        <v>4.6391752577319423E-2</v>
      </c>
      <c r="L11" s="47"/>
      <c r="N11" s="48" t="str">
        <v>UPDC</v>
      </c>
      <c r="O11" s="49">
        <f t="shared" si="0"/>
        <v>1.33</v>
      </c>
      <c r="P11" s="50" t="str">
        <f t="shared" si="14"/>
        <v>10%</v>
      </c>
      <c r="T11" s="51">
        <f t="shared" si="1"/>
        <v>9.9173553719008343</v>
      </c>
      <c r="V11" s="7" t="str">
        <f t="shared" si="2"/>
        <v>ACADEMY</v>
      </c>
      <c r="W11" s="52">
        <f t="shared" si="15"/>
        <v>0</v>
      </c>
      <c r="X11" s="52">
        <f t="shared" si="3"/>
        <v>4.6391752577319423E-2</v>
      </c>
      <c r="Y11" s="53">
        <f t="shared" si="4"/>
        <v>83222</v>
      </c>
      <c r="Z11" s="53">
        <f t="shared" si="5"/>
        <v>167276.22</v>
      </c>
      <c r="AA11" s="8">
        <v>3</v>
      </c>
      <c r="AB11" s="54" t="str" cm="1">
        <f t="array" ref="AB11">IF($AC11="","",INDEX($V$9:$V$426,SMALL(IF($W$9:$W$426=$AC11,ROW($V$9:$V$426)-ROW($V$9)+1),COUNTIFS($AC$9:AC11,AC11))))</f>
        <v>MAYBAKER</v>
      </c>
      <c r="AC11" s="55">
        <f>IF(ROWS($AC$9:AC11)&lt;=$AC$5,SMALL($W$9:$W$426,ROWS($AC$9:AC11)),"")</f>
        <v>-7.1310116086235581E-2</v>
      </c>
      <c r="AD11" s="56" t="str">
        <f t="shared" si="6"/>
        <v>MAYBAKER</v>
      </c>
      <c r="AE11" s="57">
        <f t="shared" si="16"/>
        <v>-7.1310116086235581E-2</v>
      </c>
      <c r="AF11" s="57"/>
      <c r="AG11" s="54" t="str" cm="1">
        <f t="array" ref="AG11">IF($AH11="","",INDEX($V$9:$V$426,SMALL(IF($W$9:$W$426=$AH11,ROW($V$9:$V$426)-ROW($V$9)+1),COUNTIFS($AH$9:AH11,AH11))))</f>
        <v>UPDC</v>
      </c>
      <c r="AH11" s="55">
        <f>IF(ROWS($AH$9:AH11)&lt;=$AH$5,LARGE($W$9:$W$426,ROWS($AH$9:AH11)),"")</f>
        <v>9.9173553719008337E-2</v>
      </c>
      <c r="AJ11" s="56" t="str">
        <f t="shared" si="7"/>
        <v>NSLTECH</v>
      </c>
      <c r="AK11" s="57">
        <f t="shared" si="17"/>
        <v>-0.3783783783783784</v>
      </c>
      <c r="AM11" s="56" t="str">
        <f t="shared" si="8"/>
        <v>JBERGER</v>
      </c>
      <c r="AN11" s="57">
        <f t="shared" si="9"/>
        <v>1.0813953488372094</v>
      </c>
      <c r="AP11" s="56" t="str">
        <f t="shared" si="10"/>
        <v>ZENITHBANK</v>
      </c>
      <c r="AQ11" s="58">
        <f t="shared" si="11"/>
        <v>74277519</v>
      </c>
      <c r="AR11" s="58"/>
      <c r="AS11" s="56" t="str">
        <f t="shared" si="12"/>
        <v>ZENITHBANK</v>
      </c>
      <c r="AT11" s="59">
        <f t="shared" si="13"/>
        <v>2565334653.4499989</v>
      </c>
    </row>
    <row r="12" spans="2:46" x14ac:dyDescent="0.25">
      <c r="B12" s="60" t="s">
        <v>28</v>
      </c>
      <c r="C12" s="41">
        <v>18.95</v>
      </c>
      <c r="D12" s="41">
        <v>19.600000000000001</v>
      </c>
      <c r="E12" s="41">
        <v>18.850000000000001</v>
      </c>
      <c r="F12" s="42">
        <v>19.3</v>
      </c>
      <c r="G12" s="43">
        <v>0.35000000000000142</v>
      </c>
      <c r="H12" s="43">
        <v>1.8469656992084509</v>
      </c>
      <c r="I12" s="62">
        <v>51900834</v>
      </c>
      <c r="J12" s="63">
        <v>1004350204.2</v>
      </c>
      <c r="K12" s="46">
        <v>-0.16630669546436272</v>
      </c>
      <c r="L12" s="47"/>
      <c r="N12" s="48" t="str">
        <v>FTNCOCOA</v>
      </c>
      <c r="O12" s="49">
        <f t="shared" si="0"/>
        <v>1.25</v>
      </c>
      <c r="P12" s="50" t="str">
        <f t="shared" si="14"/>
        <v>9.7%</v>
      </c>
      <c r="T12" s="51">
        <f t="shared" si="1"/>
        <v>9.6491228070175534</v>
      </c>
      <c r="V12" s="7" t="str">
        <f t="shared" si="2"/>
        <v>ACCESSCORP</v>
      </c>
      <c r="W12" s="52">
        <f t="shared" si="15"/>
        <v>1.8469656992084509E-2</v>
      </c>
      <c r="X12" s="52">
        <f t="shared" si="3"/>
        <v>-0.16630669546436272</v>
      </c>
      <c r="Y12" s="53">
        <f t="shared" si="4"/>
        <v>51900834</v>
      </c>
      <c r="Z12" s="53">
        <f t="shared" si="5"/>
        <v>1004350204.2</v>
      </c>
      <c r="AA12" s="8">
        <v>4</v>
      </c>
      <c r="AB12" s="54" t="str" cm="1">
        <f t="array" ref="AB12">IF($AC12="","",INDEX($V$9:$V$426,SMALL(IF($W$9:$W$426=$AC12,ROW($V$9:$V$426)-ROW($V$9)+1),COUNTIFS($AC$9:AC12,AC12))))</f>
        <v>CILEASING</v>
      </c>
      <c r="AC12" s="55">
        <f>IF(ROWS($AC$9:AC12)&lt;=$AC$5,SMALL($W$9:$W$426,ROWS($AC$9:AC12)),"")</f>
        <v>-6.6666666666666721E-2</v>
      </c>
      <c r="AD12" s="56" t="str">
        <f t="shared" si="6"/>
        <v>CILEASING</v>
      </c>
      <c r="AE12" s="57">
        <f t="shared" si="16"/>
        <v>-6.6666666666666721E-2</v>
      </c>
      <c r="AF12" s="57"/>
      <c r="AG12" s="54" t="str" cm="1">
        <f t="array" ref="AG12">IF($AH12="","",INDEX($V$9:$V$426,SMALL(IF($W$9:$W$426=$AH12,ROW($V$9:$V$426)-ROW($V$9)+1),COUNTIFS($AH$9:AH12,AH12))))</f>
        <v>FTNCOCOA</v>
      </c>
      <c r="AH12" s="55">
        <f>IF(ROWS($AH$9:AH12)&lt;=$AH$5,LARGE($W$9:$W$426,ROWS($AH$9:AH12)),"")</f>
        <v>9.649122807017553E-2</v>
      </c>
      <c r="AJ12" s="56" t="str">
        <f t="shared" si="7"/>
        <v>DAARCOMM</v>
      </c>
      <c r="AK12" s="57">
        <f t="shared" si="17"/>
        <v>-0.3666666666666667</v>
      </c>
      <c r="AM12" s="56" t="str">
        <f t="shared" si="8"/>
        <v>DANGCEM</v>
      </c>
      <c r="AN12" s="57">
        <f t="shared" si="9"/>
        <v>1.0528290090653334</v>
      </c>
      <c r="AP12" s="56" t="str">
        <f t="shared" si="10"/>
        <v>ETI</v>
      </c>
      <c r="AQ12" s="58">
        <f t="shared" si="11"/>
        <v>62456841</v>
      </c>
      <c r="AR12" s="58"/>
      <c r="AS12" s="56" t="str">
        <f t="shared" si="12"/>
        <v>SEPLAT</v>
      </c>
      <c r="AT12" s="59">
        <f t="shared" si="13"/>
        <v>1799281133.2</v>
      </c>
    </row>
    <row r="13" spans="2:46" x14ac:dyDescent="0.25">
      <c r="B13" s="60" t="s">
        <v>29</v>
      </c>
      <c r="C13" s="41">
        <v>6.8</v>
      </c>
      <c r="D13" s="61">
        <v>6.8</v>
      </c>
      <c r="E13" s="61">
        <v>6.8</v>
      </c>
      <c r="F13" s="42">
        <v>6.8</v>
      </c>
      <c r="G13" s="43">
        <v>0</v>
      </c>
      <c r="H13" s="43">
        <v>0</v>
      </c>
      <c r="I13" s="62">
        <v>387862</v>
      </c>
      <c r="J13" s="63">
        <v>2646677.2999999998</v>
      </c>
      <c r="K13" s="46">
        <v>-8.1081081081081141E-2</v>
      </c>
      <c r="L13" s="47"/>
      <c r="N13" s="48" t="str">
        <v>CHAMS</v>
      </c>
      <c r="O13" s="49">
        <f t="shared" si="0"/>
        <v>1.85</v>
      </c>
      <c r="P13" s="50" t="str">
        <f t="shared" si="14"/>
        <v>9.5%</v>
      </c>
      <c r="T13" s="51">
        <f t="shared" si="1"/>
        <v>9.4674556213017826</v>
      </c>
      <c r="V13" s="7" t="str">
        <f t="shared" si="2"/>
        <v>AFRIPRUD</v>
      </c>
      <c r="W13" s="52">
        <f t="shared" si="15"/>
        <v>0</v>
      </c>
      <c r="X13" s="52">
        <f t="shared" si="3"/>
        <v>-8.1081081081081141E-2</v>
      </c>
      <c r="Y13" s="53">
        <f t="shared" si="4"/>
        <v>387862</v>
      </c>
      <c r="Z13" s="53">
        <f t="shared" si="5"/>
        <v>2646677.2999999998</v>
      </c>
      <c r="AA13" s="8">
        <v>5</v>
      </c>
      <c r="AB13" s="54" t="str" cm="1">
        <f t="array" ref="AB13">IF($AC13="","",INDEX($V$9:$V$426,SMALL(IF($W$9:$W$426=$AC13,ROW($V$9:$V$426)-ROW($V$9)+1),COUNTIFS($AC$9:AC13,AC13))))</f>
        <v>CONHALLPLC</v>
      </c>
      <c r="AC13" s="55">
        <f>IF(ROWS($AC$9:AC13)&lt;=$AC$5,SMALL($W$9:$W$426,ROWS($AC$9:AC13)),"")</f>
        <v>-4.1666666666666706E-2</v>
      </c>
      <c r="AD13" s="56" t="str">
        <f t="shared" si="6"/>
        <v>CONHALLPLC</v>
      </c>
      <c r="AE13" s="57">
        <f t="shared" si="16"/>
        <v>-4.1666666666666706E-2</v>
      </c>
      <c r="AF13" s="57"/>
      <c r="AG13" s="54" t="str" cm="1">
        <f t="array" ref="AG13">IF($AH13="","",INDEX($V$9:$V$426,SMALL(IF($W$9:$W$426=$AH13,ROW($V$9:$V$426)-ROW($V$9)+1),COUNTIFS($AH$9:AH13,AH13))))</f>
        <v>CHAMS</v>
      </c>
      <c r="AH13" s="55">
        <f>IF(ROWS($AH$9:AH13)&lt;=$AH$5,LARGE($W$9:$W$426,ROWS($AH$9:AH13)),"")</f>
        <v>9.4674556213017833E-2</v>
      </c>
      <c r="AJ13" s="56" t="str">
        <f t="shared" si="7"/>
        <v>CHAMPION</v>
      </c>
      <c r="AK13" s="57">
        <f t="shared" si="17"/>
        <v>-0.34457831325301203</v>
      </c>
      <c r="AM13" s="56" t="str">
        <f t="shared" si="8"/>
        <v>VERITASKAP</v>
      </c>
      <c r="AN13" s="57">
        <f t="shared" si="9"/>
        <v>0.97297297297297303</v>
      </c>
      <c r="AP13" s="56" t="str">
        <f t="shared" si="10"/>
        <v>ACCESSCORP</v>
      </c>
      <c r="AQ13" s="58">
        <f t="shared" si="11"/>
        <v>51900834</v>
      </c>
      <c r="AR13" s="58"/>
      <c r="AS13" s="56" t="str">
        <f t="shared" si="12"/>
        <v>ETI</v>
      </c>
      <c r="AT13" s="59">
        <f t="shared" si="13"/>
        <v>1478580568.9000001</v>
      </c>
    </row>
    <row r="14" spans="2:46" x14ac:dyDescent="0.25">
      <c r="B14" s="60" t="s">
        <v>30</v>
      </c>
      <c r="C14" s="41">
        <v>0.98</v>
      </c>
      <c r="D14" s="41">
        <v>0.98</v>
      </c>
      <c r="E14" s="41">
        <v>0.97</v>
      </c>
      <c r="F14" s="42">
        <v>0.98</v>
      </c>
      <c r="G14" s="43">
        <v>0</v>
      </c>
      <c r="H14" s="43">
        <v>0</v>
      </c>
      <c r="I14" s="62">
        <v>39688721</v>
      </c>
      <c r="J14" s="63">
        <v>38886085.649999999</v>
      </c>
      <c r="K14" s="46">
        <v>0.22499999999999987</v>
      </c>
      <c r="L14" s="47"/>
      <c r="N14" s="48" t="str">
        <v>LINKASSURE</v>
      </c>
      <c r="O14" s="49">
        <f t="shared" si="0"/>
        <v>0.84</v>
      </c>
      <c r="P14" s="50" t="str">
        <f t="shared" si="14"/>
        <v>9.1%</v>
      </c>
      <c r="T14" s="51">
        <f t="shared" si="1"/>
        <v>9.0909090909090846</v>
      </c>
      <c r="V14" s="7" t="str">
        <f t="shared" si="2"/>
        <v>AIICO</v>
      </c>
      <c r="W14" s="52">
        <f t="shared" si="15"/>
        <v>0</v>
      </c>
      <c r="X14" s="52">
        <f t="shared" si="3"/>
        <v>0.22499999999999987</v>
      </c>
      <c r="Y14" s="53">
        <f t="shared" si="4"/>
        <v>39688721</v>
      </c>
      <c r="Z14" s="53">
        <f t="shared" si="5"/>
        <v>38886085.649999999</v>
      </c>
      <c r="AA14" s="8">
        <v>6</v>
      </c>
      <c r="AB14" s="54" t="str" cm="1">
        <f t="array" ref="AB14">IF($AC14="","",INDEX($V$9:$V$426,SMALL(IF($W$9:$W$426=$AC14,ROW($V$9:$V$426)-ROW($V$9)+1),COUNTIFS($AC$9:AC14,AC14))))</f>
        <v>MTNN</v>
      </c>
      <c r="AC14" s="55">
        <f>IF(ROWS($AC$9:AC14)&lt;=$AC$5,SMALL($W$9:$W$426,ROWS($AC$9:AC14)),"")</f>
        <v>-4.04347826086957E-2</v>
      </c>
      <c r="AD14" s="56" t="str">
        <f t="shared" si="6"/>
        <v>MTNN</v>
      </c>
      <c r="AE14" s="57">
        <f t="shared" si="16"/>
        <v>-4.04347826086957E-2</v>
      </c>
      <c r="AF14" s="57"/>
      <c r="AG14" s="54" t="str" cm="1">
        <f t="array" ref="AG14">IF($AH14="","",INDEX($V$9:$V$426,SMALL(IF($W$9:$W$426=$AH14,ROW($V$9:$V$426)-ROW($V$9)+1),COUNTIFS($AH$9:AH14,AH14))))</f>
        <v>LINKASSURE</v>
      </c>
      <c r="AH14" s="55">
        <f>IF(ROWS($AH$9:AH14)&lt;=$AH$5,LARGE($W$9:$W$426,ROWS($AH$9:AH14)),"")</f>
        <v>9.0909090909090842E-2</v>
      </c>
      <c r="AJ14" s="56" t="str">
        <f t="shared" si="7"/>
        <v>MULTIVERSE</v>
      </c>
      <c r="AK14" s="57">
        <f t="shared" si="17"/>
        <v>-0.33225632740980071</v>
      </c>
      <c r="AM14" s="56" t="str">
        <f t="shared" si="8"/>
        <v>BUAFOODS</v>
      </c>
      <c r="AN14" s="57">
        <f t="shared" si="9"/>
        <v>0.96432264736297801</v>
      </c>
      <c r="AP14" s="56" t="str">
        <f t="shared" si="10"/>
        <v>AIICO</v>
      </c>
      <c r="AQ14" s="58">
        <f t="shared" si="11"/>
        <v>39688721</v>
      </c>
      <c r="AR14" s="58"/>
      <c r="AS14" s="56" t="str">
        <f t="shared" si="12"/>
        <v>GTCO</v>
      </c>
      <c r="AT14" s="59">
        <f t="shared" si="13"/>
        <v>1370598687.0999999</v>
      </c>
    </row>
    <row r="15" spans="2:46" x14ac:dyDescent="0.25">
      <c r="B15" s="60" t="s">
        <v>31</v>
      </c>
      <c r="C15" s="41">
        <v>2150</v>
      </c>
      <c r="D15" s="61">
        <v>2150</v>
      </c>
      <c r="E15" s="61">
        <v>2150</v>
      </c>
      <c r="F15" s="42">
        <v>2150</v>
      </c>
      <c r="G15" s="43">
        <v>0</v>
      </c>
      <c r="H15" s="43">
        <v>0</v>
      </c>
      <c r="I15" s="62">
        <v>80</v>
      </c>
      <c r="J15" s="63">
        <v>169750</v>
      </c>
      <c r="K15" s="46">
        <v>0.13937466878643345</v>
      </c>
      <c r="L15" s="47"/>
      <c r="N15" s="48" t="str">
        <v>CUTIX</v>
      </c>
      <c r="O15" s="49">
        <f t="shared" si="0"/>
        <v>3.7</v>
      </c>
      <c r="P15" s="50" t="str">
        <f t="shared" si="14"/>
        <v>8.9%</v>
      </c>
      <c r="T15" s="51">
        <f t="shared" si="1"/>
        <v>8.8235294117647136</v>
      </c>
      <c r="V15" s="7" t="str">
        <f t="shared" si="2"/>
        <v>AIRTELAFRI</v>
      </c>
      <c r="W15" s="52">
        <f t="shared" si="15"/>
        <v>0</v>
      </c>
      <c r="X15" s="52">
        <f t="shared" si="3"/>
        <v>0.13937466878643345</v>
      </c>
      <c r="Y15" s="53">
        <f t="shared" si="4"/>
        <v>80</v>
      </c>
      <c r="Z15" s="53">
        <f t="shared" si="5"/>
        <v>169750</v>
      </c>
      <c r="AA15" s="8">
        <v>7</v>
      </c>
      <c r="AB15" s="54" t="str" cm="1">
        <f t="array" ref="AB15">IF($AC15="","",INDEX($V$9:$V$426,SMALL(IF($W$9:$W$426=$AC15,ROW($V$9:$V$426)-ROW($V$9)+1),COUNTIFS($AC$9:AC15,AC15))))</f>
        <v>ROYALEX</v>
      </c>
      <c r="AC15" s="55">
        <f>IF(ROWS($AC$9:AC15)&lt;=$AC$5,SMALL($W$9:$W$426,ROWS($AC$9:AC15)),"")</f>
        <v>-3.2786885245901669E-2</v>
      </c>
      <c r="AD15" s="56" t="str">
        <f t="shared" si="6"/>
        <v>ROYALEX</v>
      </c>
      <c r="AE15" s="57">
        <f t="shared" si="16"/>
        <v>-3.2786885245901669E-2</v>
      </c>
      <c r="AF15" s="57"/>
      <c r="AG15" s="54" t="str" cm="1">
        <f t="array" ref="AG15">IF($AH15="","",INDEX($V$9:$V$426,SMALL(IF($W$9:$W$426=$AH15,ROW($V$9:$V$426)-ROW($V$9)+1),COUNTIFS($AH$9:AH15,AH15))))</f>
        <v>CUTIX</v>
      </c>
      <c r="AH15" s="55">
        <f>IF(ROWS($AH$9:AH15)&lt;=$AH$5,LARGE($W$9:$W$426,ROWS($AH$9:AH15)),"")</f>
        <v>8.8235294117647134E-2</v>
      </c>
      <c r="AJ15" s="56" t="str">
        <f t="shared" si="7"/>
        <v>NASCON</v>
      </c>
      <c r="AK15" s="57">
        <f t="shared" si="17"/>
        <v>-0.3153488372093024</v>
      </c>
      <c r="AM15" s="56" t="str">
        <f t="shared" si="8"/>
        <v>TRIPPLEG</v>
      </c>
      <c r="AN15" s="57">
        <f t="shared" si="9"/>
        <v>0.92093023255813966</v>
      </c>
      <c r="AP15" s="56" t="str">
        <f t="shared" si="10"/>
        <v>GTCO</v>
      </c>
      <c r="AQ15" s="58">
        <f t="shared" si="11"/>
        <v>33823760</v>
      </c>
      <c r="AR15" s="58"/>
      <c r="AS15" s="56" t="str">
        <f t="shared" si="12"/>
        <v>ACCESSCORP</v>
      </c>
      <c r="AT15" s="59">
        <f t="shared" si="13"/>
        <v>1004350204.2</v>
      </c>
    </row>
    <row r="16" spans="2:46" x14ac:dyDescent="0.25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62">
        <v>60</v>
      </c>
      <c r="J16" s="63">
        <v>429</v>
      </c>
      <c r="K16" s="46">
        <v>0</v>
      </c>
      <c r="L16" s="47"/>
      <c r="N16" s="48" t="str">
        <v>UPDCREIT</v>
      </c>
      <c r="O16" s="49">
        <f t="shared" si="0"/>
        <v>4.4000000000000004</v>
      </c>
      <c r="P16" s="50" t="str">
        <f t="shared" si="14"/>
        <v>8.7%</v>
      </c>
      <c r="T16" s="51">
        <f t="shared" si="1"/>
        <v>8.6419753086419888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60</v>
      </c>
      <c r="Z16" s="53">
        <f t="shared" si="5"/>
        <v>429</v>
      </c>
      <c r="AA16" s="8">
        <v>8</v>
      </c>
      <c r="AB16" s="54" t="str" cm="1">
        <f t="array" ref="AB16">IF($AC16="","",INDEX($V$9:$V$426,SMALL(IF($W$9:$W$426=$AC16,ROW($V$9:$V$426)-ROW($V$9)+1),COUNTIFS($AC$9:AC16,AC16))))</f>
        <v>TIP</v>
      </c>
      <c r="AC16" s="55">
        <f>IF(ROWS($AC$9:AC16)&lt;=$AC$5,SMALL($W$9:$W$426,ROWS($AC$9:AC16)),"")</f>
        <v>-2.8571428571428598E-2</v>
      </c>
      <c r="AD16" s="56" t="str">
        <f t="shared" si="6"/>
        <v>TIP</v>
      </c>
      <c r="AE16" s="57">
        <f t="shared" si="16"/>
        <v>-2.8571428571428598E-2</v>
      </c>
      <c r="AF16" s="57"/>
      <c r="AG16" s="54" t="str" cm="1">
        <f t="array" ref="AG16">IF($AH16="","",INDEX($V$9:$V$426,SMALL(IF($W$9:$W$426=$AH16,ROW($V$9:$V$426)-ROW($V$9)+1),COUNTIFS($AH$9:AH16,AH16))))</f>
        <v>UPDCREIT</v>
      </c>
      <c r="AH16" s="55">
        <f>IF(ROWS($AH$9:AH16)&lt;=$AH$5,LARGE($W$9:$W$426,ROWS($AH$9:AH16)),"")</f>
        <v>8.6419753086419887E-2</v>
      </c>
      <c r="AJ16" s="56" t="str">
        <f t="shared" si="7"/>
        <v>UNITYBNK</v>
      </c>
      <c r="AK16" s="57">
        <f t="shared" si="17"/>
        <v>-0.31481481481481477</v>
      </c>
      <c r="AM16" s="56" t="str">
        <f t="shared" si="8"/>
        <v>CAP</v>
      </c>
      <c r="AN16" s="57">
        <f t="shared" si="9"/>
        <v>0.72661870503597115</v>
      </c>
      <c r="AP16" s="56" t="str">
        <f t="shared" si="10"/>
        <v>UBA</v>
      </c>
      <c r="AQ16" s="58">
        <f t="shared" si="11"/>
        <v>30304508</v>
      </c>
      <c r="AR16" s="58"/>
      <c r="AS16" s="56" t="str">
        <f t="shared" si="12"/>
        <v>UBA</v>
      </c>
      <c r="AT16" s="59">
        <f t="shared" si="13"/>
        <v>657687204.70000005</v>
      </c>
    </row>
    <row r="17" spans="2:46" x14ac:dyDescent="0.25">
      <c r="B17" s="60" t="s">
        <v>33</v>
      </c>
      <c r="C17" s="41">
        <v>15</v>
      </c>
      <c r="D17" s="41">
        <v>15</v>
      </c>
      <c r="E17" s="41">
        <v>15</v>
      </c>
      <c r="F17" s="42">
        <v>15</v>
      </c>
      <c r="G17" s="43">
        <v>0</v>
      </c>
      <c r="H17" s="43">
        <v>0</v>
      </c>
      <c r="I17" s="62">
        <v>24355</v>
      </c>
      <c r="J17" s="63">
        <v>331545.75</v>
      </c>
      <c r="K17" s="46">
        <v>0.15384615384615374</v>
      </c>
      <c r="L17" s="47"/>
      <c r="N17" s="48" t="str">
        <v>GUINNESS</v>
      </c>
      <c r="O17" s="49">
        <f t="shared" si="0"/>
        <v>54.8</v>
      </c>
      <c r="P17" s="50" t="str">
        <f t="shared" si="14"/>
        <v>8.5%</v>
      </c>
      <c r="T17" s="51">
        <f t="shared" si="1"/>
        <v>8.4075173095944624</v>
      </c>
      <c r="V17" s="7" t="str">
        <f t="shared" si="2"/>
        <v>BERGER</v>
      </c>
      <c r="W17" s="52">
        <f t="shared" si="15"/>
        <v>0</v>
      </c>
      <c r="X17" s="52">
        <f t="shared" si="3"/>
        <v>0.15384615384615374</v>
      </c>
      <c r="Y17" s="53">
        <f t="shared" si="4"/>
        <v>24355</v>
      </c>
      <c r="Z17" s="53">
        <f t="shared" si="5"/>
        <v>331545.75</v>
      </c>
      <c r="AA17" s="8">
        <v>9</v>
      </c>
      <c r="AB17" s="54" t="str" cm="1">
        <f t="array" ref="AB17">IF($AC17="","",INDEX($V$9:$V$426,SMALL(IF($W$9:$W$426=$AC17,ROW($V$9:$V$426)-ROW($V$9)+1),COUNTIFS($AC$9:AC17,AC17))))</f>
        <v>CHAMPION</v>
      </c>
      <c r="AC17" s="55">
        <f>IF(ROWS($AC$9:AC17)&lt;=$AC$5,SMALL($W$9:$W$426,ROWS($AC$9:AC17)),"")</f>
        <v>-2.8571428571428439E-2</v>
      </c>
      <c r="AD17" s="56" t="str">
        <f t="shared" si="6"/>
        <v>CHAMPION</v>
      </c>
      <c r="AE17" s="57">
        <f t="shared" si="16"/>
        <v>-2.8571428571428439E-2</v>
      </c>
      <c r="AF17" s="57"/>
      <c r="AG17" s="54" t="str" cm="1">
        <f t="array" ref="AG17">IF($AH17="","",INDEX($V$9:$V$426,SMALL(IF($W$9:$W$426=$AH17,ROW($V$9:$V$426)-ROW($V$9)+1),COUNTIFS($AH$9:AH17,AH17))))</f>
        <v>GUINNESS</v>
      </c>
      <c r="AH17" s="55">
        <f>IF(ROWS($AH$9:AH17)&lt;=$AH$5,LARGE($W$9:$W$426,ROWS($AH$9:AH17)),"")</f>
        <v>8.407517309594463E-2</v>
      </c>
      <c r="AJ17" s="56" t="str">
        <f t="shared" si="7"/>
        <v>UPDCREIT</v>
      </c>
      <c r="AK17" s="57">
        <f t="shared" si="17"/>
        <v>-0.3125</v>
      </c>
      <c r="AM17" s="56" t="str">
        <f t="shared" si="8"/>
        <v>PRESCO</v>
      </c>
      <c r="AN17" s="57">
        <f t="shared" si="9"/>
        <v>0.67461139896373057</v>
      </c>
      <c r="AP17" s="56" t="str">
        <f t="shared" si="10"/>
        <v>VERITASKAP</v>
      </c>
      <c r="AQ17" s="58">
        <f t="shared" si="11"/>
        <v>29329389</v>
      </c>
      <c r="AR17" s="58"/>
      <c r="AS17" s="56" t="str">
        <f t="shared" si="12"/>
        <v>PRESCO</v>
      </c>
      <c r="AT17" s="59">
        <f t="shared" si="13"/>
        <v>226362757</v>
      </c>
    </row>
    <row r="18" spans="2:46" x14ac:dyDescent="0.25">
      <c r="B18" s="60" t="s">
        <v>34</v>
      </c>
      <c r="C18" s="41">
        <v>59.4</v>
      </c>
      <c r="D18" s="41">
        <v>59.4</v>
      </c>
      <c r="E18" s="41">
        <v>59.4</v>
      </c>
      <c r="F18" s="42">
        <v>59.4</v>
      </c>
      <c r="G18" s="43">
        <v>0</v>
      </c>
      <c r="H18" s="43">
        <v>0</v>
      </c>
      <c r="I18" s="62">
        <v>3548</v>
      </c>
      <c r="J18" s="63">
        <v>193212.6</v>
      </c>
      <c r="K18" s="46">
        <v>0</v>
      </c>
      <c r="L18" s="47"/>
      <c r="N18" s="48" t="str">
        <v>SOVRENINS</v>
      </c>
      <c r="O18" s="49">
        <f t="shared" si="0"/>
        <v>0.42</v>
      </c>
      <c r="P18" s="50" t="str">
        <f t="shared" si="14"/>
        <v>7.7%</v>
      </c>
      <c r="T18" s="51">
        <f t="shared" si="1"/>
        <v>7.6923076923076845</v>
      </c>
      <c r="V18" s="7" t="str">
        <f t="shared" si="2"/>
        <v>BETAGLAS</v>
      </c>
      <c r="W18" s="52">
        <f t="shared" si="15"/>
        <v>0</v>
      </c>
      <c r="X18" s="52">
        <f t="shared" si="3"/>
        <v>0</v>
      </c>
      <c r="Y18" s="53">
        <f t="shared" si="4"/>
        <v>3548</v>
      </c>
      <c r="Z18" s="53">
        <f t="shared" si="5"/>
        <v>193212.6</v>
      </c>
      <c r="AA18" s="8">
        <v>10</v>
      </c>
      <c r="AB18" s="54" t="str" cm="1">
        <f t="array" ref="AB18">IF($AC18="","",INDEX($V$9:$V$426,SMALL(IF($W$9:$W$426=$AC18,ROW($V$9:$V$426)-ROW($V$9)+1),COUNTIFS($AC$9:AC18,AC18))))</f>
        <v>ETI</v>
      </c>
      <c r="AC18" s="55">
        <f>IF(ROWS($AC$9:AC18)&lt;=$AC$5,SMALL($W$9:$W$426,ROWS($AC$9:AC18)),"")</f>
        <v>-2.4691358024691416E-2</v>
      </c>
      <c r="AD18" s="56" t="str">
        <f t="shared" si="6"/>
        <v>ETI</v>
      </c>
      <c r="AE18" s="57">
        <f t="shared" si="16"/>
        <v>-2.4691358024691416E-2</v>
      </c>
      <c r="AF18" s="57"/>
      <c r="AG18" s="54" t="str" cm="1">
        <f t="array" ref="AG18">IF($AH18="","",INDEX($V$9:$V$426,SMALL(IF($W$9:$W$426=$AH18,ROW($V$9:$V$426)-ROW($V$9)+1),COUNTIFS($AH$9:AH18,AH18))))</f>
        <v>SOVRENINS</v>
      </c>
      <c r="AH18" s="55">
        <f>IF(ROWS($AH$9:AH18)&lt;=$AH$5,LARGE($W$9:$W$426,ROWS($AH$9:AH18)),"")</f>
        <v>7.6923076923076844E-2</v>
      </c>
      <c r="AJ18" s="56" t="str">
        <f t="shared" si="7"/>
        <v>CWG</v>
      </c>
      <c r="AK18" s="57">
        <f t="shared" si="17"/>
        <v>-0.29518072289156638</v>
      </c>
      <c r="AM18" s="56" t="str">
        <f t="shared" si="8"/>
        <v>MORISON</v>
      </c>
      <c r="AN18" s="57">
        <f t="shared" si="9"/>
        <v>0.58928571428571441</v>
      </c>
      <c r="AP18" s="56" t="str">
        <f t="shared" si="10"/>
        <v>OANDO</v>
      </c>
      <c r="AQ18" s="58">
        <f t="shared" si="11"/>
        <v>15092525</v>
      </c>
      <c r="AR18" s="58"/>
      <c r="AS18" s="56" t="str">
        <f t="shared" si="12"/>
        <v>OANDO</v>
      </c>
      <c r="AT18" s="59">
        <f t="shared" si="13"/>
        <v>218687692.94999999</v>
      </c>
    </row>
    <row r="19" spans="2:46" x14ac:dyDescent="0.25">
      <c r="B19" s="60" t="s">
        <v>35</v>
      </c>
      <c r="C19" s="41">
        <v>143.19999999999999</v>
      </c>
      <c r="D19" s="41">
        <v>143.19999999999999</v>
      </c>
      <c r="E19" s="41">
        <v>143.19999999999999</v>
      </c>
      <c r="F19" s="42">
        <v>143.19999999999999</v>
      </c>
      <c r="G19" s="43">
        <v>0</v>
      </c>
      <c r="H19" s="43">
        <v>0</v>
      </c>
      <c r="I19" s="62">
        <v>12961</v>
      </c>
      <c r="J19" s="63">
        <v>1670672.9</v>
      </c>
      <c r="K19" s="46">
        <v>0.4762886597938143</v>
      </c>
      <c r="L19" s="47"/>
      <c r="P19" s="64"/>
      <c r="V19" s="7" t="str">
        <f t="shared" si="2"/>
        <v>BUACEMENT</v>
      </c>
      <c r="W19" s="52">
        <f t="shared" si="15"/>
        <v>0</v>
      </c>
      <c r="X19" s="52">
        <f t="shared" si="3"/>
        <v>0.4762886597938143</v>
      </c>
      <c r="Y19" s="53">
        <f t="shared" si="4"/>
        <v>12961</v>
      </c>
      <c r="Z19" s="53">
        <f t="shared" si="5"/>
        <v>1670672.9</v>
      </c>
    </row>
    <row r="20" spans="2:46" x14ac:dyDescent="0.25">
      <c r="B20" s="60" t="s">
        <v>36</v>
      </c>
      <c r="C20" s="41">
        <v>379.9</v>
      </c>
      <c r="D20" s="41">
        <v>379.9</v>
      </c>
      <c r="E20" s="41">
        <v>379.9</v>
      </c>
      <c r="F20" s="42">
        <v>379.9</v>
      </c>
      <c r="G20" s="43">
        <v>0</v>
      </c>
      <c r="H20" s="43">
        <v>0</v>
      </c>
      <c r="I20" s="62">
        <v>24114</v>
      </c>
      <c r="J20" s="63">
        <v>8246988</v>
      </c>
      <c r="K20" s="46">
        <v>0.96432264736297801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BUAFOODS</v>
      </c>
      <c r="W20" s="52">
        <f t="shared" si="15"/>
        <v>0</v>
      </c>
      <c r="X20" s="52">
        <f t="shared" si="3"/>
        <v>0.96432264736297801</v>
      </c>
      <c r="Y20" s="53">
        <f t="shared" si="4"/>
        <v>24114</v>
      </c>
      <c r="Z20" s="53">
        <f t="shared" si="5"/>
        <v>8246988</v>
      </c>
    </row>
    <row r="21" spans="2:46" x14ac:dyDescent="0.25">
      <c r="B21" s="60" t="s">
        <v>41</v>
      </c>
      <c r="C21" s="41">
        <v>16</v>
      </c>
      <c r="D21" s="61">
        <v>16</v>
      </c>
      <c r="E21" s="61">
        <v>16</v>
      </c>
      <c r="F21" s="42">
        <v>16</v>
      </c>
      <c r="G21" s="43">
        <v>0</v>
      </c>
      <c r="H21" s="43">
        <v>0</v>
      </c>
      <c r="I21" s="62">
        <v>202300</v>
      </c>
      <c r="J21" s="63">
        <v>3165856.15</v>
      </c>
      <c r="K21" s="46">
        <v>-0.15789473684210531</v>
      </c>
      <c r="L21" s="47"/>
      <c r="N21" s="66">
        <f>COUNTIF($H$9:$H$131,"&gt;0.00")</f>
        <v>28</v>
      </c>
      <c r="O21" s="66">
        <f>COUNTIF($H$9:$H$131,"&lt;0.00")</f>
        <v>18</v>
      </c>
      <c r="P21" s="66">
        <f>COUNTIF($H$9:$H$131,"=0.00")</f>
        <v>77</v>
      </c>
      <c r="Q21" s="67">
        <f>N21/O21</f>
        <v>1.5555555555555556</v>
      </c>
      <c r="V21" s="7" t="str">
        <f t="shared" si="2"/>
        <v>CADBURY</v>
      </c>
      <c r="W21" s="52">
        <f t="shared" si="15"/>
        <v>0</v>
      </c>
      <c r="X21" s="52">
        <f t="shared" si="3"/>
        <v>-0.15789473684210531</v>
      </c>
      <c r="Y21" s="53">
        <f t="shared" si="4"/>
        <v>202300</v>
      </c>
      <c r="Z21" s="53">
        <f t="shared" si="5"/>
        <v>3165856.15</v>
      </c>
      <c r="AG21" s="57"/>
      <c r="AH21" s="57"/>
      <c r="AI21" s="68"/>
    </row>
    <row r="22" spans="2:46" x14ac:dyDescent="0.25">
      <c r="B22" s="60" t="s">
        <v>42</v>
      </c>
      <c r="C22" s="41">
        <v>36</v>
      </c>
      <c r="D22" s="61">
        <v>36</v>
      </c>
      <c r="E22" s="61">
        <v>36</v>
      </c>
      <c r="F22" s="42">
        <v>36</v>
      </c>
      <c r="G22" s="43">
        <v>0</v>
      </c>
      <c r="H22" s="43">
        <v>0</v>
      </c>
      <c r="I22" s="62">
        <v>64507</v>
      </c>
      <c r="J22" s="63">
        <v>2105212.6</v>
      </c>
      <c r="K22" s="46">
        <v>0.72661870503597115</v>
      </c>
      <c r="L22" s="47"/>
      <c r="V22" s="7" t="str">
        <f t="shared" si="2"/>
        <v>CAP</v>
      </c>
      <c r="W22" s="52">
        <f t="shared" si="15"/>
        <v>0</v>
      </c>
      <c r="X22" s="52">
        <f t="shared" si="3"/>
        <v>0.72661870503597115</v>
      </c>
      <c r="Y22" s="53">
        <f t="shared" si="4"/>
        <v>64507</v>
      </c>
      <c r="Z22" s="53">
        <f t="shared" si="5"/>
        <v>2105212.6</v>
      </c>
      <c r="AG22" s="57"/>
      <c r="AH22" s="57"/>
      <c r="AI22" s="68"/>
    </row>
    <row r="23" spans="2:46" x14ac:dyDescent="0.25">
      <c r="B23" s="60" t="s">
        <v>43</v>
      </c>
      <c r="C23" s="41">
        <v>1.45</v>
      </c>
      <c r="D23" s="61">
        <v>1.5</v>
      </c>
      <c r="E23" s="61">
        <v>1.48</v>
      </c>
      <c r="F23" s="42">
        <v>1.5</v>
      </c>
      <c r="G23" s="43">
        <v>5.0000000000000044E-2</v>
      </c>
      <c r="H23" s="43">
        <v>3.4482758620689689</v>
      </c>
      <c r="I23" s="62">
        <v>885434</v>
      </c>
      <c r="J23" s="63">
        <v>1317108.3500000001</v>
      </c>
      <c r="K23" s="46">
        <v>-0.16201117318435754</v>
      </c>
      <c r="L23" s="47"/>
      <c r="N23" s="69"/>
      <c r="O23" s="69"/>
      <c r="P23" s="69"/>
      <c r="V23" s="7" t="str">
        <f t="shared" si="2"/>
        <v>CAVERTON</v>
      </c>
      <c r="W23" s="52">
        <f t="shared" si="15"/>
        <v>3.4482758620689689E-2</v>
      </c>
      <c r="X23" s="52">
        <f t="shared" si="3"/>
        <v>-0.16201117318435754</v>
      </c>
      <c r="Y23" s="53">
        <f t="shared" si="4"/>
        <v>885434</v>
      </c>
      <c r="Z23" s="53">
        <f t="shared" si="5"/>
        <v>1317108.3500000001</v>
      </c>
      <c r="AG23" s="57"/>
      <c r="AH23" s="57"/>
      <c r="AI23" s="68"/>
    </row>
    <row r="24" spans="2:46" x14ac:dyDescent="0.25">
      <c r="B24" s="60" t="s">
        <v>44</v>
      </c>
      <c r="C24" s="41">
        <v>2.8</v>
      </c>
      <c r="D24" s="61">
        <v>2.72</v>
      </c>
      <c r="E24" s="61">
        <v>2.72</v>
      </c>
      <c r="F24" s="42">
        <v>2.72</v>
      </c>
      <c r="G24" s="43">
        <v>-7.9999999999999627E-2</v>
      </c>
      <c r="H24" s="43">
        <v>-2.8571428571428439</v>
      </c>
      <c r="I24" s="62">
        <v>209500</v>
      </c>
      <c r="J24" s="63">
        <v>574510.5</v>
      </c>
      <c r="K24" s="46">
        <v>-0.34457831325301203</v>
      </c>
      <c r="L24" s="47"/>
      <c r="N24" s="69"/>
      <c r="O24" s="69"/>
      <c r="P24" s="69"/>
      <c r="V24" s="7" t="str">
        <f t="shared" si="2"/>
        <v>CHAMPION</v>
      </c>
      <c r="W24" s="52">
        <f t="shared" si="15"/>
        <v>-2.8571428571428439E-2</v>
      </c>
      <c r="X24" s="52">
        <f t="shared" si="3"/>
        <v>-0.34457831325301203</v>
      </c>
      <c r="Y24" s="53">
        <f t="shared" si="4"/>
        <v>209500</v>
      </c>
      <c r="Z24" s="53">
        <f t="shared" si="5"/>
        <v>574510.5</v>
      </c>
      <c r="AG24" s="57"/>
      <c r="AH24" s="57"/>
      <c r="AI24" s="68"/>
    </row>
    <row r="25" spans="2:46" x14ac:dyDescent="0.25">
      <c r="B25" s="60" t="s">
        <v>45</v>
      </c>
      <c r="C25" s="41">
        <v>1.69</v>
      </c>
      <c r="D25" s="41">
        <v>1.85</v>
      </c>
      <c r="E25" s="41">
        <v>1.82</v>
      </c>
      <c r="F25" s="42">
        <v>1.85</v>
      </c>
      <c r="G25" s="43">
        <v>0.16000000000000014</v>
      </c>
      <c r="H25" s="43">
        <v>9.4674556213017826</v>
      </c>
      <c r="I25" s="62">
        <v>4427288</v>
      </c>
      <c r="J25" s="63">
        <v>8145308.7999999998</v>
      </c>
      <c r="K25" s="46">
        <v>-6.0913705583756306E-2</v>
      </c>
      <c r="L25" s="47"/>
      <c r="V25" s="7" t="str">
        <f t="shared" si="2"/>
        <v>CHAMS</v>
      </c>
      <c r="W25" s="52">
        <f t="shared" si="15"/>
        <v>9.4674556213017833E-2</v>
      </c>
      <c r="X25" s="52">
        <f t="shared" si="3"/>
        <v>-6.0913705583756306E-2</v>
      </c>
      <c r="Y25" s="53">
        <f t="shared" si="4"/>
        <v>4427288</v>
      </c>
      <c r="Z25" s="53">
        <f t="shared" si="5"/>
        <v>8145308.7999999998</v>
      </c>
      <c r="AG25" s="57"/>
      <c r="AH25" s="57"/>
      <c r="AI25" s="68"/>
    </row>
    <row r="26" spans="2:46" x14ac:dyDescent="0.25">
      <c r="B26" s="60" t="s">
        <v>46</v>
      </c>
      <c r="C26" s="41">
        <v>4.0999999999999996</v>
      </c>
      <c r="D26" s="61">
        <v>4.0999999999999996</v>
      </c>
      <c r="E26" s="61">
        <v>4.0999999999999996</v>
      </c>
      <c r="F26" s="42">
        <v>4.0999999999999996</v>
      </c>
      <c r="G26" s="43">
        <v>0</v>
      </c>
      <c r="H26" s="43">
        <v>0</v>
      </c>
      <c r="I26" s="62">
        <v>15</v>
      </c>
      <c r="J26" s="63">
        <v>60</v>
      </c>
      <c r="K26" s="46">
        <v>-1.2048192771084487E-2</v>
      </c>
      <c r="L26" s="47"/>
      <c r="N26" s="70"/>
      <c r="V26" s="7" t="str">
        <f t="shared" si="2"/>
        <v>CHELLARAM</v>
      </c>
      <c r="W26" s="52">
        <f t="shared" si="15"/>
        <v>0</v>
      </c>
      <c r="X26" s="52">
        <f t="shared" si="3"/>
        <v>-1.2048192771084487E-2</v>
      </c>
      <c r="Y26" s="53">
        <f t="shared" si="4"/>
        <v>15</v>
      </c>
      <c r="Z26" s="53">
        <f t="shared" si="5"/>
        <v>60</v>
      </c>
      <c r="AG26" s="57"/>
      <c r="AH26" s="57"/>
      <c r="AI26" s="68"/>
    </row>
    <row r="27" spans="2:46" x14ac:dyDescent="0.25">
      <c r="B27" s="60" t="s">
        <v>47</v>
      </c>
      <c r="C27" s="41">
        <v>3</v>
      </c>
      <c r="D27" s="61">
        <v>2.94</v>
      </c>
      <c r="E27" s="61">
        <v>2.8</v>
      </c>
      <c r="F27" s="42">
        <v>2.8</v>
      </c>
      <c r="G27" s="43">
        <v>-0.20000000000000018</v>
      </c>
      <c r="H27" s="43">
        <v>-6.6666666666666723</v>
      </c>
      <c r="I27" s="62">
        <v>3276716</v>
      </c>
      <c r="J27" s="63">
        <v>9375991.8399999999</v>
      </c>
      <c r="K27" s="46">
        <v>-0.5</v>
      </c>
      <c r="L27" s="47"/>
      <c r="V27" s="7" t="str">
        <f t="shared" si="2"/>
        <v>CILEASING</v>
      </c>
      <c r="W27" s="52">
        <f t="shared" si="15"/>
        <v>-6.6666666666666721E-2</v>
      </c>
      <c r="X27" s="52">
        <f t="shared" si="3"/>
        <v>-0.5</v>
      </c>
      <c r="Y27" s="53">
        <f t="shared" si="4"/>
        <v>3276716</v>
      </c>
      <c r="Z27" s="53">
        <f t="shared" si="5"/>
        <v>9375991.8399999999</v>
      </c>
      <c r="AG27" s="57"/>
      <c r="AH27" s="57"/>
      <c r="AI27" s="68"/>
    </row>
    <row r="28" spans="2:46" x14ac:dyDescent="0.25">
      <c r="B28" s="60" t="s">
        <v>48</v>
      </c>
      <c r="C28" s="41">
        <v>1.44</v>
      </c>
      <c r="D28" s="61">
        <v>1.38</v>
      </c>
      <c r="E28" s="61">
        <v>1.38</v>
      </c>
      <c r="F28" s="42">
        <v>1.38</v>
      </c>
      <c r="G28" s="43">
        <v>-6.0000000000000053E-2</v>
      </c>
      <c r="H28" s="43">
        <v>-4.1666666666666705</v>
      </c>
      <c r="I28" s="62">
        <v>315241</v>
      </c>
      <c r="J28" s="63">
        <v>434104.58</v>
      </c>
      <c r="K28" s="46">
        <v>-6.1224489795918435E-2</v>
      </c>
      <c r="L28" s="47"/>
      <c r="V28" s="7" t="str">
        <f t="shared" si="2"/>
        <v>CONHALLPLC</v>
      </c>
      <c r="W28" s="52">
        <f t="shared" si="15"/>
        <v>-4.1666666666666706E-2</v>
      </c>
      <c r="X28" s="52">
        <f t="shared" si="3"/>
        <v>-6.1224489795918435E-2</v>
      </c>
      <c r="Y28" s="53">
        <f t="shared" si="4"/>
        <v>315241</v>
      </c>
      <c r="Z28" s="53">
        <f t="shared" si="5"/>
        <v>434104.58</v>
      </c>
      <c r="AG28" s="57"/>
      <c r="AH28" s="57"/>
      <c r="AI28" s="68"/>
    </row>
    <row r="29" spans="2:46" x14ac:dyDescent="0.25">
      <c r="B29" s="60" t="s">
        <v>49</v>
      </c>
      <c r="C29" s="41">
        <v>105</v>
      </c>
      <c r="D29" s="41">
        <v>105</v>
      </c>
      <c r="E29" s="41">
        <v>105</v>
      </c>
      <c r="F29" s="42">
        <v>105</v>
      </c>
      <c r="G29" s="43">
        <v>0</v>
      </c>
      <c r="H29" s="43">
        <v>0</v>
      </c>
      <c r="I29" s="62">
        <v>21016</v>
      </c>
      <c r="J29" s="63">
        <v>2011307.55</v>
      </c>
      <c r="K29" s="46">
        <v>0.25148986889153746</v>
      </c>
      <c r="L29" s="47"/>
      <c r="V29" s="7" t="str">
        <f t="shared" si="2"/>
        <v>CONOIL</v>
      </c>
      <c r="W29" s="52">
        <f t="shared" si="15"/>
        <v>0</v>
      </c>
      <c r="X29" s="52">
        <f t="shared" si="3"/>
        <v>0.25148986889153746</v>
      </c>
      <c r="Y29" s="53">
        <f t="shared" si="4"/>
        <v>21016</v>
      </c>
      <c r="Z29" s="53">
        <f t="shared" si="5"/>
        <v>2011307.55</v>
      </c>
      <c r="AG29" s="57"/>
      <c r="AH29" s="57"/>
      <c r="AI29" s="68"/>
    </row>
    <row r="30" spans="2:46" x14ac:dyDescent="0.25">
      <c r="B30" s="60" t="s">
        <v>50</v>
      </c>
      <c r="C30" s="41">
        <v>1.97</v>
      </c>
      <c r="D30" s="41">
        <v>1.97</v>
      </c>
      <c r="E30" s="41">
        <v>1.97</v>
      </c>
      <c r="F30" s="42">
        <v>1.97</v>
      </c>
      <c r="G30" s="43">
        <v>0</v>
      </c>
      <c r="H30" s="43">
        <v>0</v>
      </c>
      <c r="I30" s="62">
        <v>91578</v>
      </c>
      <c r="J30" s="63">
        <v>175773.42</v>
      </c>
      <c r="K30" s="46">
        <v>0.40714285714285725</v>
      </c>
      <c r="L30" s="47"/>
      <c r="V30" s="7" t="str">
        <f t="shared" si="2"/>
        <v>CORNERST</v>
      </c>
      <c r="W30" s="52">
        <f t="shared" si="15"/>
        <v>0</v>
      </c>
      <c r="X30" s="52">
        <f t="shared" si="3"/>
        <v>0.40714285714285725</v>
      </c>
      <c r="Y30" s="53">
        <f t="shared" si="4"/>
        <v>91578</v>
      </c>
      <c r="Z30" s="53">
        <f t="shared" si="5"/>
        <v>175773.42</v>
      </c>
      <c r="AG30" s="57"/>
      <c r="AH30" s="57"/>
      <c r="AI30" s="68"/>
    </row>
    <row r="31" spans="2:46" x14ac:dyDescent="0.25">
      <c r="B31" s="60" t="s">
        <v>51</v>
      </c>
      <c r="C31" s="41">
        <v>10.5</v>
      </c>
      <c r="D31" s="41">
        <v>10.55</v>
      </c>
      <c r="E31" s="41">
        <v>10.5</v>
      </c>
      <c r="F31" s="42">
        <v>10.5</v>
      </c>
      <c r="G31" s="43">
        <v>0</v>
      </c>
      <c r="H31" s="43">
        <v>0</v>
      </c>
      <c r="I31" s="62">
        <v>1279328</v>
      </c>
      <c r="J31" s="63">
        <v>13485055.5</v>
      </c>
      <c r="K31" s="46">
        <v>0.16666666666666674</v>
      </c>
      <c r="L31" s="47"/>
      <c r="V31" s="7" t="str">
        <f t="shared" si="2"/>
        <v>CUSTODIAN</v>
      </c>
      <c r="W31" s="52">
        <f t="shared" si="15"/>
        <v>0</v>
      </c>
      <c r="X31" s="52">
        <f t="shared" si="3"/>
        <v>0.16666666666666674</v>
      </c>
      <c r="Y31" s="53">
        <f t="shared" si="4"/>
        <v>1279328</v>
      </c>
      <c r="Z31" s="53">
        <f t="shared" si="5"/>
        <v>13485055.5</v>
      </c>
    </row>
    <row r="32" spans="2:46" x14ac:dyDescent="0.25">
      <c r="B32" s="60" t="s">
        <v>52</v>
      </c>
      <c r="C32" s="41">
        <v>3.4</v>
      </c>
      <c r="D32" s="61">
        <v>3.7</v>
      </c>
      <c r="E32" s="61">
        <v>3.4</v>
      </c>
      <c r="F32" s="42">
        <v>3.7</v>
      </c>
      <c r="G32" s="43">
        <v>0.30000000000000027</v>
      </c>
      <c r="H32" s="43">
        <v>8.8235294117647136</v>
      </c>
      <c r="I32" s="62">
        <v>1426303</v>
      </c>
      <c r="J32" s="63">
        <v>4904300.7699999996</v>
      </c>
      <c r="K32" s="46">
        <v>0.57446808510638303</v>
      </c>
      <c r="L32" s="47"/>
      <c r="V32" s="7" t="str">
        <f t="shared" si="2"/>
        <v>CUTIX</v>
      </c>
      <c r="W32" s="52">
        <f t="shared" si="15"/>
        <v>8.8235294117647134E-2</v>
      </c>
      <c r="X32" s="52">
        <f t="shared" si="3"/>
        <v>0.57446808510638303</v>
      </c>
      <c r="Y32" s="53">
        <f t="shared" si="4"/>
        <v>1426303</v>
      </c>
      <c r="Z32" s="53">
        <f t="shared" si="5"/>
        <v>4904300.7699999996</v>
      </c>
    </row>
    <row r="33" spans="2:26" x14ac:dyDescent="0.25">
      <c r="B33" s="60" t="s">
        <v>53</v>
      </c>
      <c r="C33" s="41">
        <v>5.85</v>
      </c>
      <c r="D33" s="61">
        <v>5.85</v>
      </c>
      <c r="E33" s="61">
        <v>5.85</v>
      </c>
      <c r="F33" s="42">
        <v>5.85</v>
      </c>
      <c r="G33" s="43">
        <v>0</v>
      </c>
      <c r="H33" s="43">
        <v>0</v>
      </c>
      <c r="I33" s="62">
        <v>17176</v>
      </c>
      <c r="J33" s="63">
        <v>92801.8</v>
      </c>
      <c r="K33" s="46">
        <v>-0.29518072289156638</v>
      </c>
      <c r="V33" s="7" t="str">
        <f t="shared" si="2"/>
        <v>CWG</v>
      </c>
      <c r="W33" s="52">
        <f t="shared" si="15"/>
        <v>0</v>
      </c>
      <c r="X33" s="52">
        <f t="shared" si="3"/>
        <v>-0.29518072289156638</v>
      </c>
      <c r="Y33" s="53">
        <f t="shared" si="4"/>
        <v>17176</v>
      </c>
      <c r="Z33" s="53">
        <f t="shared" si="5"/>
        <v>92801.8</v>
      </c>
    </row>
    <row r="34" spans="2:26" x14ac:dyDescent="0.25">
      <c r="B34" s="60" t="s">
        <v>54</v>
      </c>
      <c r="C34" s="41">
        <v>0.56999999999999995</v>
      </c>
      <c r="D34" s="41">
        <v>0.56999999999999995</v>
      </c>
      <c r="E34" s="41">
        <v>0.56999999999999995</v>
      </c>
      <c r="F34" s="42">
        <v>0.56999999999999995</v>
      </c>
      <c r="G34" s="43">
        <v>0</v>
      </c>
      <c r="H34" s="43">
        <v>0</v>
      </c>
      <c r="I34" s="62">
        <v>260457</v>
      </c>
      <c r="J34" s="63">
        <v>144710.79</v>
      </c>
      <c r="K34" s="46">
        <v>-0.3666666666666667</v>
      </c>
      <c r="L34" s="47"/>
      <c r="V34" s="7" t="str">
        <f t="shared" si="2"/>
        <v>DAARCOMM</v>
      </c>
      <c r="W34" s="52">
        <f t="shared" si="15"/>
        <v>0</v>
      </c>
      <c r="X34" s="52">
        <f t="shared" si="3"/>
        <v>-0.3666666666666667</v>
      </c>
      <c r="Y34" s="53">
        <f t="shared" si="4"/>
        <v>260457</v>
      </c>
      <c r="Z34" s="53">
        <f t="shared" si="5"/>
        <v>144710.79</v>
      </c>
    </row>
    <row r="35" spans="2:26" x14ac:dyDescent="0.25">
      <c r="B35" s="60" t="s">
        <v>55</v>
      </c>
      <c r="C35" s="41">
        <v>656.7</v>
      </c>
      <c r="D35" s="61">
        <v>656.7</v>
      </c>
      <c r="E35" s="61">
        <v>656.7</v>
      </c>
      <c r="F35" s="42">
        <v>656.7</v>
      </c>
      <c r="G35" s="43">
        <v>0</v>
      </c>
      <c r="H35" s="43">
        <v>0</v>
      </c>
      <c r="I35" s="62">
        <v>17038</v>
      </c>
      <c r="J35" s="63">
        <v>10071161.800000001</v>
      </c>
      <c r="K35" s="46">
        <v>1.0528290090653334</v>
      </c>
      <c r="L35" s="47"/>
      <c r="V35" s="7" t="str">
        <f t="shared" si="2"/>
        <v>DANGCEM</v>
      </c>
      <c r="W35" s="52">
        <f t="shared" si="15"/>
        <v>0</v>
      </c>
      <c r="X35" s="52">
        <f t="shared" si="3"/>
        <v>1.0528290090653334</v>
      </c>
      <c r="Y35" s="53">
        <f t="shared" si="4"/>
        <v>17038</v>
      </c>
      <c r="Z35" s="53">
        <f t="shared" si="5"/>
        <v>10071161.800000001</v>
      </c>
    </row>
    <row r="36" spans="2:26" x14ac:dyDescent="0.25">
      <c r="B36" s="60" t="s">
        <v>56</v>
      </c>
      <c r="C36" s="41">
        <v>47</v>
      </c>
      <c r="D36" s="61">
        <v>47</v>
      </c>
      <c r="E36" s="61">
        <v>47</v>
      </c>
      <c r="F36" s="42">
        <v>47</v>
      </c>
      <c r="G36" s="43">
        <v>0</v>
      </c>
      <c r="H36" s="43">
        <v>0</v>
      </c>
      <c r="I36" s="62">
        <v>617390</v>
      </c>
      <c r="J36" s="63">
        <v>28070409.5</v>
      </c>
      <c r="K36" s="46">
        <v>-0.17543859649122806</v>
      </c>
      <c r="L36" s="47"/>
      <c r="V36" s="7" t="str">
        <f t="shared" si="2"/>
        <v>DANGSUGAR</v>
      </c>
      <c r="W36" s="52">
        <f t="shared" si="15"/>
        <v>0</v>
      </c>
      <c r="X36" s="52">
        <f t="shared" si="3"/>
        <v>-0.17543859649122806</v>
      </c>
      <c r="Y36" s="53">
        <f t="shared" si="4"/>
        <v>617390</v>
      </c>
      <c r="Z36" s="53">
        <f t="shared" si="5"/>
        <v>28070409.5</v>
      </c>
    </row>
    <row r="37" spans="2:26" x14ac:dyDescent="0.25">
      <c r="B37" s="60" t="s">
        <v>57</v>
      </c>
      <c r="C37" s="41">
        <v>0.52</v>
      </c>
      <c r="D37" s="41">
        <v>0.52</v>
      </c>
      <c r="E37" s="41">
        <v>0.52</v>
      </c>
      <c r="F37" s="42">
        <v>0.52</v>
      </c>
      <c r="G37" s="43">
        <v>0</v>
      </c>
      <c r="H37" s="43">
        <v>0</v>
      </c>
      <c r="I37" s="62">
        <v>150973</v>
      </c>
      <c r="J37" s="63">
        <v>80538.679999999993</v>
      </c>
      <c r="K37" s="46">
        <v>-0.10344827586206884</v>
      </c>
      <c r="L37" s="47"/>
      <c r="V37" s="7" t="str">
        <f t="shared" si="2"/>
        <v>DEAPCAP</v>
      </c>
      <c r="W37" s="52">
        <f t="shared" si="15"/>
        <v>0</v>
      </c>
      <c r="X37" s="52">
        <f t="shared" si="3"/>
        <v>-0.10344827586206884</v>
      </c>
      <c r="Y37" s="53">
        <f t="shared" si="4"/>
        <v>150973</v>
      </c>
      <c r="Z37" s="53">
        <f t="shared" si="5"/>
        <v>80538.679999999993</v>
      </c>
    </row>
    <row r="38" spans="2:26" x14ac:dyDescent="0.25">
      <c r="B38" s="60" t="s">
        <v>58</v>
      </c>
      <c r="C38" s="41">
        <v>3</v>
      </c>
      <c r="D38" s="41">
        <v>2.95</v>
      </c>
      <c r="E38" s="41">
        <v>2.93</v>
      </c>
      <c r="F38" s="42">
        <v>2.93</v>
      </c>
      <c r="G38" s="43">
        <v>-6.999999999999984E-2</v>
      </c>
      <c r="H38" s="43">
        <v>-2.3333333333333277</v>
      </c>
      <c r="I38" s="62">
        <v>3025777</v>
      </c>
      <c r="J38" s="63">
        <v>8897143.7300000004</v>
      </c>
      <c r="K38" s="46">
        <v>1.0344827586207028E-2</v>
      </c>
      <c r="L38" s="47"/>
      <c r="V38" s="7" t="str">
        <f t="shared" si="2"/>
        <v>ELLAHLAKES</v>
      </c>
      <c r="W38" s="52">
        <f t="shared" si="15"/>
        <v>-2.3333333333333275E-2</v>
      </c>
      <c r="X38" s="52">
        <f t="shared" si="3"/>
        <v>1.0344827586207028E-2</v>
      </c>
      <c r="Y38" s="53">
        <f t="shared" si="4"/>
        <v>3025777</v>
      </c>
      <c r="Z38" s="53">
        <f t="shared" si="5"/>
        <v>8897143.7300000004</v>
      </c>
    </row>
    <row r="39" spans="2:26" x14ac:dyDescent="0.25">
      <c r="B39" s="60" t="s">
        <v>59</v>
      </c>
      <c r="C39" s="41">
        <v>15</v>
      </c>
      <c r="D39" s="61">
        <v>15</v>
      </c>
      <c r="E39" s="61">
        <v>15</v>
      </c>
      <c r="F39" s="42">
        <v>15</v>
      </c>
      <c r="G39" s="43">
        <v>0</v>
      </c>
      <c r="H39" s="43">
        <v>0</v>
      </c>
      <c r="I39" s="62">
        <v>435095</v>
      </c>
      <c r="J39" s="63">
        <v>6469729.0999999996</v>
      </c>
      <c r="K39" s="46">
        <v>8.3032490974729312E-2</v>
      </c>
      <c r="L39" s="47"/>
      <c r="V39" s="7" t="str">
        <f t="shared" si="2"/>
        <v>ETERNA</v>
      </c>
      <c r="W39" s="52">
        <f t="shared" si="15"/>
        <v>0</v>
      </c>
      <c r="X39" s="52">
        <f t="shared" si="3"/>
        <v>8.3032490974729312E-2</v>
      </c>
      <c r="Y39" s="53">
        <f t="shared" si="4"/>
        <v>435095</v>
      </c>
      <c r="Z39" s="53">
        <f t="shared" si="5"/>
        <v>6469729.0999999996</v>
      </c>
    </row>
    <row r="40" spans="2:26" x14ac:dyDescent="0.25">
      <c r="B40" s="60" t="s">
        <v>60</v>
      </c>
      <c r="C40" s="41">
        <v>24.3</v>
      </c>
      <c r="D40" s="41">
        <v>23.7</v>
      </c>
      <c r="E40" s="41">
        <v>23.7</v>
      </c>
      <c r="F40" s="42">
        <v>23.7</v>
      </c>
      <c r="G40" s="43">
        <v>-0.60000000000000142</v>
      </c>
      <c r="H40" s="43">
        <v>-2.4691358024691414</v>
      </c>
      <c r="I40" s="62">
        <v>62456841</v>
      </c>
      <c r="J40" s="63">
        <v>1478580568.9000001</v>
      </c>
      <c r="K40" s="46">
        <v>0.13397129186602874</v>
      </c>
      <c r="L40" s="47"/>
      <c r="V40" s="7" t="str">
        <f t="shared" si="2"/>
        <v>ETI</v>
      </c>
      <c r="W40" s="52">
        <f t="shared" si="15"/>
        <v>-2.4691358024691416E-2</v>
      </c>
      <c r="X40" s="52">
        <f t="shared" si="3"/>
        <v>0.13397129186602874</v>
      </c>
      <c r="Y40" s="53">
        <f t="shared" si="4"/>
        <v>62456841</v>
      </c>
      <c r="Z40" s="53">
        <f t="shared" si="5"/>
        <v>1478580568.9000001</v>
      </c>
    </row>
    <row r="41" spans="2:26" x14ac:dyDescent="0.25">
      <c r="B41" s="60" t="s">
        <v>61</v>
      </c>
      <c r="C41" s="41">
        <v>4.55</v>
      </c>
      <c r="D41" s="61">
        <v>4.55</v>
      </c>
      <c r="E41" s="61">
        <v>4.55</v>
      </c>
      <c r="F41" s="42">
        <v>4.55</v>
      </c>
      <c r="G41" s="43">
        <v>0</v>
      </c>
      <c r="H41" s="43">
        <v>0</v>
      </c>
      <c r="I41" s="62">
        <v>132914</v>
      </c>
      <c r="J41" s="63">
        <v>645536.35</v>
      </c>
      <c r="K41" s="46">
        <v>-0.24793388429752072</v>
      </c>
      <c r="L41" s="47"/>
      <c r="V41" s="7" t="str">
        <f t="shared" si="2"/>
        <v>ETRANZACT</v>
      </c>
      <c r="W41" s="52">
        <f t="shared" si="15"/>
        <v>0</v>
      </c>
      <c r="X41" s="52">
        <f t="shared" si="3"/>
        <v>-0.24793388429752072</v>
      </c>
      <c r="Y41" s="53">
        <f t="shared" si="4"/>
        <v>132914</v>
      </c>
      <c r="Z41" s="53">
        <f t="shared" si="5"/>
        <v>645536.35</v>
      </c>
    </row>
    <row r="42" spans="2:26" x14ac:dyDescent="0.25">
      <c r="B42" s="60" t="s">
        <v>62</v>
      </c>
      <c r="C42" s="41">
        <v>23</v>
      </c>
      <c r="D42" s="61">
        <v>23</v>
      </c>
      <c r="E42" s="61">
        <v>22.8</v>
      </c>
      <c r="F42" s="42">
        <v>22.9</v>
      </c>
      <c r="G42" s="43">
        <v>-0.10000000000000142</v>
      </c>
      <c r="H42" s="43">
        <v>-0.43478260869565832</v>
      </c>
      <c r="I42" s="62">
        <v>7080772</v>
      </c>
      <c r="J42" s="63">
        <v>162768597.55000001</v>
      </c>
      <c r="K42" s="46">
        <v>-2.7600849256900317E-2</v>
      </c>
      <c r="L42" s="47"/>
      <c r="V42" s="7" t="str">
        <f t="shared" si="2"/>
        <v>FBNH</v>
      </c>
      <c r="W42" s="52">
        <f t="shared" si="15"/>
        <v>-4.3478260869565834E-3</v>
      </c>
      <c r="X42" s="52">
        <f t="shared" si="3"/>
        <v>-2.7600849256900317E-2</v>
      </c>
      <c r="Y42" s="53">
        <f t="shared" si="4"/>
        <v>7080772</v>
      </c>
      <c r="Z42" s="53">
        <f t="shared" si="5"/>
        <v>162768597.55000001</v>
      </c>
    </row>
    <row r="43" spans="2:26" x14ac:dyDescent="0.25">
      <c r="B43" s="60" t="s">
        <v>63</v>
      </c>
      <c r="C43" s="41">
        <v>7.85</v>
      </c>
      <c r="D43" s="61">
        <v>7.85</v>
      </c>
      <c r="E43" s="61">
        <v>7.6</v>
      </c>
      <c r="F43" s="42">
        <v>7.85</v>
      </c>
      <c r="G43" s="43">
        <v>0</v>
      </c>
      <c r="H43" s="43">
        <v>0</v>
      </c>
      <c r="I43" s="62">
        <v>11040200</v>
      </c>
      <c r="J43" s="63">
        <v>85599924.650000006</v>
      </c>
      <c r="K43" s="46">
        <v>6.0810810810810745E-2</v>
      </c>
      <c r="L43" s="47"/>
      <c r="V43" s="7" t="str">
        <f t="shared" si="2"/>
        <v>FCMB</v>
      </c>
      <c r="W43" s="52">
        <f t="shared" si="15"/>
        <v>0</v>
      </c>
      <c r="X43" s="52">
        <f t="shared" si="3"/>
        <v>6.0810810810810745E-2</v>
      </c>
      <c r="Y43" s="53">
        <f t="shared" si="4"/>
        <v>11040200</v>
      </c>
      <c r="Z43" s="53">
        <f t="shared" si="5"/>
        <v>85599924.650000006</v>
      </c>
    </row>
    <row r="44" spans="2:26" x14ac:dyDescent="0.25">
      <c r="B44" s="60" t="s">
        <v>64</v>
      </c>
      <c r="C44" s="41">
        <v>9.8000000000000007</v>
      </c>
      <c r="D44" s="61">
        <v>10.15</v>
      </c>
      <c r="E44" s="61">
        <v>9.6999999999999993</v>
      </c>
      <c r="F44" s="42">
        <v>10</v>
      </c>
      <c r="G44" s="43">
        <v>0.19999999999999929</v>
      </c>
      <c r="H44" s="43">
        <v>2.0408163265306047</v>
      </c>
      <c r="I44" s="62">
        <v>293180239</v>
      </c>
      <c r="J44" s="63">
        <v>2927837869.5999999</v>
      </c>
      <c r="K44" s="46">
        <v>-7.8341013824884786E-2</v>
      </c>
      <c r="L44" s="47"/>
      <c r="V44" s="7" t="str">
        <f t="shared" si="2"/>
        <v>FIDELITYBK</v>
      </c>
      <c r="W44" s="52">
        <f t="shared" si="15"/>
        <v>2.0408163265306048E-2</v>
      </c>
      <c r="X44" s="52">
        <f t="shared" si="3"/>
        <v>-7.8341013824884786E-2</v>
      </c>
      <c r="Y44" s="53">
        <f t="shared" si="4"/>
        <v>293180239</v>
      </c>
      <c r="Z44" s="53">
        <f t="shared" si="5"/>
        <v>2927837869.5999999</v>
      </c>
    </row>
    <row r="45" spans="2:26" x14ac:dyDescent="0.25">
      <c r="B45" s="60" t="s">
        <v>65</v>
      </c>
      <c r="C45" s="41">
        <v>14.45</v>
      </c>
      <c r="D45" s="61">
        <v>14.55</v>
      </c>
      <c r="E45" s="61">
        <v>14.55</v>
      </c>
      <c r="F45" s="42">
        <v>14.55</v>
      </c>
      <c r="G45" s="43">
        <v>0.10000000000000142</v>
      </c>
      <c r="H45" s="43">
        <v>0.69204152249135942</v>
      </c>
      <c r="I45" s="62">
        <v>356904</v>
      </c>
      <c r="J45" s="63">
        <v>5105937.3499999996</v>
      </c>
      <c r="K45" s="46">
        <v>-0.16857142857142848</v>
      </c>
      <c r="L45" s="47"/>
      <c r="V45" s="7" t="str">
        <f t="shared" si="2"/>
        <v>FIDSON</v>
      </c>
      <c r="W45" s="52">
        <f t="shared" si="15"/>
        <v>6.9204152249135939E-3</v>
      </c>
      <c r="X45" s="52">
        <f t="shared" si="3"/>
        <v>-0.16857142857142848</v>
      </c>
      <c r="Y45" s="53">
        <f t="shared" si="4"/>
        <v>356904</v>
      </c>
      <c r="Z45" s="53">
        <f t="shared" si="5"/>
        <v>5105937.3499999996</v>
      </c>
    </row>
    <row r="46" spans="2:26" x14ac:dyDescent="0.25">
      <c r="B46" s="60" t="s">
        <v>66</v>
      </c>
      <c r="C46" s="41">
        <v>41.8</v>
      </c>
      <c r="D46" s="61">
        <v>41.8</v>
      </c>
      <c r="E46" s="61">
        <v>41.8</v>
      </c>
      <c r="F46" s="42">
        <v>41.8</v>
      </c>
      <c r="G46" s="43">
        <v>0</v>
      </c>
      <c r="H46" s="43">
        <v>0</v>
      </c>
      <c r="I46" s="62">
        <v>786951</v>
      </c>
      <c r="J46" s="63">
        <v>31684555.300000001</v>
      </c>
      <c r="K46" s="46">
        <v>0.26475037821482594</v>
      </c>
      <c r="L46" s="47"/>
      <c r="V46" s="7" t="str">
        <f t="shared" si="2"/>
        <v>FLOURMILL</v>
      </c>
      <c r="W46" s="52">
        <f t="shared" si="15"/>
        <v>0</v>
      </c>
      <c r="X46" s="52">
        <f t="shared" si="3"/>
        <v>0.26475037821482594</v>
      </c>
      <c r="Y46" s="53">
        <f t="shared" si="4"/>
        <v>786951</v>
      </c>
      <c r="Z46" s="53">
        <f t="shared" si="5"/>
        <v>31684555.300000001</v>
      </c>
    </row>
    <row r="47" spans="2:26" x14ac:dyDescent="0.25">
      <c r="B47" s="60" t="s">
        <v>67</v>
      </c>
      <c r="C47" s="41">
        <v>1.1399999999999999</v>
      </c>
      <c r="D47" s="61">
        <v>1.25</v>
      </c>
      <c r="E47" s="61">
        <v>1.17</v>
      </c>
      <c r="F47" s="42">
        <v>1.25</v>
      </c>
      <c r="G47" s="43">
        <v>0.1100000000000001</v>
      </c>
      <c r="H47" s="43">
        <v>9.6491228070175534</v>
      </c>
      <c r="I47" s="62">
        <v>4555748</v>
      </c>
      <c r="J47" s="63">
        <v>5578301.2800000003</v>
      </c>
      <c r="K47" s="46">
        <v>-0.15540540540540537</v>
      </c>
      <c r="L47" s="47"/>
      <c r="V47" s="7" t="str">
        <f t="shared" si="2"/>
        <v>FTNCOCOA</v>
      </c>
      <c r="W47" s="52">
        <f t="shared" si="15"/>
        <v>9.649122807017553E-2</v>
      </c>
      <c r="X47" s="52">
        <f t="shared" si="3"/>
        <v>-0.15540540540540537</v>
      </c>
      <c r="Y47" s="53">
        <f t="shared" si="4"/>
        <v>4555748</v>
      </c>
      <c r="Z47" s="53">
        <f t="shared" si="5"/>
        <v>5578301.2800000003</v>
      </c>
    </row>
    <row r="48" spans="2:26" x14ac:dyDescent="0.25">
      <c r="B48" s="60" t="s">
        <v>68</v>
      </c>
      <c r="C48" s="41">
        <v>1000</v>
      </c>
      <c r="D48" s="61">
        <v>1000</v>
      </c>
      <c r="E48" s="61">
        <v>1000</v>
      </c>
      <c r="F48" s="42">
        <v>1000</v>
      </c>
      <c r="G48" s="43">
        <v>0</v>
      </c>
      <c r="H48" s="43">
        <v>0</v>
      </c>
      <c r="I48" s="62">
        <v>2162</v>
      </c>
      <c r="J48" s="63">
        <v>1945800</v>
      </c>
      <c r="K48" s="46">
        <v>1.5062656641604009</v>
      </c>
      <c r="L48" s="47"/>
      <c r="V48" s="7" t="str">
        <f t="shared" si="2"/>
        <v>GEREGU</v>
      </c>
      <c r="W48" s="52">
        <f t="shared" si="15"/>
        <v>0</v>
      </c>
      <c r="X48" s="52">
        <f t="shared" si="3"/>
        <v>1.5062656641604009</v>
      </c>
      <c r="Y48" s="53">
        <f t="shared" si="4"/>
        <v>2162</v>
      </c>
      <c r="Z48" s="53">
        <f t="shared" si="5"/>
        <v>1945800</v>
      </c>
    </row>
    <row r="49" spans="2:26" x14ac:dyDescent="0.25">
      <c r="B49" s="60" t="s">
        <v>69</v>
      </c>
      <c r="C49" s="41">
        <v>3.15</v>
      </c>
      <c r="D49" s="61">
        <v>3.15</v>
      </c>
      <c r="E49" s="61">
        <v>3.15</v>
      </c>
      <c r="F49" s="42">
        <v>3.15</v>
      </c>
      <c r="G49" s="43">
        <v>0</v>
      </c>
      <c r="H49" s="43">
        <v>0</v>
      </c>
      <c r="I49" s="62">
        <v>105</v>
      </c>
      <c r="J49" s="63">
        <v>331.75</v>
      </c>
      <c r="K49" s="46">
        <v>0</v>
      </c>
      <c r="L49" s="47"/>
      <c r="V49" s="7" t="str">
        <f t="shared" si="2"/>
        <v>GOLDBREW</v>
      </c>
      <c r="W49" s="52">
        <f t="shared" si="15"/>
        <v>0</v>
      </c>
      <c r="X49" s="52">
        <f t="shared" si="3"/>
        <v>0</v>
      </c>
      <c r="Y49" s="53">
        <f t="shared" si="4"/>
        <v>105</v>
      </c>
      <c r="Z49" s="53">
        <f t="shared" si="5"/>
        <v>331.75</v>
      </c>
    </row>
    <row r="50" spans="2:26" x14ac:dyDescent="0.25">
      <c r="B50" s="60" t="s">
        <v>70</v>
      </c>
      <c r="C50" s="41">
        <v>40</v>
      </c>
      <c r="D50" s="61">
        <v>41.95</v>
      </c>
      <c r="E50" s="61">
        <v>39.950000000000003</v>
      </c>
      <c r="F50" s="42">
        <v>41.05</v>
      </c>
      <c r="G50" s="43">
        <v>1.0499999999999972</v>
      </c>
      <c r="H50" s="43">
        <v>2.6249999999999929</v>
      </c>
      <c r="I50" s="62">
        <v>33823760</v>
      </c>
      <c r="J50" s="63">
        <v>1370598687.0999999</v>
      </c>
      <c r="K50" s="46">
        <v>1.3580246913580174E-2</v>
      </c>
      <c r="L50" s="47"/>
      <c r="V50" s="7" t="str">
        <f t="shared" si="2"/>
        <v>GTCO</v>
      </c>
      <c r="W50" s="52">
        <f t="shared" si="15"/>
        <v>2.624999999999993E-2</v>
      </c>
      <c r="X50" s="52">
        <f t="shared" si="3"/>
        <v>1.3580246913580174E-2</v>
      </c>
      <c r="Y50" s="53">
        <f t="shared" si="4"/>
        <v>33823760</v>
      </c>
      <c r="Z50" s="53">
        <f t="shared" si="5"/>
        <v>1370598687.0999999</v>
      </c>
    </row>
    <row r="51" spans="2:26" x14ac:dyDescent="0.25">
      <c r="B51" s="60" t="s">
        <v>71</v>
      </c>
      <c r="C51" s="41">
        <v>0.31</v>
      </c>
      <c r="D51" s="41">
        <v>0.31</v>
      </c>
      <c r="E51" s="41">
        <v>0.31</v>
      </c>
      <c r="F51" s="42">
        <v>0.31</v>
      </c>
      <c r="G51" s="43">
        <v>0</v>
      </c>
      <c r="H51" s="43">
        <v>0</v>
      </c>
      <c r="I51" s="62">
        <v>956265</v>
      </c>
      <c r="J51" s="63">
        <v>296518.7</v>
      </c>
      <c r="K51" s="46">
        <v>6.8965517241379448E-2</v>
      </c>
      <c r="L51" s="47"/>
      <c r="V51" s="7" t="str">
        <f t="shared" si="2"/>
        <v>GUINEAINS</v>
      </c>
      <c r="W51" s="52">
        <f t="shared" si="15"/>
        <v>0</v>
      </c>
      <c r="X51" s="52">
        <f t="shared" si="3"/>
        <v>6.8965517241379448E-2</v>
      </c>
      <c r="Y51" s="53">
        <f t="shared" si="4"/>
        <v>956265</v>
      </c>
      <c r="Z51" s="53">
        <f t="shared" si="5"/>
        <v>296518.7</v>
      </c>
    </row>
    <row r="52" spans="2:26" x14ac:dyDescent="0.25">
      <c r="B52" s="60" t="s">
        <v>72</v>
      </c>
      <c r="C52" s="41">
        <v>50.55</v>
      </c>
      <c r="D52" s="61">
        <v>54.8</v>
      </c>
      <c r="E52" s="61">
        <v>54.8</v>
      </c>
      <c r="F52" s="42">
        <v>54.8</v>
      </c>
      <c r="G52" s="43">
        <v>4.25</v>
      </c>
      <c r="H52" s="43">
        <v>8.4075173095944624</v>
      </c>
      <c r="I52" s="62">
        <v>178098</v>
      </c>
      <c r="J52" s="63">
        <v>9806276.1500000004</v>
      </c>
      <c r="K52" s="46">
        <v>-0.16969696969696979</v>
      </c>
      <c r="L52" s="47"/>
      <c r="V52" s="7" t="str">
        <f t="shared" si="2"/>
        <v>GUINNESS</v>
      </c>
      <c r="W52" s="52">
        <f t="shared" si="15"/>
        <v>8.407517309594463E-2</v>
      </c>
      <c r="X52" s="52">
        <f t="shared" si="3"/>
        <v>-0.16969696969696979</v>
      </c>
      <c r="Y52" s="53">
        <f t="shared" si="4"/>
        <v>178098</v>
      </c>
      <c r="Z52" s="53">
        <f t="shared" si="5"/>
        <v>9806276.1500000004</v>
      </c>
    </row>
    <row r="53" spans="2:26" x14ac:dyDescent="0.25">
      <c r="B53" s="60" t="s">
        <v>73</v>
      </c>
      <c r="C53" s="41">
        <v>3.15</v>
      </c>
      <c r="D53" s="61">
        <v>3.15</v>
      </c>
      <c r="E53" s="61">
        <v>3.15</v>
      </c>
      <c r="F53" s="42">
        <v>3.15</v>
      </c>
      <c r="G53" s="43">
        <v>0</v>
      </c>
      <c r="H53" s="43">
        <v>0</v>
      </c>
      <c r="I53" s="62">
        <v>284332</v>
      </c>
      <c r="J53" s="63">
        <v>906163.91</v>
      </c>
      <c r="K53" s="46">
        <v>-5.1204819277108404E-2</v>
      </c>
      <c r="L53" s="47"/>
      <c r="V53" s="7" t="str">
        <f t="shared" si="2"/>
        <v>HONYFLOUR</v>
      </c>
      <c r="W53" s="52">
        <f t="shared" si="15"/>
        <v>0</v>
      </c>
      <c r="X53" s="52">
        <f t="shared" si="3"/>
        <v>-5.1204819277108404E-2</v>
      </c>
      <c r="Y53" s="53">
        <f t="shared" si="4"/>
        <v>284332</v>
      </c>
      <c r="Z53" s="53">
        <f t="shared" si="5"/>
        <v>906163.91</v>
      </c>
    </row>
    <row r="54" spans="2:26" x14ac:dyDescent="0.25">
      <c r="B54" s="60" t="s">
        <v>74</v>
      </c>
      <c r="C54" s="41">
        <v>7</v>
      </c>
      <c r="D54" s="41">
        <v>7</v>
      </c>
      <c r="E54" s="41">
        <v>7</v>
      </c>
      <c r="F54" s="42">
        <v>7</v>
      </c>
      <c r="G54" s="43">
        <v>0</v>
      </c>
      <c r="H54" s="43">
        <v>0</v>
      </c>
      <c r="I54" s="62">
        <v>1054567</v>
      </c>
      <c r="J54" s="63">
        <v>7388703.7999999998</v>
      </c>
      <c r="K54" s="46">
        <v>0.16666666666666674</v>
      </c>
      <c r="L54" s="47"/>
      <c r="V54" s="7" t="str">
        <f t="shared" si="2"/>
        <v>IKEJAHOTEL</v>
      </c>
      <c r="W54" s="52">
        <f t="shared" si="15"/>
        <v>0</v>
      </c>
      <c r="X54" s="52">
        <f t="shared" si="3"/>
        <v>0.16666666666666674</v>
      </c>
      <c r="Y54" s="53">
        <f t="shared" si="4"/>
        <v>1054567</v>
      </c>
      <c r="Z54" s="53">
        <f t="shared" si="5"/>
        <v>7388703.7999999998</v>
      </c>
    </row>
    <row r="55" spans="2:26" x14ac:dyDescent="0.25">
      <c r="B55" s="60" t="s">
        <v>75</v>
      </c>
      <c r="C55" s="41">
        <v>12.4</v>
      </c>
      <c r="D55" s="61">
        <v>12.4</v>
      </c>
      <c r="E55" s="61">
        <v>12.4</v>
      </c>
      <c r="F55" s="42">
        <v>12.4</v>
      </c>
      <c r="G55" s="43">
        <v>0</v>
      </c>
      <c r="H55" s="43">
        <v>0</v>
      </c>
      <c r="I55" s="62">
        <v>101700</v>
      </c>
      <c r="J55" s="63">
        <v>1265790</v>
      </c>
      <c r="K55" s="46">
        <v>-7.8066914498141182E-2</v>
      </c>
      <c r="L55" s="47"/>
      <c r="V55" s="7" t="str">
        <f t="shared" si="2"/>
        <v>IMG</v>
      </c>
      <c r="W55" s="52">
        <f t="shared" si="15"/>
        <v>0</v>
      </c>
      <c r="X55" s="52">
        <f t="shared" si="3"/>
        <v>-7.8066914498141182E-2</v>
      </c>
      <c r="Y55" s="53">
        <f t="shared" si="4"/>
        <v>101700</v>
      </c>
      <c r="Z55" s="53">
        <f t="shared" si="5"/>
        <v>1265790</v>
      </c>
    </row>
    <row r="56" spans="2:26" x14ac:dyDescent="0.25">
      <c r="B56" s="60" t="s">
        <v>76</v>
      </c>
      <c r="C56" s="41">
        <v>7.05</v>
      </c>
      <c r="D56" s="61">
        <v>7.05</v>
      </c>
      <c r="E56" s="61">
        <v>7.05</v>
      </c>
      <c r="F56" s="42">
        <v>7.05</v>
      </c>
      <c r="G56" s="43">
        <v>0</v>
      </c>
      <c r="H56" s="43">
        <v>0</v>
      </c>
      <c r="I56" s="62">
        <v>3500</v>
      </c>
      <c r="J56" s="63">
        <v>22225</v>
      </c>
      <c r="K56" s="46">
        <v>0.17500000000000004</v>
      </c>
      <c r="L56" s="47"/>
      <c r="V56" s="7" t="str">
        <f t="shared" si="2"/>
        <v>INFINITY</v>
      </c>
      <c r="W56" s="52">
        <f t="shared" si="15"/>
        <v>0</v>
      </c>
      <c r="X56" s="52">
        <f t="shared" si="3"/>
        <v>0.17500000000000004</v>
      </c>
      <c r="Y56" s="53">
        <f t="shared" si="4"/>
        <v>3500</v>
      </c>
      <c r="Z56" s="53">
        <f t="shared" si="5"/>
        <v>22225</v>
      </c>
    </row>
    <row r="57" spans="2:26" x14ac:dyDescent="0.25">
      <c r="B57" s="60" t="s">
        <v>77</v>
      </c>
      <c r="C57" s="41">
        <v>4</v>
      </c>
      <c r="D57" s="61">
        <v>4</v>
      </c>
      <c r="E57" s="61">
        <v>4</v>
      </c>
      <c r="F57" s="42">
        <v>4</v>
      </c>
      <c r="G57" s="43">
        <v>0</v>
      </c>
      <c r="H57" s="43">
        <v>0</v>
      </c>
      <c r="I57" s="62">
        <v>518225</v>
      </c>
      <c r="J57" s="63">
        <v>2043090.41</v>
      </c>
      <c r="K57" s="46">
        <v>-0.16666666666666663</v>
      </c>
      <c r="L57" s="47"/>
      <c r="V57" s="7" t="str">
        <f t="shared" si="2"/>
        <v>INTBREW</v>
      </c>
      <c r="W57" s="52">
        <f t="shared" si="15"/>
        <v>0</v>
      </c>
      <c r="X57" s="52">
        <f t="shared" si="3"/>
        <v>-0.16666666666666663</v>
      </c>
      <c r="Y57" s="53">
        <f t="shared" si="4"/>
        <v>518225</v>
      </c>
      <c r="Z57" s="53">
        <f t="shared" si="5"/>
        <v>2043090.41</v>
      </c>
    </row>
    <row r="58" spans="2:26" x14ac:dyDescent="0.25">
      <c r="B58" s="60" t="s">
        <v>78</v>
      </c>
      <c r="C58" s="41">
        <v>1.53</v>
      </c>
      <c r="D58" s="61">
        <v>1.53</v>
      </c>
      <c r="E58" s="61">
        <v>1.53</v>
      </c>
      <c r="F58" s="42">
        <v>1.53</v>
      </c>
      <c r="G58" s="43">
        <v>0</v>
      </c>
      <c r="H58" s="43">
        <v>0</v>
      </c>
      <c r="I58" s="62">
        <v>139360</v>
      </c>
      <c r="J58" s="63">
        <v>209245.2</v>
      </c>
      <c r="K58" s="46">
        <v>0.10071942446043169</v>
      </c>
      <c r="L58" s="47"/>
      <c r="V58" s="7" t="str">
        <f t="shared" si="2"/>
        <v>INTENEGINS</v>
      </c>
      <c r="W58" s="52">
        <f t="shared" si="15"/>
        <v>0</v>
      </c>
      <c r="X58" s="52">
        <f t="shared" si="3"/>
        <v>0.10071942446043169</v>
      </c>
      <c r="Y58" s="53">
        <f t="shared" si="4"/>
        <v>139360</v>
      </c>
      <c r="Z58" s="53">
        <f t="shared" si="5"/>
        <v>209245.2</v>
      </c>
    </row>
    <row r="59" spans="2:26" x14ac:dyDescent="0.25">
      <c r="B59" s="60" t="s">
        <v>79</v>
      </c>
      <c r="C59" s="41">
        <v>2.1</v>
      </c>
      <c r="D59" s="41">
        <v>2.15</v>
      </c>
      <c r="E59" s="41">
        <v>2.1</v>
      </c>
      <c r="F59" s="42">
        <v>2.15</v>
      </c>
      <c r="G59" s="43">
        <v>4.9999999999999822E-2</v>
      </c>
      <c r="H59" s="43">
        <v>2.3809523809523725</v>
      </c>
      <c r="I59" s="62">
        <v>2543791</v>
      </c>
      <c r="J59" s="63">
        <v>5400582.5999999996</v>
      </c>
      <c r="K59" s="46">
        <v>0.10824742268041243</v>
      </c>
      <c r="L59" s="47"/>
      <c r="V59" s="7" t="str">
        <f t="shared" si="2"/>
        <v>JAIZBANK</v>
      </c>
      <c r="W59" s="52">
        <f t="shared" si="15"/>
        <v>2.3809523809523725E-2</v>
      </c>
      <c r="X59" s="52">
        <f t="shared" si="3"/>
        <v>0.10824742268041243</v>
      </c>
      <c r="Y59" s="53">
        <f t="shared" si="4"/>
        <v>2543791</v>
      </c>
      <c r="Z59" s="53">
        <f t="shared" si="5"/>
        <v>5400582.5999999996</v>
      </c>
    </row>
    <row r="60" spans="2:26" x14ac:dyDescent="0.25">
      <c r="B60" s="60" t="s">
        <v>80</v>
      </c>
      <c r="C60" s="41">
        <v>1.9</v>
      </c>
      <c r="D60" s="61">
        <v>1.9</v>
      </c>
      <c r="E60" s="61">
        <v>1.9</v>
      </c>
      <c r="F60" s="42">
        <v>1.9</v>
      </c>
      <c r="G60" s="43">
        <v>0</v>
      </c>
      <c r="H60" s="43">
        <v>0</v>
      </c>
      <c r="I60" s="62">
        <v>1368100</v>
      </c>
      <c r="J60" s="63">
        <v>2605995.69</v>
      </c>
      <c r="K60" s="46">
        <v>0.11764705882352944</v>
      </c>
      <c r="V60" s="7" t="str">
        <f t="shared" si="2"/>
        <v>JAPAULGOLD</v>
      </c>
      <c r="W60" s="52">
        <f t="shared" si="15"/>
        <v>0</v>
      </c>
      <c r="X60" s="52">
        <f t="shared" si="3"/>
        <v>0.11764705882352944</v>
      </c>
      <c r="Y60" s="53">
        <f t="shared" si="4"/>
        <v>1368100</v>
      </c>
      <c r="Z60" s="53">
        <f t="shared" si="5"/>
        <v>2605995.69</v>
      </c>
    </row>
    <row r="61" spans="2:26" x14ac:dyDescent="0.25">
      <c r="B61" s="60" t="s">
        <v>81</v>
      </c>
      <c r="C61" s="41">
        <v>89.5</v>
      </c>
      <c r="D61" s="61">
        <v>89.5</v>
      </c>
      <c r="E61" s="61">
        <v>89.5</v>
      </c>
      <c r="F61" s="42">
        <v>89.5</v>
      </c>
      <c r="G61" s="43">
        <v>0</v>
      </c>
      <c r="H61" s="43">
        <v>0</v>
      </c>
      <c r="I61" s="62">
        <v>294402</v>
      </c>
      <c r="J61" s="63">
        <v>25011403</v>
      </c>
      <c r="K61" s="46">
        <v>1.0813953488372094</v>
      </c>
      <c r="L61" s="47"/>
      <c r="V61" s="7" t="str">
        <f t="shared" si="2"/>
        <v>JBERGER</v>
      </c>
      <c r="W61" s="52">
        <f t="shared" si="15"/>
        <v>0</v>
      </c>
      <c r="X61" s="52">
        <f t="shared" si="3"/>
        <v>1.0813953488372094</v>
      </c>
      <c r="Y61" s="53">
        <f t="shared" si="4"/>
        <v>294402</v>
      </c>
      <c r="Z61" s="53">
        <f t="shared" si="5"/>
        <v>25011403</v>
      </c>
    </row>
    <row r="62" spans="2:26" x14ac:dyDescent="0.25">
      <c r="B62" s="60" t="s">
        <v>82</v>
      </c>
      <c r="C62" s="41">
        <v>2.17</v>
      </c>
      <c r="D62" s="41">
        <v>2.17</v>
      </c>
      <c r="E62" s="41">
        <v>2.17</v>
      </c>
      <c r="F62" s="42">
        <v>2.17</v>
      </c>
      <c r="G62" s="43">
        <v>0</v>
      </c>
      <c r="H62" s="43">
        <v>0</v>
      </c>
      <c r="I62" s="62">
        <v>720</v>
      </c>
      <c r="J62" s="63">
        <v>1440</v>
      </c>
      <c r="K62" s="46">
        <v>-6.4655172413793038E-2</v>
      </c>
      <c r="L62" s="47"/>
      <c r="V62" s="7" t="str">
        <f t="shared" si="2"/>
        <v>JOHNHOLT</v>
      </c>
      <c r="W62" s="52">
        <f t="shared" si="15"/>
        <v>0</v>
      </c>
      <c r="X62" s="52">
        <f t="shared" si="3"/>
        <v>-6.4655172413793038E-2</v>
      </c>
      <c r="Y62" s="53">
        <f t="shared" si="4"/>
        <v>720</v>
      </c>
      <c r="Z62" s="53">
        <f t="shared" si="5"/>
        <v>1440</v>
      </c>
    </row>
    <row r="63" spans="2:26" x14ac:dyDescent="0.25">
      <c r="B63" s="60" t="s">
        <v>83</v>
      </c>
      <c r="C63" s="41">
        <v>9.49</v>
      </c>
      <c r="D63" s="61">
        <v>9.49</v>
      </c>
      <c r="E63" s="61">
        <v>9.49</v>
      </c>
      <c r="F63" s="42">
        <v>9.49</v>
      </c>
      <c r="G63" s="43">
        <v>0</v>
      </c>
      <c r="H63" s="43">
        <v>0</v>
      </c>
      <c r="I63" s="62">
        <v>22075</v>
      </c>
      <c r="J63" s="63">
        <v>188741.25</v>
      </c>
      <c r="K63" s="46">
        <v>15.084745762711865</v>
      </c>
      <c r="L63" s="47"/>
      <c r="V63" s="7" t="str">
        <f t="shared" si="2"/>
        <v>JULI</v>
      </c>
      <c r="W63" s="52">
        <f t="shared" si="15"/>
        <v>0</v>
      </c>
      <c r="X63" s="52">
        <f t="shared" si="3"/>
        <v>15.084745762711865</v>
      </c>
      <c r="Y63" s="53">
        <f t="shared" si="4"/>
        <v>22075</v>
      </c>
      <c r="Z63" s="53">
        <f t="shared" si="5"/>
        <v>188741.25</v>
      </c>
    </row>
    <row r="64" spans="2:26" x14ac:dyDescent="0.25">
      <c r="B64" s="60" t="s">
        <v>84</v>
      </c>
      <c r="C64" s="41">
        <v>2.0499999999999998</v>
      </c>
      <c r="D64" s="61">
        <v>2.19</v>
      </c>
      <c r="E64" s="61">
        <v>2.19</v>
      </c>
      <c r="F64" s="42">
        <v>2.19</v>
      </c>
      <c r="G64" s="43">
        <v>0.14000000000000012</v>
      </c>
      <c r="H64" s="43">
        <v>6.8292682926829329</v>
      </c>
      <c r="I64" s="62">
        <v>1314405</v>
      </c>
      <c r="J64" s="63">
        <v>2762199.45</v>
      </c>
      <c r="K64" s="46">
        <v>0.15263157894736845</v>
      </c>
      <c r="L64" s="47"/>
      <c r="V64" s="7" t="str">
        <f t="shared" si="2"/>
        <v>LASACO</v>
      </c>
      <c r="W64" s="52">
        <f t="shared" si="15"/>
        <v>6.8292682926829329E-2</v>
      </c>
      <c r="X64" s="52">
        <f t="shared" si="3"/>
        <v>0.15263157894736845</v>
      </c>
      <c r="Y64" s="53">
        <f t="shared" si="4"/>
        <v>1314405</v>
      </c>
      <c r="Z64" s="53">
        <f t="shared" si="5"/>
        <v>2762199.45</v>
      </c>
    </row>
    <row r="65" spans="2:26" x14ac:dyDescent="0.25">
      <c r="B65" s="60" t="s">
        <v>85</v>
      </c>
      <c r="C65" s="41">
        <v>3.3</v>
      </c>
      <c r="D65" s="41">
        <v>3.3</v>
      </c>
      <c r="E65" s="41">
        <v>3.3</v>
      </c>
      <c r="F65" s="42">
        <v>3.3</v>
      </c>
      <c r="G65" s="43">
        <v>0</v>
      </c>
      <c r="H65" s="43">
        <v>0</v>
      </c>
      <c r="I65" s="62">
        <v>24700</v>
      </c>
      <c r="J65" s="63">
        <v>85851.16</v>
      </c>
      <c r="K65" s="46">
        <v>3.4482758620689724E-2</v>
      </c>
      <c r="L65" s="47"/>
      <c r="V65" s="7" t="str">
        <f t="shared" si="2"/>
        <v>LEARNAFRCA</v>
      </c>
      <c r="W65" s="52">
        <f t="shared" si="15"/>
        <v>0</v>
      </c>
      <c r="X65" s="52">
        <f t="shared" si="3"/>
        <v>3.4482758620689724E-2</v>
      </c>
      <c r="Y65" s="53">
        <f t="shared" si="4"/>
        <v>24700</v>
      </c>
      <c r="Z65" s="53">
        <f t="shared" si="5"/>
        <v>85851.16</v>
      </c>
    </row>
    <row r="66" spans="2:26" x14ac:dyDescent="0.25">
      <c r="B66" s="60" t="s">
        <v>86</v>
      </c>
      <c r="C66" s="41">
        <v>0.77</v>
      </c>
      <c r="D66" s="61">
        <v>0.84</v>
      </c>
      <c r="E66" s="61">
        <v>0.84</v>
      </c>
      <c r="F66" s="42">
        <v>0.84</v>
      </c>
      <c r="G66" s="43">
        <v>6.9999999999999951E-2</v>
      </c>
      <c r="H66" s="43">
        <v>9.0909090909090846</v>
      </c>
      <c r="I66" s="62">
        <v>1815897</v>
      </c>
      <c r="J66" s="63">
        <v>1525353.48</v>
      </c>
      <c r="K66" s="46">
        <v>4.9999999999999822E-2</v>
      </c>
      <c r="L66" s="47"/>
      <c r="V66" s="7" t="str">
        <f t="shared" si="2"/>
        <v>LINKASSURE</v>
      </c>
      <c r="W66" s="52">
        <f t="shared" si="15"/>
        <v>9.0909090909090842E-2</v>
      </c>
      <c r="X66" s="52">
        <f t="shared" si="3"/>
        <v>4.9999999999999822E-2</v>
      </c>
      <c r="Y66" s="53">
        <f t="shared" si="4"/>
        <v>1815897</v>
      </c>
      <c r="Z66" s="53">
        <f t="shared" si="5"/>
        <v>1525353.48</v>
      </c>
    </row>
    <row r="67" spans="2:26" x14ac:dyDescent="0.25">
      <c r="B67" s="60" t="s">
        <v>87</v>
      </c>
      <c r="C67" s="41">
        <v>1.75</v>
      </c>
      <c r="D67" s="41">
        <v>1.75</v>
      </c>
      <c r="E67" s="41">
        <v>1.75</v>
      </c>
      <c r="F67" s="42">
        <v>1.75</v>
      </c>
      <c r="G67" s="43">
        <v>0</v>
      </c>
      <c r="H67" s="43">
        <v>0</v>
      </c>
      <c r="I67" s="62">
        <v>312666</v>
      </c>
      <c r="J67" s="63">
        <v>544659.75</v>
      </c>
      <c r="K67" s="46">
        <v>-5.4054054054054057E-2</v>
      </c>
      <c r="L67" s="47"/>
      <c r="V67" s="7" t="str">
        <f t="shared" si="2"/>
        <v>LIVESTOCK</v>
      </c>
      <c r="W67" s="52">
        <f t="shared" si="15"/>
        <v>0</v>
      </c>
      <c r="X67" s="52">
        <f t="shared" si="3"/>
        <v>-5.4054054054054057E-2</v>
      </c>
      <c r="Y67" s="53">
        <f t="shared" si="4"/>
        <v>312666</v>
      </c>
      <c r="Z67" s="53">
        <f t="shared" si="5"/>
        <v>544659.75</v>
      </c>
    </row>
    <row r="68" spans="2:26" x14ac:dyDescent="0.25">
      <c r="B68" s="60" t="s">
        <v>88</v>
      </c>
      <c r="C68" s="41">
        <v>5.55</v>
      </c>
      <c r="D68" s="61">
        <v>5.69</v>
      </c>
      <c r="E68" s="61">
        <v>5.6</v>
      </c>
      <c r="F68" s="42">
        <v>5.6</v>
      </c>
      <c r="G68" s="43">
        <v>4.9999999999999822E-2</v>
      </c>
      <c r="H68" s="43">
        <v>0.90090090090089781</v>
      </c>
      <c r="I68" s="62">
        <v>819003</v>
      </c>
      <c r="J68" s="63">
        <v>4596173.5</v>
      </c>
      <c r="K68" s="46">
        <v>1.8181818181818077E-2</v>
      </c>
      <c r="L68" s="47"/>
      <c r="V68" s="7" t="str">
        <f t="shared" si="2"/>
        <v>MANSARD</v>
      </c>
      <c r="W68" s="52">
        <f t="shared" si="15"/>
        <v>9.0090090090089777E-3</v>
      </c>
      <c r="X68" s="52">
        <f t="shared" si="3"/>
        <v>1.8181818181818077E-2</v>
      </c>
      <c r="Y68" s="53">
        <f t="shared" si="4"/>
        <v>819003</v>
      </c>
      <c r="Z68" s="53">
        <f t="shared" si="5"/>
        <v>4596173.5</v>
      </c>
    </row>
    <row r="69" spans="2:26" x14ac:dyDescent="0.25">
      <c r="B69" s="60" t="s">
        <v>89</v>
      </c>
      <c r="C69" s="41">
        <v>6.03</v>
      </c>
      <c r="D69" s="61">
        <v>5.6</v>
      </c>
      <c r="E69" s="61">
        <v>5.43</v>
      </c>
      <c r="F69" s="42">
        <v>5.6</v>
      </c>
      <c r="G69" s="43">
        <v>-0.4300000000000006</v>
      </c>
      <c r="H69" s="43">
        <v>-7.1310116086235578</v>
      </c>
      <c r="I69" s="62">
        <v>795180</v>
      </c>
      <c r="J69" s="63">
        <v>4381441.04</v>
      </c>
      <c r="K69" s="46">
        <v>6.6666666666666652E-2</v>
      </c>
      <c r="L69" s="47"/>
      <c r="V69" s="7" t="str">
        <f t="shared" si="2"/>
        <v>MAYBAKER</v>
      </c>
      <c r="W69" s="52">
        <f t="shared" si="15"/>
        <v>-7.1310116086235581E-2</v>
      </c>
      <c r="X69" s="52">
        <f t="shared" si="3"/>
        <v>6.6666666666666652E-2</v>
      </c>
      <c r="Y69" s="53">
        <f t="shared" si="4"/>
        <v>795180</v>
      </c>
      <c r="Z69" s="53">
        <f t="shared" si="5"/>
        <v>4381441.04</v>
      </c>
    </row>
    <row r="70" spans="2:26" x14ac:dyDescent="0.25">
      <c r="B70" s="60" t="s">
        <v>90</v>
      </c>
      <c r="C70" s="41">
        <v>0.56000000000000005</v>
      </c>
      <c r="D70" s="41">
        <v>0.56000000000000005</v>
      </c>
      <c r="E70" s="41">
        <v>0.56000000000000005</v>
      </c>
      <c r="F70" s="42">
        <v>0.56000000000000005</v>
      </c>
      <c r="G70" s="43">
        <v>0</v>
      </c>
      <c r="H70" s="43">
        <v>0</v>
      </c>
      <c r="I70" s="62">
        <v>287473</v>
      </c>
      <c r="J70" s="63">
        <v>159876.78</v>
      </c>
      <c r="K70" s="46">
        <v>5.6603773584905648E-2</v>
      </c>
      <c r="L70" s="47"/>
      <c r="V70" s="7" t="str">
        <f t="shared" si="2"/>
        <v>MBENEFIT</v>
      </c>
      <c r="W70" s="52">
        <f t="shared" si="15"/>
        <v>0</v>
      </c>
      <c r="X70" s="52">
        <f t="shared" si="3"/>
        <v>5.6603773584905648E-2</v>
      </c>
      <c r="Y70" s="53">
        <f t="shared" si="4"/>
        <v>287473</v>
      </c>
      <c r="Z70" s="53">
        <f t="shared" si="5"/>
        <v>159876.78</v>
      </c>
    </row>
    <row r="71" spans="2:26" x14ac:dyDescent="0.25">
      <c r="B71" s="60" t="s">
        <v>91</v>
      </c>
      <c r="C71" s="41">
        <v>1.05</v>
      </c>
      <c r="D71" s="41">
        <v>1.05</v>
      </c>
      <c r="E71" s="41">
        <v>1.05</v>
      </c>
      <c r="F71" s="42">
        <v>1.05</v>
      </c>
      <c r="G71" s="43">
        <v>0</v>
      </c>
      <c r="H71" s="43">
        <v>0</v>
      </c>
      <c r="I71" s="62">
        <v>264411</v>
      </c>
      <c r="J71" s="63">
        <v>261097.95</v>
      </c>
      <c r="K71" s="46">
        <v>0.25</v>
      </c>
      <c r="L71" s="47"/>
      <c r="V71" s="7" t="str">
        <f t="shared" si="2"/>
        <v>MCNICHOLS</v>
      </c>
      <c r="W71" s="52">
        <f t="shared" si="15"/>
        <v>0</v>
      </c>
      <c r="X71" s="52">
        <f t="shared" si="3"/>
        <v>0.25</v>
      </c>
      <c r="Y71" s="53">
        <f t="shared" si="4"/>
        <v>264411</v>
      </c>
      <c r="Z71" s="53">
        <f t="shared" si="5"/>
        <v>261097.95</v>
      </c>
    </row>
    <row r="72" spans="2:26" x14ac:dyDescent="0.25">
      <c r="B72" s="60" t="s">
        <v>92</v>
      </c>
      <c r="C72" s="41">
        <v>9.57</v>
      </c>
      <c r="D72" s="41">
        <v>9.57</v>
      </c>
      <c r="E72" s="41">
        <v>9.57</v>
      </c>
      <c r="F72" s="42">
        <v>9.57</v>
      </c>
      <c r="G72" s="43">
        <v>0</v>
      </c>
      <c r="H72" s="43">
        <v>0</v>
      </c>
      <c r="I72" s="62">
        <v>10573</v>
      </c>
      <c r="J72" s="63">
        <v>105918.45</v>
      </c>
      <c r="K72" s="46">
        <v>-0.20250000000000001</v>
      </c>
      <c r="L72" s="47"/>
      <c r="V72" s="7" t="str">
        <f t="shared" si="2"/>
        <v>MECURE</v>
      </c>
      <c r="W72" s="52">
        <f t="shared" si="15"/>
        <v>0</v>
      </c>
      <c r="X72" s="52">
        <f t="shared" si="3"/>
        <v>-0.20250000000000001</v>
      </c>
      <c r="Y72" s="53">
        <f t="shared" si="4"/>
        <v>10573</v>
      </c>
      <c r="Z72" s="53">
        <f t="shared" si="5"/>
        <v>105918.45</v>
      </c>
    </row>
    <row r="73" spans="2:26" x14ac:dyDescent="0.25">
      <c r="B73" s="60" t="s">
        <v>93</v>
      </c>
      <c r="C73" s="41">
        <v>5.3</v>
      </c>
      <c r="D73" s="41">
        <v>5.3</v>
      </c>
      <c r="E73" s="41">
        <v>5.3</v>
      </c>
      <c r="F73" s="42">
        <v>5.3</v>
      </c>
      <c r="G73" s="43">
        <v>0</v>
      </c>
      <c r="H73" s="43">
        <v>0</v>
      </c>
      <c r="I73" s="62">
        <v>300</v>
      </c>
      <c r="J73" s="63">
        <v>1500</v>
      </c>
      <c r="K73" s="46">
        <v>0.47632311977715869</v>
      </c>
      <c r="L73" s="47"/>
      <c r="V73" s="7" t="str">
        <f t="shared" ref="V73:V133" si="18">IF(ISTEXT(B73),B73,"")</f>
        <v>MEYER</v>
      </c>
      <c r="W73" s="52">
        <f t="shared" si="15"/>
        <v>0</v>
      </c>
      <c r="X73" s="52">
        <f t="shared" ref="X73:X124" si="19">IF(ISTEXT(B73),K73,"")</f>
        <v>0.47632311977715869</v>
      </c>
      <c r="Y73" s="53">
        <f t="shared" ref="Y73:Y133" si="20">IF(ISTEXT(B73),I73,"")</f>
        <v>300</v>
      </c>
      <c r="Z73" s="53">
        <f t="shared" ref="Z73:Z133" si="21">IF(ISTEXT(B73),J73,"")</f>
        <v>1500</v>
      </c>
    </row>
    <row r="74" spans="2:26" x14ac:dyDescent="0.25">
      <c r="B74" s="60" t="s">
        <v>94</v>
      </c>
      <c r="C74" s="41">
        <v>4.45</v>
      </c>
      <c r="D74" s="61">
        <v>4.45</v>
      </c>
      <c r="E74" s="61">
        <v>4.45</v>
      </c>
      <c r="F74" s="42">
        <v>4.45</v>
      </c>
      <c r="G74" s="43">
        <v>0</v>
      </c>
      <c r="H74" s="43">
        <v>0</v>
      </c>
      <c r="I74" s="62">
        <v>6362</v>
      </c>
      <c r="J74" s="63">
        <v>30274.18</v>
      </c>
      <c r="K74" s="46">
        <v>0.58928571428571441</v>
      </c>
      <c r="L74" s="47"/>
      <c r="V74" s="7" t="str">
        <f t="shared" si="18"/>
        <v>MORISON</v>
      </c>
      <c r="W74" s="52">
        <f t="shared" ref="W74:W133" si="22">IF(ISTEXT(B74),H74,"")/100</f>
        <v>0</v>
      </c>
      <c r="X74" s="52">
        <f t="shared" si="19"/>
        <v>0.58928571428571441</v>
      </c>
      <c r="Y74" s="53">
        <f t="shared" si="20"/>
        <v>6362</v>
      </c>
      <c r="Z74" s="53">
        <f t="shared" si="21"/>
        <v>30274.18</v>
      </c>
    </row>
    <row r="75" spans="2:26" x14ac:dyDescent="0.25">
      <c r="B75" s="60" t="s">
        <v>95</v>
      </c>
      <c r="C75" s="41">
        <v>135</v>
      </c>
      <c r="D75" s="61">
        <v>135</v>
      </c>
      <c r="E75" s="61">
        <v>135</v>
      </c>
      <c r="F75" s="42">
        <v>135</v>
      </c>
      <c r="G75" s="43">
        <v>0</v>
      </c>
      <c r="H75" s="43">
        <v>0</v>
      </c>
      <c r="I75" s="62">
        <v>4613</v>
      </c>
      <c r="J75" s="63">
        <v>571165.65</v>
      </c>
      <c r="K75" s="46">
        <v>0.28571428571428581</v>
      </c>
      <c r="L75" s="47"/>
      <c r="V75" s="7" t="str">
        <f t="shared" si="18"/>
        <v>MRS</v>
      </c>
      <c r="W75" s="52">
        <f t="shared" si="22"/>
        <v>0</v>
      </c>
      <c r="X75" s="52">
        <f t="shared" si="19"/>
        <v>0.28571428571428581</v>
      </c>
      <c r="Y75" s="53">
        <f t="shared" si="20"/>
        <v>4613</v>
      </c>
      <c r="Z75" s="53">
        <f t="shared" si="21"/>
        <v>571165.65</v>
      </c>
    </row>
    <row r="76" spans="2:26" x14ac:dyDescent="0.25">
      <c r="B76" s="60" t="s">
        <v>96</v>
      </c>
      <c r="C76" s="41">
        <v>230</v>
      </c>
      <c r="D76" s="41">
        <v>220.7</v>
      </c>
      <c r="E76" s="41">
        <v>220.7</v>
      </c>
      <c r="F76" s="42">
        <v>220.7</v>
      </c>
      <c r="G76" s="43">
        <v>-9.3000000000000114</v>
      </c>
      <c r="H76" s="43">
        <v>-4.0434782608695699</v>
      </c>
      <c r="I76" s="62">
        <v>266082</v>
      </c>
      <c r="J76" s="63">
        <v>58736912.5</v>
      </c>
      <c r="K76" s="46">
        <v>-0.16401515151515156</v>
      </c>
      <c r="L76" s="47"/>
      <c r="V76" s="7" t="str">
        <f t="shared" si="18"/>
        <v>MTNN</v>
      </c>
      <c r="W76" s="52">
        <f t="shared" si="22"/>
        <v>-4.04347826086957E-2</v>
      </c>
      <c r="X76" s="52">
        <f t="shared" si="19"/>
        <v>-0.16401515151515156</v>
      </c>
      <c r="Y76" s="53">
        <f t="shared" si="20"/>
        <v>266082</v>
      </c>
      <c r="Z76" s="53">
        <f t="shared" si="21"/>
        <v>58736912.5</v>
      </c>
    </row>
    <row r="77" spans="2:26" x14ac:dyDescent="0.25">
      <c r="B77" s="60" t="s">
        <v>97</v>
      </c>
      <c r="C77" s="41">
        <v>12.4</v>
      </c>
      <c r="D77" s="61">
        <v>12.4</v>
      </c>
      <c r="E77" s="61">
        <v>12.4</v>
      </c>
      <c r="F77" s="42">
        <v>12.4</v>
      </c>
      <c r="G77" s="43">
        <v>0</v>
      </c>
      <c r="H77" s="43">
        <v>0</v>
      </c>
      <c r="I77" s="62">
        <v>5510</v>
      </c>
      <c r="J77" s="63">
        <v>61712</v>
      </c>
      <c r="K77" s="46">
        <v>-0.33225632740980071</v>
      </c>
      <c r="L77" s="47"/>
      <c r="V77" s="7" t="str">
        <f t="shared" si="18"/>
        <v>MULTIVERSE</v>
      </c>
      <c r="W77" s="52">
        <f t="shared" si="22"/>
        <v>0</v>
      </c>
      <c r="X77" s="52">
        <f t="shared" si="19"/>
        <v>-0.33225632740980071</v>
      </c>
      <c r="Y77" s="53">
        <f t="shared" si="20"/>
        <v>5510</v>
      </c>
      <c r="Z77" s="53">
        <f t="shared" si="21"/>
        <v>61712</v>
      </c>
    </row>
    <row r="78" spans="2:26" x14ac:dyDescent="0.25">
      <c r="B78" s="60" t="s">
        <v>98</v>
      </c>
      <c r="C78" s="41">
        <v>32.15</v>
      </c>
      <c r="D78" s="41">
        <v>32.15</v>
      </c>
      <c r="E78" s="41">
        <v>32.15</v>
      </c>
      <c r="F78" s="42">
        <v>32.15</v>
      </c>
      <c r="G78" s="43">
        <v>0</v>
      </c>
      <c r="H78" s="43">
        <v>0</v>
      </c>
      <c r="I78" s="62">
        <v>339751</v>
      </c>
      <c r="J78" s="63">
        <v>10876479.800000001</v>
      </c>
      <c r="K78" s="46">
        <v>0.26574803149606296</v>
      </c>
      <c r="L78" s="47"/>
      <c r="V78" s="7" t="str">
        <f t="shared" si="18"/>
        <v>NAHCO</v>
      </c>
      <c r="W78" s="52">
        <f t="shared" si="22"/>
        <v>0</v>
      </c>
      <c r="X78" s="52">
        <f t="shared" si="19"/>
        <v>0.26574803149606296</v>
      </c>
      <c r="Y78" s="53">
        <f t="shared" si="20"/>
        <v>339751</v>
      </c>
      <c r="Z78" s="53">
        <f t="shared" si="21"/>
        <v>10876479.800000001</v>
      </c>
    </row>
    <row r="79" spans="2:26" x14ac:dyDescent="0.25">
      <c r="B79" s="60" t="s">
        <v>99</v>
      </c>
      <c r="C79" s="41">
        <v>40.85</v>
      </c>
      <c r="D79" s="41">
        <v>36.799999999999997</v>
      </c>
      <c r="E79" s="41">
        <v>36.799999999999997</v>
      </c>
      <c r="F79" s="42">
        <v>36.799999999999997</v>
      </c>
      <c r="G79" s="43">
        <v>-4.0500000000000043</v>
      </c>
      <c r="H79" s="43">
        <v>-9.9143206854345269</v>
      </c>
      <c r="I79" s="62">
        <v>2991199</v>
      </c>
      <c r="J79" s="63">
        <v>110076123.2</v>
      </c>
      <c r="K79" s="46">
        <v>-0.3153488372093024</v>
      </c>
      <c r="L79" s="47"/>
      <c r="V79" s="7" t="str">
        <f t="shared" si="18"/>
        <v>NASCON</v>
      </c>
      <c r="W79" s="52">
        <f t="shared" si="22"/>
        <v>-9.9143206854345273E-2</v>
      </c>
      <c r="X79" s="52">
        <f t="shared" si="19"/>
        <v>-0.3153488372093024</v>
      </c>
      <c r="Y79" s="53">
        <f t="shared" si="20"/>
        <v>2991199</v>
      </c>
      <c r="Z79" s="53">
        <f t="shared" si="21"/>
        <v>110076123.2</v>
      </c>
    </row>
    <row r="80" spans="2:26" x14ac:dyDescent="0.25">
      <c r="B80" s="60" t="s">
        <v>100</v>
      </c>
      <c r="C80" s="41">
        <v>28</v>
      </c>
      <c r="D80" s="61">
        <v>29</v>
      </c>
      <c r="E80" s="61">
        <v>28</v>
      </c>
      <c r="F80" s="42">
        <v>29</v>
      </c>
      <c r="G80" s="43">
        <v>1</v>
      </c>
      <c r="H80" s="43">
        <v>3.5714285714285712</v>
      </c>
      <c r="I80" s="62">
        <v>101583949</v>
      </c>
      <c r="J80" s="63">
        <v>2905373884.6500001</v>
      </c>
      <c r="K80" s="46">
        <v>-0.19444444444444442</v>
      </c>
      <c r="L80" s="47"/>
      <c r="V80" s="7" t="str">
        <f t="shared" si="18"/>
        <v>NB</v>
      </c>
      <c r="W80" s="52">
        <f t="shared" si="22"/>
        <v>3.5714285714285712E-2</v>
      </c>
      <c r="X80" s="52">
        <f t="shared" si="19"/>
        <v>-0.19444444444444442</v>
      </c>
      <c r="Y80" s="53">
        <f t="shared" si="20"/>
        <v>101583949</v>
      </c>
      <c r="Z80" s="53">
        <f t="shared" si="21"/>
        <v>2905373884.6500001</v>
      </c>
    </row>
    <row r="81" spans="2:26" x14ac:dyDescent="0.25">
      <c r="B81" s="60" t="s">
        <v>101</v>
      </c>
      <c r="C81" s="41">
        <v>4.32</v>
      </c>
      <c r="D81" s="41">
        <v>4.32</v>
      </c>
      <c r="E81" s="41">
        <v>4.32</v>
      </c>
      <c r="F81" s="42">
        <v>4.32</v>
      </c>
      <c r="G81" s="43">
        <v>0</v>
      </c>
      <c r="H81" s="43">
        <v>0</v>
      </c>
      <c r="I81" s="62">
        <v>1450</v>
      </c>
      <c r="J81" s="63">
        <v>6887.5</v>
      </c>
      <c r="K81" s="46">
        <v>9.090909090909105E-2</v>
      </c>
      <c r="L81" s="47"/>
      <c r="V81" s="7" t="str">
        <f t="shared" si="18"/>
        <v>NCR</v>
      </c>
      <c r="W81" s="52">
        <f t="shared" si="22"/>
        <v>0</v>
      </c>
      <c r="X81" s="52">
        <f t="shared" si="19"/>
        <v>9.090909090909105E-2</v>
      </c>
      <c r="Y81" s="53">
        <f t="shared" si="20"/>
        <v>1450</v>
      </c>
      <c r="Z81" s="53">
        <f t="shared" si="21"/>
        <v>6887.5</v>
      </c>
    </row>
    <row r="82" spans="2:26" x14ac:dyDescent="0.25">
      <c r="B82" s="60" t="s">
        <v>102</v>
      </c>
      <c r="C82" s="41">
        <v>1.6</v>
      </c>
      <c r="D82" s="61">
        <v>1.6</v>
      </c>
      <c r="E82" s="61">
        <v>1.6</v>
      </c>
      <c r="F82" s="42">
        <v>1.6</v>
      </c>
      <c r="G82" s="43">
        <v>0</v>
      </c>
      <c r="H82" s="43">
        <v>0</v>
      </c>
      <c r="I82" s="62">
        <v>1711571</v>
      </c>
      <c r="J82" s="63">
        <v>2738658.03</v>
      </c>
      <c r="K82" s="46">
        <v>-0.17525773195876282</v>
      </c>
      <c r="L82" s="47"/>
      <c r="V82" s="7" t="str">
        <f t="shared" si="18"/>
        <v>NEIMETH</v>
      </c>
      <c r="W82" s="52">
        <f t="shared" si="22"/>
        <v>0</v>
      </c>
      <c r="X82" s="52">
        <f t="shared" si="19"/>
        <v>-0.17525773195876282</v>
      </c>
      <c r="Y82" s="53">
        <f t="shared" si="20"/>
        <v>1711571</v>
      </c>
      <c r="Z82" s="53">
        <f t="shared" si="21"/>
        <v>2738658.03</v>
      </c>
    </row>
    <row r="83" spans="2:26" x14ac:dyDescent="0.25">
      <c r="B83" s="60" t="s">
        <v>103</v>
      </c>
      <c r="C83" s="41">
        <v>8.6999999999999993</v>
      </c>
      <c r="D83" s="41">
        <v>8.6999999999999993</v>
      </c>
      <c r="E83" s="41">
        <v>8.6999999999999993</v>
      </c>
      <c r="F83" s="42">
        <v>8.6999999999999993</v>
      </c>
      <c r="G83" s="43">
        <v>0</v>
      </c>
      <c r="H83" s="43">
        <v>0</v>
      </c>
      <c r="I83" s="62">
        <v>384266</v>
      </c>
      <c r="J83" s="63">
        <v>3528861.85</v>
      </c>
      <c r="K83" s="46">
        <v>0.38095238095238093</v>
      </c>
      <c r="L83" s="47"/>
      <c r="V83" s="7" t="str">
        <f t="shared" si="18"/>
        <v>NEM</v>
      </c>
      <c r="W83" s="52">
        <f t="shared" si="22"/>
        <v>0</v>
      </c>
      <c r="X83" s="52">
        <f t="shared" si="19"/>
        <v>0.38095238095238093</v>
      </c>
      <c r="Y83" s="53">
        <f t="shared" si="20"/>
        <v>384266</v>
      </c>
      <c r="Z83" s="53">
        <f t="shared" si="21"/>
        <v>3528861.85</v>
      </c>
    </row>
    <row r="84" spans="2:26" x14ac:dyDescent="0.25">
      <c r="B84" s="60" t="s">
        <v>104</v>
      </c>
      <c r="C84" s="41">
        <v>910</v>
      </c>
      <c r="D84" s="41">
        <v>910</v>
      </c>
      <c r="E84" s="41">
        <v>910</v>
      </c>
      <c r="F84" s="42">
        <v>910</v>
      </c>
      <c r="G84" s="43">
        <v>0</v>
      </c>
      <c r="H84" s="43">
        <v>0</v>
      </c>
      <c r="I84" s="62">
        <v>123760</v>
      </c>
      <c r="J84" s="63">
        <v>114043987.59999999</v>
      </c>
      <c r="K84" s="46">
        <v>-0.17272727272727273</v>
      </c>
      <c r="L84" s="47"/>
      <c r="V84" s="7" t="str">
        <f t="shared" si="18"/>
        <v>NESTLE</v>
      </c>
      <c r="W84" s="52">
        <f t="shared" si="22"/>
        <v>0</v>
      </c>
      <c r="X84" s="52">
        <f t="shared" si="19"/>
        <v>-0.17272727272727273</v>
      </c>
      <c r="Y84" s="53">
        <f t="shared" si="20"/>
        <v>123760</v>
      </c>
      <c r="Z84" s="53">
        <f t="shared" si="21"/>
        <v>114043987.59999999</v>
      </c>
    </row>
    <row r="85" spans="2:26" x14ac:dyDescent="0.25">
      <c r="B85" s="60" t="s">
        <v>105</v>
      </c>
      <c r="C85" s="41">
        <v>23.6</v>
      </c>
      <c r="D85" s="41">
        <v>23.6</v>
      </c>
      <c r="E85" s="41">
        <v>23.6</v>
      </c>
      <c r="F85" s="42">
        <v>23.6</v>
      </c>
      <c r="G85" s="43">
        <v>0</v>
      </c>
      <c r="H85" s="43">
        <v>0</v>
      </c>
      <c r="I85" s="62">
        <v>641020</v>
      </c>
      <c r="J85" s="63">
        <v>14448603.75</v>
      </c>
      <c r="K85" s="46">
        <v>4.2553191489362874E-3</v>
      </c>
      <c r="L85" s="47"/>
      <c r="V85" s="7" t="str">
        <f t="shared" si="18"/>
        <v>NGXGROUP</v>
      </c>
      <c r="W85" s="52">
        <f t="shared" si="22"/>
        <v>0</v>
      </c>
      <c r="X85" s="52">
        <f t="shared" si="19"/>
        <v>4.2553191489362874E-3</v>
      </c>
      <c r="Y85" s="53">
        <f t="shared" si="20"/>
        <v>641020</v>
      </c>
      <c r="Z85" s="53">
        <f t="shared" si="21"/>
        <v>14448603.75</v>
      </c>
    </row>
    <row r="86" spans="2:26" x14ac:dyDescent="0.25">
      <c r="B86" s="60" t="s">
        <v>106</v>
      </c>
      <c r="C86" s="41">
        <v>114</v>
      </c>
      <c r="D86" s="61">
        <v>114</v>
      </c>
      <c r="E86" s="61">
        <v>114</v>
      </c>
      <c r="F86" s="42">
        <v>114</v>
      </c>
      <c r="G86" s="43">
        <v>0</v>
      </c>
      <c r="H86" s="43">
        <v>0</v>
      </c>
      <c r="I86" s="62">
        <v>31207</v>
      </c>
      <c r="J86" s="63">
        <v>3524654</v>
      </c>
      <c r="K86" s="46">
        <v>0</v>
      </c>
      <c r="L86" s="47"/>
      <c r="V86" s="7" t="str">
        <f t="shared" si="18"/>
        <v>NIDF</v>
      </c>
      <c r="W86" s="52">
        <f t="shared" si="22"/>
        <v>0</v>
      </c>
      <c r="X86" s="52">
        <f t="shared" si="19"/>
        <v>0</v>
      </c>
      <c r="Y86" s="53">
        <f t="shared" si="20"/>
        <v>31207</v>
      </c>
      <c r="Z86" s="53">
        <f t="shared" si="21"/>
        <v>3524654</v>
      </c>
    </row>
    <row r="87" spans="2:26" x14ac:dyDescent="0.25">
      <c r="B87" s="60" t="s">
        <v>107</v>
      </c>
      <c r="C87" s="41">
        <v>48.3</v>
      </c>
      <c r="D87" s="41">
        <v>48.3</v>
      </c>
      <c r="E87" s="41">
        <v>48.3</v>
      </c>
      <c r="F87" s="42">
        <v>48.3</v>
      </c>
      <c r="G87" s="43">
        <v>0</v>
      </c>
      <c r="H87" s="43">
        <v>0</v>
      </c>
      <c r="I87" s="62">
        <v>50</v>
      </c>
      <c r="J87" s="63">
        <v>2175</v>
      </c>
      <c r="K87" s="46">
        <v>6.1538461538461542E-2</v>
      </c>
      <c r="L87" s="47"/>
      <c r="V87" s="7" t="str">
        <f t="shared" si="18"/>
        <v>NNFM</v>
      </c>
      <c r="W87" s="52">
        <f t="shared" si="22"/>
        <v>0</v>
      </c>
      <c r="X87" s="52">
        <f t="shared" si="19"/>
        <v>6.1538461538461542E-2</v>
      </c>
      <c r="Y87" s="53">
        <f t="shared" si="20"/>
        <v>50</v>
      </c>
      <c r="Z87" s="53">
        <f t="shared" si="21"/>
        <v>2175</v>
      </c>
    </row>
    <row r="88" spans="2:26" x14ac:dyDescent="0.25">
      <c r="B88" s="60" t="s">
        <v>108</v>
      </c>
      <c r="C88" s="41">
        <v>62.5</v>
      </c>
      <c r="D88" s="41">
        <v>62.5</v>
      </c>
      <c r="E88" s="41">
        <v>62.5</v>
      </c>
      <c r="F88" s="42">
        <v>62.5</v>
      </c>
      <c r="G88" s="43">
        <v>0</v>
      </c>
      <c r="H88" s="43">
        <v>0</v>
      </c>
      <c r="I88" s="62">
        <v>350</v>
      </c>
      <c r="J88" s="63">
        <v>24050</v>
      </c>
      <c r="K88" s="46">
        <v>0</v>
      </c>
      <c r="L88" s="47"/>
      <c r="V88" s="7" t="str">
        <f t="shared" si="18"/>
        <v>NOTORE</v>
      </c>
      <c r="W88" s="52">
        <f t="shared" si="22"/>
        <v>0</v>
      </c>
      <c r="X88" s="52">
        <f t="shared" si="19"/>
        <v>0</v>
      </c>
      <c r="Y88" s="53">
        <f t="shared" si="20"/>
        <v>350</v>
      </c>
      <c r="Z88" s="53">
        <f t="shared" si="21"/>
        <v>24050</v>
      </c>
    </row>
    <row r="89" spans="2:26" x14ac:dyDescent="0.25">
      <c r="B89" s="60" t="s">
        <v>109</v>
      </c>
      <c r="C89" s="41">
        <v>1.6</v>
      </c>
      <c r="D89" s="41">
        <v>1.63</v>
      </c>
      <c r="E89" s="41">
        <v>1.6</v>
      </c>
      <c r="F89" s="42">
        <v>1.63</v>
      </c>
      <c r="G89" s="43">
        <v>2.9999999999999805E-2</v>
      </c>
      <c r="H89" s="43">
        <v>1.8749999999999878</v>
      </c>
      <c r="I89" s="62">
        <v>1735088</v>
      </c>
      <c r="J89" s="63">
        <v>2808511.52</v>
      </c>
      <c r="K89" s="46">
        <v>-0.15979381443298968</v>
      </c>
      <c r="L89" s="47"/>
      <c r="V89" s="7" t="str">
        <f t="shared" si="18"/>
        <v>NPFMCRFBK</v>
      </c>
      <c r="W89" s="52">
        <f t="shared" si="22"/>
        <v>1.8749999999999878E-2</v>
      </c>
      <c r="X89" s="52">
        <f t="shared" si="19"/>
        <v>-0.15979381443298968</v>
      </c>
      <c r="Y89" s="53">
        <f t="shared" si="20"/>
        <v>1735088</v>
      </c>
      <c r="Z89" s="53">
        <f t="shared" si="21"/>
        <v>2808511.52</v>
      </c>
    </row>
    <row r="90" spans="2:26" x14ac:dyDescent="0.25">
      <c r="B90" s="60" t="s">
        <v>110</v>
      </c>
      <c r="C90" s="41">
        <v>0.46</v>
      </c>
      <c r="D90" s="61">
        <v>0.46</v>
      </c>
      <c r="E90" s="61">
        <v>0.46</v>
      </c>
      <c r="F90" s="42">
        <v>0.46</v>
      </c>
      <c r="G90" s="43">
        <v>0</v>
      </c>
      <c r="H90" s="43">
        <v>0</v>
      </c>
      <c r="I90" s="62">
        <v>61009</v>
      </c>
      <c r="J90" s="63">
        <v>30504.5</v>
      </c>
      <c r="K90" s="46">
        <v>-0.3783783783783784</v>
      </c>
      <c r="L90" s="47"/>
      <c r="V90" s="7" t="str">
        <f t="shared" si="18"/>
        <v>NSLTECH</v>
      </c>
      <c r="W90" s="52">
        <f t="shared" si="22"/>
        <v>0</v>
      </c>
      <c r="X90" s="52">
        <f t="shared" si="19"/>
        <v>-0.3783783783783784</v>
      </c>
      <c r="Y90" s="53">
        <f t="shared" si="20"/>
        <v>61009</v>
      </c>
      <c r="Z90" s="53">
        <f t="shared" si="21"/>
        <v>30504.5</v>
      </c>
    </row>
    <row r="91" spans="2:26" x14ac:dyDescent="0.25">
      <c r="B91" s="60" t="s">
        <v>111</v>
      </c>
      <c r="C91" s="41">
        <v>14.6</v>
      </c>
      <c r="D91" s="61">
        <v>14.8</v>
      </c>
      <c r="E91" s="61">
        <v>14.35</v>
      </c>
      <c r="F91" s="42">
        <v>14.55</v>
      </c>
      <c r="G91" s="43">
        <v>-4.9999999999998934E-2</v>
      </c>
      <c r="H91" s="43">
        <v>-0.34246575342465024</v>
      </c>
      <c r="I91" s="62">
        <v>15092525</v>
      </c>
      <c r="J91" s="63">
        <v>218687692.94999999</v>
      </c>
      <c r="K91" s="46">
        <v>0.38571428571428568</v>
      </c>
      <c r="L91" s="47"/>
      <c r="V91" s="7" t="str">
        <f t="shared" si="18"/>
        <v>OANDO</v>
      </c>
      <c r="W91" s="52">
        <f t="shared" si="22"/>
        <v>-3.4246575342465023E-3</v>
      </c>
      <c r="X91" s="52">
        <f t="shared" si="19"/>
        <v>0.38571428571428568</v>
      </c>
      <c r="Y91" s="53">
        <f t="shared" si="20"/>
        <v>15092525</v>
      </c>
      <c r="Z91" s="53">
        <f t="shared" si="21"/>
        <v>218687692.94999999</v>
      </c>
    </row>
    <row r="92" spans="2:26" x14ac:dyDescent="0.25">
      <c r="B92" s="60" t="s">
        <v>112</v>
      </c>
      <c r="C92" s="41">
        <v>255.7</v>
      </c>
      <c r="D92" s="61">
        <v>255.7</v>
      </c>
      <c r="E92" s="61">
        <v>255.7</v>
      </c>
      <c r="F92" s="42">
        <v>255.7</v>
      </c>
      <c r="G92" s="43">
        <v>0</v>
      </c>
      <c r="H92" s="43">
        <v>0</v>
      </c>
      <c r="I92" s="62">
        <v>136085</v>
      </c>
      <c r="J92" s="63">
        <v>35123466.200000003</v>
      </c>
      <c r="K92" s="46">
        <v>-1.6538461538461613E-2</v>
      </c>
      <c r="L92" s="47"/>
      <c r="V92" s="7" t="str">
        <f t="shared" si="18"/>
        <v>OKOMUOIL</v>
      </c>
      <c r="W92" s="52">
        <f t="shared" si="22"/>
        <v>0</v>
      </c>
      <c r="X92" s="52">
        <f t="shared" si="19"/>
        <v>-1.6538461538461613E-2</v>
      </c>
      <c r="Y92" s="53">
        <f t="shared" si="20"/>
        <v>136085</v>
      </c>
      <c r="Z92" s="53">
        <f t="shared" si="21"/>
        <v>35123466.200000003</v>
      </c>
    </row>
    <row r="93" spans="2:26" x14ac:dyDescent="0.25">
      <c r="B93" s="60" t="s">
        <v>113</v>
      </c>
      <c r="C93" s="41">
        <v>0.62</v>
      </c>
      <c r="D93" s="41">
        <v>0.63</v>
      </c>
      <c r="E93" s="41">
        <v>0.63</v>
      </c>
      <c r="F93" s="42">
        <v>0.63</v>
      </c>
      <c r="G93" s="43">
        <v>1.0000000000000009E-2</v>
      </c>
      <c r="H93" s="43">
        <v>1.6129032258064528</v>
      </c>
      <c r="I93" s="62">
        <v>435100</v>
      </c>
      <c r="J93" s="63">
        <v>272173</v>
      </c>
      <c r="K93" s="46">
        <v>-0.17105263157894735</v>
      </c>
      <c r="L93" s="47"/>
      <c r="V93" s="7" t="str">
        <f t="shared" si="18"/>
        <v>OMATEK</v>
      </c>
      <c r="W93" s="52">
        <f t="shared" si="22"/>
        <v>1.612903225806453E-2</v>
      </c>
      <c r="X93" s="52">
        <f t="shared" si="19"/>
        <v>-0.17105263157894735</v>
      </c>
      <c r="Y93" s="53">
        <f t="shared" si="20"/>
        <v>435100</v>
      </c>
      <c r="Z93" s="53">
        <f t="shared" si="21"/>
        <v>272173</v>
      </c>
    </row>
    <row r="94" spans="2:26" x14ac:dyDescent="0.25">
      <c r="B94" s="60" t="s">
        <v>114</v>
      </c>
      <c r="C94" s="41">
        <v>293.89999999999998</v>
      </c>
      <c r="D94" s="41">
        <v>323.2</v>
      </c>
      <c r="E94" s="41">
        <v>323.2</v>
      </c>
      <c r="F94" s="42">
        <v>323.2</v>
      </c>
      <c r="G94" s="43">
        <v>29.300000000000011</v>
      </c>
      <c r="H94" s="43">
        <v>9.9693773392310359</v>
      </c>
      <c r="I94" s="62">
        <v>704724</v>
      </c>
      <c r="J94" s="63">
        <v>226362757</v>
      </c>
      <c r="K94" s="46">
        <v>0.67461139896373057</v>
      </c>
      <c r="L94" s="47"/>
      <c r="V94" s="7" t="str">
        <f t="shared" si="18"/>
        <v>PRESCO</v>
      </c>
      <c r="W94" s="52">
        <f t="shared" si="22"/>
        <v>9.9693773392310364E-2</v>
      </c>
      <c r="X94" s="52">
        <f t="shared" si="19"/>
        <v>0.67461139896373057</v>
      </c>
      <c r="Y94" s="53">
        <f t="shared" si="20"/>
        <v>704724</v>
      </c>
      <c r="Z94" s="53">
        <f t="shared" si="21"/>
        <v>226362757</v>
      </c>
    </row>
    <row r="95" spans="2:26" x14ac:dyDescent="0.25">
      <c r="B95" s="60" t="s">
        <v>115</v>
      </c>
      <c r="C95" s="41">
        <v>0.54</v>
      </c>
      <c r="D95" s="61">
        <v>0.54</v>
      </c>
      <c r="E95" s="61">
        <v>0.54</v>
      </c>
      <c r="F95" s="42">
        <v>0.54</v>
      </c>
      <c r="G95" s="43">
        <v>0</v>
      </c>
      <c r="H95" s="43">
        <v>0</v>
      </c>
      <c r="I95" s="62">
        <v>253058</v>
      </c>
      <c r="J95" s="63">
        <v>133507.75</v>
      </c>
      <c r="K95" s="46">
        <v>5.8823529411764719E-2</v>
      </c>
      <c r="L95" s="47"/>
      <c r="V95" s="7" t="str">
        <f t="shared" si="18"/>
        <v>PRESTIGE</v>
      </c>
      <c r="W95" s="52">
        <f t="shared" si="22"/>
        <v>0</v>
      </c>
      <c r="X95" s="52">
        <f t="shared" si="19"/>
        <v>5.8823529411764719E-2</v>
      </c>
      <c r="Y95" s="53">
        <f t="shared" si="20"/>
        <v>253058</v>
      </c>
      <c r="Z95" s="53">
        <f t="shared" si="21"/>
        <v>133507.75</v>
      </c>
    </row>
    <row r="96" spans="2:26" x14ac:dyDescent="0.25">
      <c r="B96" s="60" t="s">
        <v>116</v>
      </c>
      <c r="C96" s="41">
        <v>22</v>
      </c>
      <c r="D96" s="41">
        <v>22</v>
      </c>
      <c r="E96" s="41">
        <v>22</v>
      </c>
      <c r="F96" s="42">
        <v>22</v>
      </c>
      <c r="G96" s="43">
        <v>0</v>
      </c>
      <c r="H96" s="43">
        <v>0</v>
      </c>
      <c r="I96" s="62">
        <v>382</v>
      </c>
      <c r="J96" s="63">
        <v>7851.8</v>
      </c>
      <c r="K96" s="46">
        <v>-0.17602996254681647</v>
      </c>
      <c r="L96" s="47"/>
      <c r="V96" s="7" t="str">
        <f t="shared" si="18"/>
        <v>PZ</v>
      </c>
      <c r="W96" s="52">
        <f t="shared" si="22"/>
        <v>0</v>
      </c>
      <c r="X96" s="52">
        <f t="shared" si="19"/>
        <v>-0.17602996254681647</v>
      </c>
      <c r="Y96" s="53">
        <f t="shared" si="20"/>
        <v>382</v>
      </c>
      <c r="Z96" s="53">
        <f t="shared" si="21"/>
        <v>7851.8</v>
      </c>
    </row>
    <row r="97" spans="2:26" x14ac:dyDescent="0.25">
      <c r="B97" s="60" t="s">
        <v>117</v>
      </c>
      <c r="C97" s="41">
        <v>3.9</v>
      </c>
      <c r="D97" s="41">
        <v>3.9</v>
      </c>
      <c r="E97" s="41">
        <v>3.9</v>
      </c>
      <c r="F97" s="42">
        <v>3.9</v>
      </c>
      <c r="G97" s="43">
        <v>0</v>
      </c>
      <c r="H97" s="43">
        <v>0</v>
      </c>
      <c r="I97" s="62">
        <v>79163</v>
      </c>
      <c r="J97" s="63">
        <v>295163.53000000003</v>
      </c>
      <c r="K97" s="46">
        <v>0.22641509433962259</v>
      </c>
      <c r="L97" s="47"/>
      <c r="V97" s="7" t="str">
        <f t="shared" si="18"/>
        <v>REDSTAREX</v>
      </c>
      <c r="W97" s="52">
        <f t="shared" si="22"/>
        <v>0</v>
      </c>
      <c r="X97" s="52">
        <f t="shared" si="19"/>
        <v>0.22641509433962259</v>
      </c>
      <c r="Y97" s="53">
        <f t="shared" si="20"/>
        <v>79163</v>
      </c>
      <c r="Z97" s="53">
        <f t="shared" si="21"/>
        <v>295163.53000000003</v>
      </c>
    </row>
    <row r="98" spans="2:26" x14ac:dyDescent="0.25">
      <c r="B98" s="60" t="s">
        <v>118</v>
      </c>
      <c r="C98" s="41">
        <v>0.41</v>
      </c>
      <c r="D98" s="41">
        <v>0.41</v>
      </c>
      <c r="E98" s="41">
        <v>0.41</v>
      </c>
      <c r="F98" s="42">
        <v>0.41</v>
      </c>
      <c r="G98" s="43">
        <v>0</v>
      </c>
      <c r="H98" s="43">
        <v>0</v>
      </c>
      <c r="I98" s="62">
        <v>1216299</v>
      </c>
      <c r="J98" s="63">
        <v>498682.59</v>
      </c>
      <c r="K98" s="46">
        <v>7.8947368421052655E-2</v>
      </c>
      <c r="L98" s="47"/>
      <c r="V98" s="7" t="str">
        <f t="shared" si="18"/>
        <v>REGALINS</v>
      </c>
      <c r="W98" s="52">
        <f t="shared" si="22"/>
        <v>0</v>
      </c>
      <c r="X98" s="52">
        <f t="shared" si="19"/>
        <v>7.8947368421052655E-2</v>
      </c>
      <c r="Y98" s="53">
        <f t="shared" si="20"/>
        <v>1216299</v>
      </c>
      <c r="Z98" s="53">
        <f t="shared" si="21"/>
        <v>498682.59</v>
      </c>
    </row>
    <row r="99" spans="2:26" x14ac:dyDescent="0.25">
      <c r="B99" s="60" t="s">
        <v>119</v>
      </c>
      <c r="C99" s="41">
        <v>0.61</v>
      </c>
      <c r="D99" s="61">
        <v>0.61</v>
      </c>
      <c r="E99" s="61">
        <v>0.59</v>
      </c>
      <c r="F99" s="42">
        <v>0.59</v>
      </c>
      <c r="G99" s="43">
        <v>-2.0000000000000018E-2</v>
      </c>
      <c r="H99" s="43">
        <v>-3.2786885245901667</v>
      </c>
      <c r="I99" s="62">
        <v>519214</v>
      </c>
      <c r="J99" s="63">
        <v>312026.86</v>
      </c>
      <c r="K99" s="46">
        <v>-6.34920634920636E-2</v>
      </c>
      <c r="L99" s="47"/>
      <c r="V99" s="7" t="str">
        <f t="shared" si="18"/>
        <v>ROYALEX</v>
      </c>
      <c r="W99" s="52">
        <f t="shared" si="22"/>
        <v>-3.2786885245901669E-2</v>
      </c>
      <c r="X99" s="52">
        <f t="shared" si="19"/>
        <v>-6.34920634920636E-2</v>
      </c>
      <c r="Y99" s="53">
        <f t="shared" si="20"/>
        <v>519214</v>
      </c>
      <c r="Z99" s="53">
        <f t="shared" si="21"/>
        <v>312026.86</v>
      </c>
    </row>
    <row r="100" spans="2:26" x14ac:dyDescent="0.25">
      <c r="B100" s="60" t="s">
        <v>120</v>
      </c>
      <c r="C100" s="41">
        <v>0.6</v>
      </c>
      <c r="D100" s="41">
        <v>0.59</v>
      </c>
      <c r="E100" s="41">
        <v>0.54</v>
      </c>
      <c r="F100" s="42">
        <v>0.59</v>
      </c>
      <c r="G100" s="43">
        <v>-1.0000000000000009E-2</v>
      </c>
      <c r="H100" s="43">
        <v>-1.6666666666666683</v>
      </c>
      <c r="I100" s="62">
        <v>1000018</v>
      </c>
      <c r="J100" s="63">
        <v>556823.65</v>
      </c>
      <c r="K100" s="46">
        <v>-3.2786885245901676E-2</v>
      </c>
      <c r="L100" s="47"/>
      <c r="V100" s="7" t="str">
        <f t="shared" si="18"/>
        <v>RTBRISCOE</v>
      </c>
      <c r="W100" s="52">
        <f t="shared" si="22"/>
        <v>-1.6666666666666684E-2</v>
      </c>
      <c r="X100" s="52">
        <f t="shared" si="19"/>
        <v>-3.2786885245901676E-2</v>
      </c>
      <c r="Y100" s="53">
        <f t="shared" si="20"/>
        <v>1000018</v>
      </c>
      <c r="Z100" s="53">
        <f t="shared" si="21"/>
        <v>556823.65</v>
      </c>
    </row>
    <row r="101" spans="2:26" x14ac:dyDescent="0.25">
      <c r="B101" s="60" t="s">
        <v>121</v>
      </c>
      <c r="C101" s="41">
        <v>2.15</v>
      </c>
      <c r="D101" s="61">
        <v>2.15</v>
      </c>
      <c r="E101" s="61">
        <v>2.15</v>
      </c>
      <c r="F101" s="42">
        <v>2.15</v>
      </c>
      <c r="G101" s="43">
        <v>0</v>
      </c>
      <c r="H101" s="43">
        <v>0</v>
      </c>
      <c r="I101" s="62">
        <v>100</v>
      </c>
      <c r="J101" s="63">
        <v>194</v>
      </c>
      <c r="K101" s="46">
        <v>8.5858585858585856E-2</v>
      </c>
      <c r="L101" s="47"/>
      <c r="V101" s="7" t="str">
        <f t="shared" si="18"/>
        <v>SCOA</v>
      </c>
      <c r="W101" s="52">
        <f t="shared" si="22"/>
        <v>0</v>
      </c>
      <c r="X101" s="52">
        <f t="shared" si="19"/>
        <v>8.5858585858585856E-2</v>
      </c>
      <c r="Y101" s="53">
        <f t="shared" si="20"/>
        <v>100</v>
      </c>
      <c r="Z101" s="53">
        <f t="shared" si="21"/>
        <v>194</v>
      </c>
    </row>
    <row r="102" spans="2:26" x14ac:dyDescent="0.25">
      <c r="B102" s="60" t="s">
        <v>122</v>
      </c>
      <c r="C102" s="41">
        <v>3441</v>
      </c>
      <c r="D102" s="41">
        <v>3450</v>
      </c>
      <c r="E102" s="41">
        <v>3450</v>
      </c>
      <c r="F102" s="42">
        <v>3450</v>
      </c>
      <c r="G102" s="43">
        <v>9</v>
      </c>
      <c r="H102" s="43">
        <v>0.26155187445510025</v>
      </c>
      <c r="I102" s="62">
        <v>521931</v>
      </c>
      <c r="J102" s="63">
        <v>1799281133.2</v>
      </c>
      <c r="K102" s="46">
        <v>0.49350649350649345</v>
      </c>
      <c r="L102" s="47"/>
      <c r="V102" s="7" t="str">
        <f t="shared" si="18"/>
        <v>SEPLAT</v>
      </c>
      <c r="W102" s="52">
        <f t="shared" si="22"/>
        <v>2.6155187445510027E-3</v>
      </c>
      <c r="X102" s="52">
        <f t="shared" si="19"/>
        <v>0.49350649350649345</v>
      </c>
      <c r="Y102" s="53">
        <f t="shared" si="20"/>
        <v>521931</v>
      </c>
      <c r="Z102" s="53">
        <f t="shared" si="21"/>
        <v>1799281133.2</v>
      </c>
    </row>
    <row r="103" spans="2:26" x14ac:dyDescent="0.25">
      <c r="B103" s="60" t="s">
        <v>123</v>
      </c>
      <c r="C103" s="41">
        <v>101.4</v>
      </c>
      <c r="D103" s="41">
        <v>101.4</v>
      </c>
      <c r="E103" s="41">
        <v>101.4</v>
      </c>
      <c r="F103" s="42">
        <v>101.4</v>
      </c>
      <c r="G103" s="43">
        <v>0</v>
      </c>
      <c r="H103" s="43">
        <v>0</v>
      </c>
      <c r="I103" s="62">
        <v>1579</v>
      </c>
      <c r="J103" s="63">
        <v>175821.65</v>
      </c>
      <c r="K103" s="46">
        <v>4.9333991119882015E-4</v>
      </c>
      <c r="L103" s="47"/>
      <c r="V103" s="7" t="str">
        <f t="shared" si="18"/>
        <v>SFSREIT</v>
      </c>
      <c r="W103" s="52">
        <f t="shared" si="22"/>
        <v>0</v>
      </c>
      <c r="X103" s="52">
        <f t="shared" si="19"/>
        <v>4.9333991119882015E-4</v>
      </c>
      <c r="Y103" s="53">
        <f t="shared" si="20"/>
        <v>1579</v>
      </c>
      <c r="Z103" s="53">
        <f t="shared" si="21"/>
        <v>175821.65</v>
      </c>
    </row>
    <row r="104" spans="2:26" x14ac:dyDescent="0.25">
      <c r="B104" s="60" t="s">
        <v>124</v>
      </c>
      <c r="C104" s="41">
        <v>20.399999999999999</v>
      </c>
      <c r="D104" s="41">
        <v>20.399999999999999</v>
      </c>
      <c r="E104" s="41">
        <v>20.399999999999999</v>
      </c>
      <c r="F104" s="42">
        <v>20.399999999999999</v>
      </c>
      <c r="G104" s="43">
        <v>0</v>
      </c>
      <c r="H104" s="43">
        <v>0</v>
      </c>
      <c r="I104" s="62">
        <v>44794</v>
      </c>
      <c r="J104" s="63">
        <v>993982.5</v>
      </c>
      <c r="K104" s="46">
        <v>-0.19526627218934922</v>
      </c>
      <c r="L104" s="47"/>
      <c r="V104" s="7" t="str">
        <f t="shared" si="18"/>
        <v>SKYAVN</v>
      </c>
      <c r="W104" s="52">
        <f t="shared" si="22"/>
        <v>0</v>
      </c>
      <c r="X104" s="52">
        <f t="shared" si="19"/>
        <v>-0.19526627218934922</v>
      </c>
      <c r="Y104" s="53">
        <f t="shared" si="20"/>
        <v>44794</v>
      </c>
      <c r="Z104" s="53">
        <f t="shared" si="21"/>
        <v>993982.5</v>
      </c>
    </row>
    <row r="105" spans="2:26" x14ac:dyDescent="0.25">
      <c r="B105" s="60" t="s">
        <v>125</v>
      </c>
      <c r="C105" s="41">
        <v>0.39</v>
      </c>
      <c r="D105" s="41">
        <v>0.42</v>
      </c>
      <c r="E105" s="41">
        <v>0.39</v>
      </c>
      <c r="F105" s="42">
        <v>0.42</v>
      </c>
      <c r="G105" s="43">
        <v>2.9999999999999971E-2</v>
      </c>
      <c r="H105" s="43">
        <v>7.6923076923076845</v>
      </c>
      <c r="I105" s="62">
        <v>7566592</v>
      </c>
      <c r="J105" s="63">
        <v>3116768.39</v>
      </c>
      <c r="K105" s="46">
        <v>0</v>
      </c>
      <c r="L105" s="47"/>
      <c r="V105" s="7" t="str">
        <f t="shared" si="18"/>
        <v>SOVRENINS</v>
      </c>
      <c r="W105" s="52">
        <f t="shared" si="22"/>
        <v>7.6923076923076844E-2</v>
      </c>
      <c r="X105" s="52">
        <f t="shared" si="19"/>
        <v>0</v>
      </c>
      <c r="Y105" s="53">
        <f t="shared" si="20"/>
        <v>7566592</v>
      </c>
      <c r="Z105" s="53">
        <f t="shared" si="21"/>
        <v>3116768.39</v>
      </c>
    </row>
    <row r="106" spans="2:26" x14ac:dyDescent="0.25">
      <c r="B106" s="60" t="s">
        <v>126</v>
      </c>
      <c r="C106" s="41">
        <v>52.5</v>
      </c>
      <c r="D106" s="41">
        <v>52.7</v>
      </c>
      <c r="E106" s="41">
        <v>52.7</v>
      </c>
      <c r="F106" s="42">
        <v>52.7</v>
      </c>
      <c r="G106" s="43">
        <v>0.20000000000000284</v>
      </c>
      <c r="H106" s="43">
        <v>0.38095238095238637</v>
      </c>
      <c r="I106" s="62">
        <v>273665</v>
      </c>
      <c r="J106" s="63">
        <v>14467885.75</v>
      </c>
      <c r="K106" s="46">
        <v>-0.24335965541995697</v>
      </c>
      <c r="L106" s="47"/>
      <c r="V106" s="7" t="str">
        <f t="shared" si="18"/>
        <v>STANBIC</v>
      </c>
      <c r="W106" s="52">
        <f t="shared" si="22"/>
        <v>3.8095238095238637E-3</v>
      </c>
      <c r="X106" s="52">
        <f t="shared" si="19"/>
        <v>-0.24335965541995697</v>
      </c>
      <c r="Y106" s="53">
        <f t="shared" si="20"/>
        <v>273665</v>
      </c>
      <c r="Z106" s="53">
        <f t="shared" si="21"/>
        <v>14467885.75</v>
      </c>
    </row>
    <row r="107" spans="2:26" x14ac:dyDescent="0.25">
      <c r="B107" s="60" t="s">
        <v>127</v>
      </c>
      <c r="C107" s="41">
        <v>4</v>
      </c>
      <c r="D107" s="41">
        <v>4</v>
      </c>
      <c r="E107" s="41">
        <v>3.95</v>
      </c>
      <c r="F107" s="42">
        <v>3.95</v>
      </c>
      <c r="G107" s="43">
        <v>-4.9999999999999822E-2</v>
      </c>
      <c r="H107" s="43">
        <v>-1.2499999999999956</v>
      </c>
      <c r="I107" s="62">
        <v>1659455</v>
      </c>
      <c r="J107" s="63">
        <v>6600729.5800000001</v>
      </c>
      <c r="K107" s="46">
        <v>-7.9254079254079235E-2</v>
      </c>
      <c r="L107" s="47"/>
      <c r="V107" s="7" t="str">
        <f t="shared" si="18"/>
        <v>STERLINGNG</v>
      </c>
      <c r="W107" s="52">
        <f t="shared" si="22"/>
        <v>-1.2499999999999956E-2</v>
      </c>
      <c r="X107" s="52">
        <f t="shared" si="19"/>
        <v>-7.9254079254079235E-2</v>
      </c>
      <c r="Y107" s="53">
        <f t="shared" si="20"/>
        <v>1659455</v>
      </c>
      <c r="Z107" s="53">
        <f t="shared" si="21"/>
        <v>6600729.5800000001</v>
      </c>
    </row>
    <row r="108" spans="2:26" x14ac:dyDescent="0.25">
      <c r="B108" s="60" t="s">
        <v>128</v>
      </c>
      <c r="C108" s="41">
        <v>1.1499999999999999</v>
      </c>
      <c r="D108" s="61">
        <v>1.2</v>
      </c>
      <c r="E108" s="61">
        <v>1.2</v>
      </c>
      <c r="F108" s="42">
        <v>1.2</v>
      </c>
      <c r="G108" s="43">
        <v>5.0000000000000044E-2</v>
      </c>
      <c r="H108" s="43">
        <v>4.3478260869565259</v>
      </c>
      <c r="I108" s="62">
        <v>811850</v>
      </c>
      <c r="J108" s="63">
        <v>973887</v>
      </c>
      <c r="K108" s="46">
        <v>9.0909090909090828E-2</v>
      </c>
      <c r="L108" s="47"/>
      <c r="V108" s="7" t="str">
        <f t="shared" si="18"/>
        <v>SUNUASSUR</v>
      </c>
      <c r="W108" s="52">
        <f t="shared" si="22"/>
        <v>4.3478260869565258E-2</v>
      </c>
      <c r="X108" s="52">
        <f t="shared" si="19"/>
        <v>9.0909090909090828E-2</v>
      </c>
      <c r="Y108" s="53">
        <f t="shared" si="20"/>
        <v>811850</v>
      </c>
      <c r="Z108" s="53">
        <f t="shared" si="21"/>
        <v>973887</v>
      </c>
    </row>
    <row r="109" spans="2:26" x14ac:dyDescent="0.25">
      <c r="B109" s="60" t="s">
        <v>129</v>
      </c>
      <c r="C109" s="41">
        <v>0.46</v>
      </c>
      <c r="D109" s="41">
        <v>0.46</v>
      </c>
      <c r="E109" s="41">
        <v>0.44</v>
      </c>
      <c r="F109" s="42">
        <v>0.46</v>
      </c>
      <c r="G109" s="43">
        <v>0</v>
      </c>
      <c r="H109" s="43">
        <v>0</v>
      </c>
      <c r="I109" s="62">
        <v>1116296</v>
      </c>
      <c r="J109" s="63">
        <v>499659.16</v>
      </c>
      <c r="K109" s="46">
        <v>-2.1276595744680771E-2</v>
      </c>
      <c r="L109" s="47"/>
      <c r="V109" s="7" t="str">
        <f t="shared" si="18"/>
        <v>TANTALIZER</v>
      </c>
      <c r="W109" s="52">
        <f t="shared" si="22"/>
        <v>0</v>
      </c>
      <c r="X109" s="52">
        <f t="shared" si="19"/>
        <v>-2.1276595744680771E-2</v>
      </c>
      <c r="Y109" s="53">
        <f t="shared" si="20"/>
        <v>1116296</v>
      </c>
      <c r="Z109" s="53">
        <f t="shared" si="21"/>
        <v>499659.16</v>
      </c>
    </row>
    <row r="110" spans="2:26" x14ac:dyDescent="0.25">
      <c r="B110" s="60" t="s">
        <v>130</v>
      </c>
      <c r="C110" s="41">
        <v>1.76</v>
      </c>
      <c r="D110" s="41">
        <v>1.59</v>
      </c>
      <c r="E110" s="41">
        <v>1.59</v>
      </c>
      <c r="F110" s="42">
        <v>1.59</v>
      </c>
      <c r="G110" s="43">
        <v>-0.16999999999999993</v>
      </c>
      <c r="H110" s="43">
        <v>-9.6590909090909047</v>
      </c>
      <c r="I110" s="62">
        <v>165000</v>
      </c>
      <c r="J110" s="63">
        <v>268700</v>
      </c>
      <c r="K110" s="46">
        <v>-0.41111111111111109</v>
      </c>
      <c r="L110" s="47"/>
      <c r="V110" s="7" t="str">
        <f t="shared" si="18"/>
        <v>THOMASWY</v>
      </c>
      <c r="W110" s="52">
        <f t="shared" si="22"/>
        <v>-9.6590909090909047E-2</v>
      </c>
      <c r="X110" s="52">
        <f t="shared" si="19"/>
        <v>-0.41111111111111109</v>
      </c>
      <c r="Y110" s="53">
        <f t="shared" si="20"/>
        <v>165000</v>
      </c>
      <c r="Z110" s="53">
        <f t="shared" si="21"/>
        <v>268700</v>
      </c>
    </row>
    <row r="111" spans="2:26" x14ac:dyDescent="0.25">
      <c r="B111" s="60" t="s">
        <v>131</v>
      </c>
      <c r="C111" s="41">
        <v>1.75</v>
      </c>
      <c r="D111" s="61">
        <v>1.72</v>
      </c>
      <c r="E111" s="61">
        <v>1.7</v>
      </c>
      <c r="F111" s="42">
        <v>1.7</v>
      </c>
      <c r="G111" s="43">
        <v>-5.0000000000000044E-2</v>
      </c>
      <c r="H111" s="43">
        <v>-2.8571428571428599</v>
      </c>
      <c r="I111" s="62">
        <v>1695020</v>
      </c>
      <c r="J111" s="63">
        <v>2898530.27</v>
      </c>
      <c r="K111" s="46">
        <v>0.47826086956521752</v>
      </c>
      <c r="L111" s="47"/>
      <c r="V111" s="7" t="str">
        <f t="shared" si="18"/>
        <v>TIP</v>
      </c>
      <c r="W111" s="52">
        <f t="shared" si="22"/>
        <v>-2.8571428571428598E-2</v>
      </c>
      <c r="X111" s="52">
        <f t="shared" si="19"/>
        <v>0.47826086956521752</v>
      </c>
      <c r="Y111" s="53">
        <f t="shared" si="20"/>
        <v>1695020</v>
      </c>
      <c r="Z111" s="53">
        <f t="shared" si="21"/>
        <v>2898530.27</v>
      </c>
    </row>
    <row r="112" spans="2:26" x14ac:dyDescent="0.25">
      <c r="B112" s="60" t="s">
        <v>132</v>
      </c>
      <c r="C112" s="41">
        <v>353.6</v>
      </c>
      <c r="D112" s="61">
        <v>388.9</v>
      </c>
      <c r="E112" s="61">
        <v>388.9</v>
      </c>
      <c r="F112" s="42">
        <v>388.9</v>
      </c>
      <c r="G112" s="43">
        <v>35.299999999999955</v>
      </c>
      <c r="H112" s="43">
        <v>9.9830316742081315</v>
      </c>
      <c r="I112" s="62">
        <v>463079</v>
      </c>
      <c r="J112" s="63">
        <v>180091423.09999999</v>
      </c>
      <c r="K112" s="46">
        <v>1.0129870129869989E-2</v>
      </c>
      <c r="L112" s="47"/>
      <c r="V112" s="7" t="str">
        <f t="shared" si="18"/>
        <v>TOTAL</v>
      </c>
      <c r="W112" s="52">
        <f t="shared" si="22"/>
        <v>9.9830316742081315E-2</v>
      </c>
      <c r="X112" s="52">
        <f t="shared" si="19"/>
        <v>1.0129870129869989E-2</v>
      </c>
      <c r="Y112" s="53">
        <f t="shared" si="20"/>
        <v>463079</v>
      </c>
      <c r="Z112" s="53">
        <f t="shared" si="21"/>
        <v>180091423.09999999</v>
      </c>
    </row>
    <row r="113" spans="2:26" x14ac:dyDescent="0.25">
      <c r="B113" s="60" t="s">
        <v>133</v>
      </c>
      <c r="C113" s="41">
        <v>99.98</v>
      </c>
      <c r="D113" s="61">
        <v>99.98</v>
      </c>
      <c r="E113" s="61">
        <v>99.98</v>
      </c>
      <c r="F113" s="42">
        <v>99.98</v>
      </c>
      <c r="G113" s="43">
        <v>0</v>
      </c>
      <c r="H113" s="43">
        <v>0</v>
      </c>
      <c r="I113" s="62">
        <v>45192</v>
      </c>
      <c r="J113" s="63">
        <v>4134979.43</v>
      </c>
      <c r="K113" s="46">
        <v>0.42462239954402947</v>
      </c>
      <c r="L113" s="47"/>
      <c r="V113" s="7" t="str">
        <f t="shared" si="18"/>
        <v>TRANSCOHOT</v>
      </c>
      <c r="W113" s="52">
        <f t="shared" si="22"/>
        <v>0</v>
      </c>
      <c r="X113" s="52">
        <f t="shared" si="19"/>
        <v>0.42462239954402947</v>
      </c>
      <c r="Y113" s="53">
        <f t="shared" si="20"/>
        <v>45192</v>
      </c>
      <c r="Z113" s="53">
        <f t="shared" si="21"/>
        <v>4134979.43</v>
      </c>
    </row>
    <row r="114" spans="2:26" x14ac:dyDescent="0.25">
      <c r="B114" s="60" t="s">
        <v>134</v>
      </c>
      <c r="C114" s="41">
        <v>11</v>
      </c>
      <c r="D114" s="41">
        <v>10.9</v>
      </c>
      <c r="E114" s="41">
        <v>10.4</v>
      </c>
      <c r="F114" s="42">
        <v>10.75</v>
      </c>
      <c r="G114" s="43">
        <v>-0.25</v>
      </c>
      <c r="H114" s="43">
        <v>-2.2727272727272729</v>
      </c>
      <c r="I114" s="62">
        <v>11262172</v>
      </c>
      <c r="J114" s="63">
        <v>119538706.34999999</v>
      </c>
      <c r="K114" s="46">
        <v>0.24133949191685899</v>
      </c>
      <c r="L114" s="47"/>
      <c r="V114" s="7" t="str">
        <f t="shared" si="18"/>
        <v>TRANSCORP</v>
      </c>
      <c r="W114" s="52">
        <f t="shared" si="22"/>
        <v>-2.2727272727272728E-2</v>
      </c>
      <c r="X114" s="52">
        <f t="shared" si="19"/>
        <v>0.24133949191685899</v>
      </c>
      <c r="Y114" s="53">
        <f t="shared" si="20"/>
        <v>11262172</v>
      </c>
      <c r="Z114" s="53">
        <f t="shared" si="21"/>
        <v>119538706.34999999</v>
      </c>
    </row>
    <row r="115" spans="2:26" x14ac:dyDescent="0.25">
      <c r="B115" s="60" t="s">
        <v>135</v>
      </c>
      <c r="C115" s="41">
        <v>1.25</v>
      </c>
      <c r="D115" s="41">
        <v>1.25</v>
      </c>
      <c r="E115" s="41">
        <v>1.25</v>
      </c>
      <c r="F115" s="42">
        <v>1.25</v>
      </c>
      <c r="G115" s="43">
        <v>0</v>
      </c>
      <c r="H115" s="43">
        <v>0</v>
      </c>
      <c r="I115" s="62">
        <v>805</v>
      </c>
      <c r="J115" s="63">
        <v>1046.5</v>
      </c>
      <c r="K115" s="46">
        <v>8.6956521739130599E-2</v>
      </c>
      <c r="L115" s="47"/>
      <c r="V115" s="7" t="str">
        <f t="shared" si="18"/>
        <v>TRANSEXPR</v>
      </c>
      <c r="W115" s="52">
        <f t="shared" si="22"/>
        <v>0</v>
      </c>
      <c r="X115" s="52">
        <f t="shared" si="19"/>
        <v>8.6956521739130599E-2</v>
      </c>
      <c r="Y115" s="53">
        <f t="shared" si="20"/>
        <v>805</v>
      </c>
      <c r="Z115" s="53">
        <f t="shared" si="21"/>
        <v>1046.5</v>
      </c>
    </row>
    <row r="116" spans="2:26" x14ac:dyDescent="0.25">
      <c r="B116" s="60" t="s">
        <v>136</v>
      </c>
      <c r="C116" s="41">
        <v>373.9</v>
      </c>
      <c r="D116" s="61">
        <v>373.9</v>
      </c>
      <c r="E116" s="61">
        <v>373.9</v>
      </c>
      <c r="F116" s="42">
        <v>373.9</v>
      </c>
      <c r="G116" s="43">
        <v>0</v>
      </c>
      <c r="H116" s="43">
        <v>0</v>
      </c>
      <c r="I116" s="71">
        <v>29990</v>
      </c>
      <c r="J116" s="63">
        <v>10094634</v>
      </c>
      <c r="K116" s="46">
        <v>0.55791666666666662</v>
      </c>
      <c r="V116" s="7" t="str">
        <f t="shared" si="18"/>
        <v>TRANSPOWER</v>
      </c>
      <c r="W116" s="52">
        <f t="shared" si="22"/>
        <v>0</v>
      </c>
      <c r="X116" s="52">
        <f t="shared" si="19"/>
        <v>0.55791666666666662</v>
      </c>
      <c r="Y116" s="53">
        <f t="shared" si="20"/>
        <v>29990</v>
      </c>
      <c r="Z116" s="53">
        <f t="shared" si="21"/>
        <v>10094634</v>
      </c>
    </row>
    <row r="117" spans="2:26" x14ac:dyDescent="0.25">
      <c r="B117" s="60" t="s">
        <v>137</v>
      </c>
      <c r="C117" s="41">
        <v>4.13</v>
      </c>
      <c r="D117" s="61">
        <v>4.13</v>
      </c>
      <c r="E117" s="61">
        <v>4.13</v>
      </c>
      <c r="F117" s="42">
        <v>4.13</v>
      </c>
      <c r="G117" s="43">
        <v>0</v>
      </c>
      <c r="H117" s="43">
        <v>0</v>
      </c>
      <c r="I117" s="71">
        <v>18800</v>
      </c>
      <c r="J117" s="63">
        <v>69936</v>
      </c>
      <c r="K117" s="46">
        <v>0.92093023255813966</v>
      </c>
      <c r="V117" s="7" t="str">
        <f t="shared" si="18"/>
        <v>TRIPPLEG</v>
      </c>
      <c r="W117" s="52">
        <f t="shared" si="22"/>
        <v>0</v>
      </c>
      <c r="X117" s="52">
        <f t="shared" si="19"/>
        <v>0.92093023255813966</v>
      </c>
      <c r="Y117" s="53">
        <f t="shared" si="20"/>
        <v>18800</v>
      </c>
      <c r="Z117" s="53">
        <f t="shared" si="21"/>
        <v>69936</v>
      </c>
    </row>
    <row r="118" spans="2:26" x14ac:dyDescent="0.25">
      <c r="B118" s="60" t="s">
        <v>138</v>
      </c>
      <c r="C118" s="41">
        <v>13.3</v>
      </c>
      <c r="D118" s="41">
        <v>13.3</v>
      </c>
      <c r="E118" s="41">
        <v>13.3</v>
      </c>
      <c r="F118" s="42">
        <v>13.3</v>
      </c>
      <c r="G118" s="43">
        <v>0</v>
      </c>
      <c r="H118" s="43">
        <v>0</v>
      </c>
      <c r="I118" s="71">
        <v>258766</v>
      </c>
      <c r="J118" s="63">
        <v>3577594.55</v>
      </c>
      <c r="K118" s="46">
        <v>3.5019455252918386E-2</v>
      </c>
      <c r="V118" s="7" t="str">
        <f t="shared" si="18"/>
        <v>UACN</v>
      </c>
      <c r="W118" s="52">
        <f t="shared" si="22"/>
        <v>0</v>
      </c>
      <c r="X118" s="52">
        <f t="shared" si="19"/>
        <v>3.5019455252918386E-2</v>
      </c>
      <c r="Y118" s="53">
        <f t="shared" si="20"/>
        <v>258766</v>
      </c>
      <c r="Z118" s="53">
        <f t="shared" si="21"/>
        <v>3577594.55</v>
      </c>
    </row>
    <row r="119" spans="2:26" x14ac:dyDescent="0.25">
      <c r="B119" s="60" t="s">
        <v>139</v>
      </c>
      <c r="C119" s="41">
        <v>21.6</v>
      </c>
      <c r="D119" s="41">
        <v>21.95</v>
      </c>
      <c r="E119" s="41">
        <v>21.45</v>
      </c>
      <c r="F119" s="42">
        <v>21.65</v>
      </c>
      <c r="G119" s="43">
        <v>4.9999999999997158E-2</v>
      </c>
      <c r="H119" s="43">
        <v>0.23148148148146833</v>
      </c>
      <c r="I119" s="62">
        <v>30304508</v>
      </c>
      <c r="J119" s="63">
        <v>657687204.70000005</v>
      </c>
      <c r="K119" s="46">
        <v>-0.15594541910331383</v>
      </c>
      <c r="V119" s="7" t="str">
        <f t="shared" si="18"/>
        <v>UBA</v>
      </c>
      <c r="W119" s="52">
        <f t="shared" si="22"/>
        <v>2.3148148148146833E-3</v>
      </c>
      <c r="X119" s="52">
        <f t="shared" si="19"/>
        <v>-0.15594541910331383</v>
      </c>
      <c r="Y119" s="53">
        <f t="shared" si="20"/>
        <v>30304508</v>
      </c>
      <c r="Z119" s="53">
        <f t="shared" si="21"/>
        <v>657687204.70000005</v>
      </c>
    </row>
    <row r="120" spans="2:26" x14ac:dyDescent="0.25">
      <c r="B120" s="60" t="s">
        <v>140</v>
      </c>
      <c r="C120" s="41">
        <v>18.95</v>
      </c>
      <c r="D120" s="61">
        <v>20</v>
      </c>
      <c r="E120" s="61">
        <v>18.899999999999999</v>
      </c>
      <c r="F120" s="42">
        <v>20</v>
      </c>
      <c r="G120" s="43">
        <v>1.0500000000000007</v>
      </c>
      <c r="H120" s="43">
        <v>5.5408970976253338</v>
      </c>
      <c r="I120" s="71">
        <v>3922001</v>
      </c>
      <c r="J120" s="63">
        <v>75398160.200000003</v>
      </c>
      <c r="K120" s="46">
        <v>-0.13043478260869568</v>
      </c>
      <c r="V120" s="7" t="str">
        <f t="shared" si="18"/>
        <v>UCAP</v>
      </c>
      <c r="W120" s="52">
        <f t="shared" si="22"/>
        <v>5.5408970976253337E-2</v>
      </c>
      <c r="X120" s="52">
        <f t="shared" si="19"/>
        <v>-0.13043478260869568</v>
      </c>
      <c r="Y120" s="53">
        <f t="shared" si="20"/>
        <v>3922001</v>
      </c>
      <c r="Z120" s="53">
        <f t="shared" si="21"/>
        <v>75398160.200000003</v>
      </c>
    </row>
    <row r="121" spans="2:26" x14ac:dyDescent="0.25">
      <c r="B121" s="60" t="s">
        <v>141</v>
      </c>
      <c r="C121" s="41">
        <v>15.85</v>
      </c>
      <c r="D121" s="61">
        <v>15.85</v>
      </c>
      <c r="E121" s="61">
        <v>15.85</v>
      </c>
      <c r="F121" s="42">
        <v>15.85</v>
      </c>
      <c r="G121" s="43">
        <v>0</v>
      </c>
      <c r="H121" s="43">
        <v>0</v>
      </c>
      <c r="I121" s="71">
        <v>273112</v>
      </c>
      <c r="J121" s="63">
        <v>4415586.2</v>
      </c>
      <c r="K121" s="46">
        <v>7.0945945945945832E-2</v>
      </c>
      <c r="V121" s="7" t="str">
        <f t="shared" si="18"/>
        <v>UNILEVER</v>
      </c>
      <c r="W121" s="52">
        <f t="shared" si="22"/>
        <v>0</v>
      </c>
      <c r="X121" s="52">
        <f t="shared" si="19"/>
        <v>7.0945945945945832E-2</v>
      </c>
      <c r="Y121" s="53">
        <f t="shared" si="20"/>
        <v>273112</v>
      </c>
      <c r="Z121" s="53">
        <f t="shared" si="21"/>
        <v>4415586.2</v>
      </c>
    </row>
    <row r="122" spans="2:26" x14ac:dyDescent="0.25">
      <c r="B122" s="60" t="s">
        <v>142</v>
      </c>
      <c r="C122" s="41">
        <v>1.1200000000000001</v>
      </c>
      <c r="D122" s="41">
        <v>1.19</v>
      </c>
      <c r="E122" s="41">
        <v>1.1000000000000001</v>
      </c>
      <c r="F122" s="42">
        <v>1.1100000000000001</v>
      </c>
      <c r="G122" s="43">
        <v>-1.0000000000000009E-2</v>
      </c>
      <c r="H122" s="43">
        <v>-0.89285714285714346</v>
      </c>
      <c r="I122" s="62">
        <v>12236879</v>
      </c>
      <c r="J122" s="63">
        <v>13946065.369999999</v>
      </c>
      <c r="K122" s="46">
        <v>-0.31481481481481477</v>
      </c>
      <c r="V122" s="7" t="str">
        <f t="shared" si="18"/>
        <v>UNITYBNK</v>
      </c>
      <c r="W122" s="52">
        <f t="shared" si="22"/>
        <v>-8.928571428571435E-3</v>
      </c>
      <c r="X122" s="52">
        <f t="shared" si="19"/>
        <v>-0.31481481481481477</v>
      </c>
      <c r="Y122" s="53">
        <f t="shared" si="20"/>
        <v>12236879</v>
      </c>
      <c r="Z122" s="53">
        <f t="shared" si="21"/>
        <v>13946065.369999999</v>
      </c>
    </row>
    <row r="123" spans="2:26" x14ac:dyDescent="0.25">
      <c r="B123" s="60" t="s">
        <v>143</v>
      </c>
      <c r="C123" s="41">
        <v>0.34</v>
      </c>
      <c r="D123" s="61">
        <v>0.34</v>
      </c>
      <c r="E123" s="61">
        <v>0.32</v>
      </c>
      <c r="F123" s="42">
        <v>0.34</v>
      </c>
      <c r="G123" s="43">
        <v>0</v>
      </c>
      <c r="H123" s="43">
        <v>0</v>
      </c>
      <c r="I123" s="71">
        <v>2355037</v>
      </c>
      <c r="J123" s="63">
        <v>787559.1</v>
      </c>
      <c r="K123" s="46">
        <v>0.30769230769230771</v>
      </c>
      <c r="V123" s="7" t="str">
        <f t="shared" si="18"/>
        <v>UNIVINSURE</v>
      </c>
      <c r="W123" s="52">
        <f t="shared" si="22"/>
        <v>0</v>
      </c>
      <c r="X123" s="52">
        <f t="shared" si="19"/>
        <v>0.30769230769230771</v>
      </c>
      <c r="Y123" s="53">
        <f t="shared" si="20"/>
        <v>2355037</v>
      </c>
      <c r="Z123" s="53">
        <f t="shared" si="21"/>
        <v>787559.1</v>
      </c>
    </row>
    <row r="124" spans="2:26" x14ac:dyDescent="0.25">
      <c r="B124" s="60" t="s">
        <v>144</v>
      </c>
      <c r="C124" s="41">
        <v>1.21</v>
      </c>
      <c r="D124" s="61">
        <v>1.33</v>
      </c>
      <c r="E124" s="61">
        <v>1.33</v>
      </c>
      <c r="F124" s="42">
        <v>1.33</v>
      </c>
      <c r="G124" s="43">
        <v>0.12000000000000011</v>
      </c>
      <c r="H124" s="43">
        <v>9.9173553719008343</v>
      </c>
      <c r="I124" s="71">
        <v>295035</v>
      </c>
      <c r="J124" s="63">
        <v>385228.49</v>
      </c>
      <c r="K124" s="46">
        <v>3.90625E-2</v>
      </c>
      <c r="V124" s="7" t="str">
        <f t="shared" si="18"/>
        <v>UPDC</v>
      </c>
      <c r="W124" s="52">
        <f t="shared" si="22"/>
        <v>9.9173553719008337E-2</v>
      </c>
      <c r="X124" s="52">
        <f t="shared" si="19"/>
        <v>3.90625E-2</v>
      </c>
      <c r="Y124" s="53">
        <f t="shared" si="20"/>
        <v>295035</v>
      </c>
      <c r="Z124" s="53">
        <f t="shared" si="21"/>
        <v>385228.49</v>
      </c>
    </row>
    <row r="125" spans="2:26" x14ac:dyDescent="0.25">
      <c r="B125" s="60" t="s">
        <v>145</v>
      </c>
      <c r="C125" s="41">
        <v>4.05</v>
      </c>
      <c r="D125" s="41">
        <v>4.4000000000000004</v>
      </c>
      <c r="E125" s="41">
        <v>4.4000000000000004</v>
      </c>
      <c r="F125" s="42">
        <v>4.4000000000000004</v>
      </c>
      <c r="G125" s="43">
        <v>0.35000000000000053</v>
      </c>
      <c r="H125" s="43">
        <v>8.6419753086419888</v>
      </c>
      <c r="I125" s="62">
        <v>534729</v>
      </c>
      <c r="J125" s="63">
        <v>2351869.6</v>
      </c>
      <c r="K125" s="46">
        <v>-0.3125</v>
      </c>
      <c r="V125" s="7" t="str">
        <f t="shared" si="18"/>
        <v>UPDCREIT</v>
      </c>
      <c r="W125" s="52">
        <f t="shared" si="22"/>
        <v>8.6419753086419887E-2</v>
      </c>
      <c r="X125" s="52">
        <f>IF(ISTEXT(B125),K125,"")</f>
        <v>-0.3125</v>
      </c>
      <c r="Y125" s="53">
        <f t="shared" si="20"/>
        <v>534729</v>
      </c>
      <c r="Z125" s="53">
        <f t="shared" si="21"/>
        <v>2351869.6</v>
      </c>
    </row>
    <row r="126" spans="2:26" x14ac:dyDescent="0.25">
      <c r="B126" s="60" t="s">
        <v>146</v>
      </c>
      <c r="C126" s="41">
        <v>2.3199999999999998</v>
      </c>
      <c r="D126" s="61">
        <v>2.2999999999999998</v>
      </c>
      <c r="E126" s="61">
        <v>2.2999999999999998</v>
      </c>
      <c r="F126" s="42">
        <v>2.2999999999999998</v>
      </c>
      <c r="G126" s="43">
        <v>-2.0000000000000018E-2</v>
      </c>
      <c r="H126" s="43">
        <v>-0.86206896551724221</v>
      </c>
      <c r="I126" s="71">
        <v>600493</v>
      </c>
      <c r="J126" s="63">
        <v>1381119.51</v>
      </c>
      <c r="K126" s="46">
        <v>-4.1666666666666741E-2</v>
      </c>
      <c r="V126" s="7" t="str">
        <f t="shared" si="18"/>
        <v>UPL</v>
      </c>
      <c r="W126" s="52">
        <f t="shared" si="22"/>
        <v>-8.6206896551724223E-3</v>
      </c>
      <c r="X126" s="52">
        <f t="shared" ref="X126:X133" si="23">IF(ISTEXT(B126),K126,"")</f>
        <v>-4.1666666666666741E-2</v>
      </c>
      <c r="Y126" s="53">
        <f t="shared" si="20"/>
        <v>600493</v>
      </c>
      <c r="Z126" s="53">
        <f t="shared" si="21"/>
        <v>1381119.51</v>
      </c>
    </row>
    <row r="127" spans="2:26" x14ac:dyDescent="0.25">
      <c r="B127" s="60" t="s">
        <v>147</v>
      </c>
      <c r="C127" s="41">
        <v>0.69</v>
      </c>
      <c r="D127" s="41">
        <v>0.74</v>
      </c>
      <c r="E127" s="41">
        <v>0.7</v>
      </c>
      <c r="F127" s="42">
        <v>0.73</v>
      </c>
      <c r="G127" s="43">
        <v>4.0000000000000036E-2</v>
      </c>
      <c r="H127" s="43">
        <v>5.7971014492753676</v>
      </c>
      <c r="I127" s="71">
        <v>29329389</v>
      </c>
      <c r="J127" s="63">
        <v>21272407.949999999</v>
      </c>
      <c r="K127" s="46">
        <v>0.97297297297297303</v>
      </c>
      <c r="V127" s="7" t="str">
        <f t="shared" si="18"/>
        <v>VERITASKAP</v>
      </c>
      <c r="W127" s="52">
        <f t="shared" si="22"/>
        <v>5.7971014492753679E-2</v>
      </c>
      <c r="X127" s="52">
        <f t="shared" si="23"/>
        <v>0.97297297297297303</v>
      </c>
      <c r="Y127" s="53">
        <f t="shared" si="20"/>
        <v>29329389</v>
      </c>
      <c r="Z127" s="53">
        <f t="shared" si="21"/>
        <v>21272407.949999999</v>
      </c>
    </row>
    <row r="128" spans="2:26" x14ac:dyDescent="0.25">
      <c r="B128" s="60" t="s">
        <v>148</v>
      </c>
      <c r="C128" s="41">
        <v>202.9</v>
      </c>
      <c r="D128" s="41">
        <v>202.9</v>
      </c>
      <c r="E128" s="41">
        <v>202.9</v>
      </c>
      <c r="F128" s="42">
        <v>202.9</v>
      </c>
      <c r="G128" s="43">
        <v>0</v>
      </c>
      <c r="H128" s="43">
        <v>0</v>
      </c>
      <c r="I128" s="62">
        <v>16418</v>
      </c>
      <c r="J128" s="63">
        <v>3236129.4</v>
      </c>
      <c r="K128" s="46">
        <v>0</v>
      </c>
      <c r="V128" s="7" t="str">
        <f t="shared" si="18"/>
        <v>VFDGROUP</v>
      </c>
      <c r="W128" s="52">
        <f t="shared" si="22"/>
        <v>0</v>
      </c>
      <c r="X128" s="52">
        <f t="shared" si="23"/>
        <v>0</v>
      </c>
      <c r="Y128" s="53">
        <f t="shared" si="20"/>
        <v>16418</v>
      </c>
      <c r="Z128" s="53">
        <f t="shared" si="21"/>
        <v>3236129.4</v>
      </c>
    </row>
    <row r="129" spans="2:26" x14ac:dyDescent="0.25">
      <c r="B129" s="60" t="s">
        <v>149</v>
      </c>
      <c r="C129" s="41">
        <v>17</v>
      </c>
      <c r="D129" s="61">
        <v>17</v>
      </c>
      <c r="E129" s="61">
        <v>17</v>
      </c>
      <c r="F129" s="42">
        <v>17</v>
      </c>
      <c r="G129" s="43">
        <v>0</v>
      </c>
      <c r="H129" s="43">
        <v>0</v>
      </c>
      <c r="I129" s="71">
        <v>228067</v>
      </c>
      <c r="J129" s="63">
        <v>4117345.75</v>
      </c>
      <c r="K129" s="46">
        <v>-0.22727272727272729</v>
      </c>
      <c r="V129" s="7" t="str">
        <f t="shared" si="18"/>
        <v>VITAFOAM</v>
      </c>
      <c r="W129" s="52">
        <f t="shared" si="22"/>
        <v>0</v>
      </c>
      <c r="X129" s="52">
        <f t="shared" si="23"/>
        <v>-0.22727272727272729</v>
      </c>
      <c r="Y129" s="53">
        <f t="shared" si="20"/>
        <v>228067</v>
      </c>
      <c r="Z129" s="53">
        <f t="shared" si="21"/>
        <v>4117345.75</v>
      </c>
    </row>
    <row r="130" spans="2:26" x14ac:dyDescent="0.25">
      <c r="B130" s="60" t="s">
        <v>150</v>
      </c>
      <c r="C130" s="41">
        <v>33.049999999999997</v>
      </c>
      <c r="D130" s="61">
        <v>33.049999999999997</v>
      </c>
      <c r="E130" s="61">
        <v>33.049999999999997</v>
      </c>
      <c r="F130" s="42">
        <v>33.049999999999997</v>
      </c>
      <c r="G130" s="43">
        <v>0</v>
      </c>
      <c r="H130" s="43">
        <v>0</v>
      </c>
      <c r="I130" s="71">
        <v>1028379</v>
      </c>
      <c r="J130" s="63">
        <v>34556932.549999997</v>
      </c>
      <c r="K130" s="46">
        <v>4.9206349206349032E-2</v>
      </c>
      <c r="V130" s="7" t="str">
        <f t="shared" si="18"/>
        <v>WAPCO</v>
      </c>
      <c r="W130" s="52">
        <f t="shared" si="22"/>
        <v>0</v>
      </c>
      <c r="X130" s="52">
        <f t="shared" si="23"/>
        <v>4.9206349206349032E-2</v>
      </c>
      <c r="Y130" s="53">
        <f t="shared" si="20"/>
        <v>1028379</v>
      </c>
      <c r="Z130" s="53">
        <f t="shared" si="21"/>
        <v>34556932.549999997</v>
      </c>
    </row>
    <row r="131" spans="2:26" x14ac:dyDescent="0.25">
      <c r="B131" s="60" t="s">
        <v>151</v>
      </c>
      <c r="C131" s="41">
        <v>0.68</v>
      </c>
      <c r="D131" s="41">
        <v>0.71</v>
      </c>
      <c r="E131" s="41">
        <v>0.7</v>
      </c>
      <c r="F131" s="42">
        <v>0.71</v>
      </c>
      <c r="G131" s="43">
        <v>2.9999999999999916E-2</v>
      </c>
      <c r="H131" s="43">
        <v>4.4117647058823399</v>
      </c>
      <c r="I131" s="62">
        <v>890345</v>
      </c>
      <c r="J131" s="63">
        <v>630499.69999999995</v>
      </c>
      <c r="K131" s="46">
        <v>4.4117647058823373E-2</v>
      </c>
      <c r="V131" s="7" t="str">
        <f t="shared" si="18"/>
        <v>WAPIC</v>
      </c>
      <c r="W131" s="52">
        <f t="shared" si="22"/>
        <v>4.41176470588234E-2</v>
      </c>
      <c r="X131" s="52">
        <f t="shared" si="23"/>
        <v>4.4117647058823373E-2</v>
      </c>
      <c r="Y131" s="53">
        <f t="shared" si="20"/>
        <v>890345</v>
      </c>
      <c r="Z131" s="53">
        <f t="shared" si="21"/>
        <v>630499.69999999995</v>
      </c>
    </row>
    <row r="132" spans="2:26" x14ac:dyDescent="0.25">
      <c r="B132" s="60" t="s">
        <v>152</v>
      </c>
      <c r="C132" s="41">
        <v>6.85</v>
      </c>
      <c r="D132" s="61">
        <v>6.8</v>
      </c>
      <c r="E132" s="61">
        <v>6.75</v>
      </c>
      <c r="F132" s="42">
        <v>6.8</v>
      </c>
      <c r="G132" s="43">
        <v>-4.9999999999999822E-2</v>
      </c>
      <c r="H132" s="43">
        <v>-0.72992700729926752</v>
      </c>
      <c r="I132" s="71">
        <v>2016935</v>
      </c>
      <c r="J132" s="63">
        <v>13500009.4</v>
      </c>
      <c r="K132" s="46">
        <v>0.21428571428571441</v>
      </c>
      <c r="V132" s="7" t="str">
        <f t="shared" si="18"/>
        <v>WEMABANK</v>
      </c>
      <c r="W132" s="52">
        <f t="shared" si="22"/>
        <v>-7.2992700729926753E-3</v>
      </c>
      <c r="X132" s="52">
        <f t="shared" si="23"/>
        <v>0.21428571428571441</v>
      </c>
      <c r="Y132" s="53">
        <f t="shared" si="20"/>
        <v>2016935</v>
      </c>
      <c r="Z132" s="53">
        <f t="shared" si="21"/>
        <v>13500009.4</v>
      </c>
    </row>
    <row r="133" spans="2:26" x14ac:dyDescent="0.25">
      <c r="B133" s="60" t="s">
        <v>153</v>
      </c>
      <c r="C133" s="41">
        <v>34.799999999999997</v>
      </c>
      <c r="D133" s="61">
        <v>35</v>
      </c>
      <c r="E133" s="61">
        <v>34</v>
      </c>
      <c r="F133" s="42">
        <v>35</v>
      </c>
      <c r="G133" s="43">
        <v>0.20000000000000284</v>
      </c>
      <c r="H133" s="43">
        <v>0.5747126436781691</v>
      </c>
      <c r="I133" s="71">
        <v>74277519</v>
      </c>
      <c r="J133" s="63">
        <v>2565334653.4499989</v>
      </c>
      <c r="K133" s="46">
        <v>-9.4437257438551026E-2</v>
      </c>
      <c r="V133" s="7" t="str">
        <f t="shared" si="18"/>
        <v>ZENITHBANK</v>
      </c>
      <c r="W133" s="52">
        <f t="shared" si="22"/>
        <v>5.7471264367816906E-3</v>
      </c>
      <c r="X133" s="52">
        <f t="shared" si="23"/>
        <v>-9.4437257438551026E-2</v>
      </c>
      <c r="Y133" s="53">
        <f t="shared" si="20"/>
        <v>74277519</v>
      </c>
      <c r="Z133" s="53">
        <f t="shared" si="21"/>
        <v>2565334653.4499989</v>
      </c>
    </row>
    <row r="134" spans="2:26" x14ac:dyDescent="0.25">
      <c r="V134" s="7"/>
      <c r="W134" s="7"/>
      <c r="X134" s="52"/>
      <c r="Y134" s="53"/>
      <c r="Z134" s="53"/>
    </row>
    <row r="135" spans="2:26" x14ac:dyDescent="0.25">
      <c r="V135" s="7"/>
      <c r="W135" s="7"/>
      <c r="X135" s="52"/>
      <c r="Y135" s="53"/>
      <c r="Z135" s="53"/>
    </row>
    <row r="136" spans="2:26" x14ac:dyDescent="0.25">
      <c r="V136" s="7"/>
      <c r="W136" s="7"/>
      <c r="X136" s="52"/>
      <c r="Y136" s="53"/>
      <c r="Z136" s="53"/>
    </row>
    <row r="137" spans="2:26" x14ac:dyDescent="0.25">
      <c r="V137" s="7"/>
      <c r="W137" s="7"/>
      <c r="X137" s="52"/>
      <c r="Y137" s="53"/>
      <c r="Z137" s="53"/>
    </row>
    <row r="138" spans="2:26" x14ac:dyDescent="0.25"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:34" x14ac:dyDescent="0.25">
      <c r="V161" s="7"/>
      <c r="W161" s="7"/>
      <c r="X161" s="52"/>
      <c r="Y161" s="53"/>
      <c r="Z161" s="53"/>
    </row>
    <row r="162" spans="2:34" x14ac:dyDescent="0.25"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V162" s="7"/>
      <c r="W162" s="7"/>
      <c r="X162" s="52"/>
      <c r="Y162" s="53"/>
      <c r="Z162" s="53"/>
    </row>
    <row r="163" spans="2:34" x14ac:dyDescent="0.25">
      <c r="V163" s="7"/>
      <c r="W163" s="7"/>
      <c r="X163" s="52"/>
      <c r="Y163" s="53"/>
      <c r="Z163" s="53"/>
    </row>
    <row r="164" spans="2:34" x14ac:dyDescent="0.25">
      <c r="V164" s="7"/>
      <c r="W164" s="7"/>
      <c r="X164" s="52"/>
      <c r="Y164" s="53"/>
      <c r="Z164" s="53"/>
    </row>
    <row r="165" spans="2:34" x14ac:dyDescent="0.25">
      <c r="V165" s="7"/>
      <c r="W165" s="7"/>
      <c r="X165" s="52"/>
      <c r="Y165" s="53"/>
      <c r="Z165" s="53"/>
    </row>
    <row r="166" spans="2:34" x14ac:dyDescent="0.25">
      <c r="V166" s="7"/>
      <c r="W166" s="7"/>
      <c r="X166" s="52"/>
      <c r="Y166" s="53"/>
      <c r="Z166" s="53"/>
    </row>
    <row r="167" spans="2:34" x14ac:dyDescent="0.25">
      <c r="V167" s="7"/>
      <c r="W167" s="7"/>
      <c r="X167" s="52"/>
      <c r="Y167" s="53"/>
      <c r="Z167" s="53"/>
    </row>
    <row r="168" spans="2:34" x14ac:dyDescent="0.25">
      <c r="V168" s="7"/>
      <c r="W168" s="7"/>
      <c r="X168" s="52"/>
      <c r="Y168" s="53"/>
      <c r="Z168" s="53"/>
    </row>
    <row r="169" spans="2:34" x14ac:dyDescent="0.25">
      <c r="V169" s="7"/>
      <c r="W169" s="7"/>
      <c r="X169" s="52"/>
      <c r="Y169" s="53"/>
      <c r="Z169" s="53"/>
    </row>
    <row r="170" spans="2:34" x14ac:dyDescent="0.25">
      <c r="V170" s="7"/>
      <c r="W170" s="7"/>
      <c r="X170" s="52"/>
      <c r="Y170" s="53"/>
      <c r="Z170" s="53"/>
    </row>
    <row r="171" spans="2:34" x14ac:dyDescent="0.25">
      <c r="V171" s="7"/>
      <c r="W171" s="7"/>
      <c r="X171" s="52"/>
      <c r="Y171" s="53"/>
      <c r="Z171" s="53"/>
    </row>
    <row r="172" spans="2:34" x14ac:dyDescent="0.25">
      <c r="V172" s="7"/>
      <c r="W172" s="7"/>
      <c r="X172" s="52"/>
      <c r="Y172" s="53"/>
      <c r="Z172" s="53"/>
    </row>
    <row r="173" spans="2:34" x14ac:dyDescent="0.25">
      <c r="V173" s="7"/>
      <c r="W173" s="7"/>
      <c r="X173" s="73"/>
      <c r="Y173" s="74"/>
      <c r="Z173" s="74"/>
    </row>
    <row r="174" spans="2:34" x14ac:dyDescent="0.25">
      <c r="V174" s="7"/>
      <c r="W174" s="7"/>
      <c r="X174" s="52"/>
      <c r="Y174" s="53"/>
      <c r="Z174" s="53"/>
    </row>
    <row r="175" spans="2:34" x14ac:dyDescent="0.25">
      <c r="V175" s="7"/>
      <c r="W175" s="7"/>
      <c r="X175" s="52"/>
      <c r="Y175" s="53"/>
      <c r="Z175" s="53"/>
    </row>
    <row r="176" spans="2:34" s="72" customFormat="1" x14ac:dyDescent="0.25">
      <c r="B176"/>
      <c r="C176"/>
      <c r="D176"/>
      <c r="E176"/>
      <c r="F176"/>
      <c r="G176"/>
      <c r="H176"/>
      <c r="I176"/>
      <c r="J176"/>
      <c r="K176"/>
      <c r="L176"/>
      <c r="V176" s="7"/>
      <c r="W176" s="7"/>
      <c r="X176" s="52"/>
      <c r="Y176" s="53"/>
      <c r="Z176" s="53"/>
      <c r="AA176" s="75"/>
      <c r="AB176" s="75"/>
      <c r="AC176" s="75"/>
      <c r="AD176" s="75"/>
      <c r="AE176" s="75"/>
      <c r="AF176" s="75"/>
      <c r="AG176" s="75"/>
      <c r="AH176" s="75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  <row r="212" spans="22:26" x14ac:dyDescent="0.25">
      <c r="V212" s="7"/>
      <c r="W212" s="7"/>
      <c r="X212" s="52"/>
      <c r="Y212" s="53"/>
      <c r="Z212" s="53"/>
    </row>
    <row r="213" spans="22:26" x14ac:dyDescent="0.25">
      <c r="V213" s="7"/>
      <c r="W213" s="7"/>
      <c r="X213" s="52"/>
      <c r="Y213" s="53"/>
      <c r="Z213" s="53"/>
    </row>
    <row r="214" spans="22:26" x14ac:dyDescent="0.25">
      <c r="V214" s="7"/>
      <c r="W214" s="7"/>
      <c r="X214" s="52"/>
      <c r="Y214" s="53"/>
      <c r="Z214" s="53"/>
    </row>
    <row r="215" spans="22:26" x14ac:dyDescent="0.25">
      <c r="V215" s="7"/>
      <c r="W215" s="7"/>
      <c r="X215" s="52"/>
      <c r="Y215" s="53"/>
      <c r="Z215" s="53"/>
    </row>
    <row r="216" spans="22:26" x14ac:dyDescent="0.25">
      <c r="V216" s="7"/>
      <c r="W216" s="7"/>
      <c r="X216" s="52"/>
      <c r="Y216" s="53"/>
      <c r="Z216" s="53"/>
    </row>
    <row r="217" spans="22:26" x14ac:dyDescent="0.25">
      <c r="V217" s="7"/>
      <c r="W217" s="7"/>
      <c r="X217" s="52"/>
      <c r="Y217" s="53"/>
      <c r="Z217" s="53"/>
    </row>
    <row r="218" spans="22:26" x14ac:dyDescent="0.25">
      <c r="V218" s="7"/>
      <c r="W218" s="7"/>
      <c r="X218" s="52"/>
      <c r="Y218" s="53"/>
      <c r="Z218" s="53"/>
    </row>
    <row r="219" spans="22:26" x14ac:dyDescent="0.25">
      <c r="V219" s="7"/>
      <c r="W219" s="7"/>
      <c r="X219" s="52"/>
      <c r="Y219" s="53"/>
      <c r="Z219" s="53"/>
    </row>
    <row r="220" spans="22:26" x14ac:dyDescent="0.25">
      <c r="V220" s="7"/>
      <c r="W220" s="7"/>
      <c r="X220" s="52"/>
      <c r="Y220" s="53"/>
      <c r="Z220" s="53"/>
    </row>
    <row r="221" spans="22:26" x14ac:dyDescent="0.25">
      <c r="V221" s="7"/>
      <c r="W221" s="7"/>
      <c r="X221" s="52"/>
      <c r="Y221" s="53"/>
      <c r="Z221" s="53"/>
    </row>
    <row r="222" spans="22:26" x14ac:dyDescent="0.25">
      <c r="V222" s="7"/>
      <c r="W222" s="7"/>
      <c r="X222" s="52"/>
      <c r="Y222" s="53"/>
      <c r="Z222" s="53"/>
    </row>
    <row r="223" spans="22:26" x14ac:dyDescent="0.25">
      <c r="V223" s="7"/>
      <c r="W223" s="7"/>
      <c r="X223" s="52"/>
      <c r="Y223" s="53"/>
      <c r="Z223" s="53"/>
    </row>
    <row r="224" spans="22:26" x14ac:dyDescent="0.25">
      <c r="V224" s="7"/>
      <c r="W224" s="7"/>
      <c r="X224" s="52"/>
      <c r="Y224" s="53"/>
      <c r="Z224" s="53"/>
    </row>
    <row r="225" spans="22:26" x14ac:dyDescent="0.25">
      <c r="V225" s="7"/>
      <c r="W225" s="7"/>
      <c r="X225" s="52"/>
      <c r="Y225" s="53"/>
      <c r="Z225" s="53"/>
    </row>
    <row r="226" spans="22:26" x14ac:dyDescent="0.25">
      <c r="V226" s="7"/>
      <c r="W226" s="7"/>
      <c r="X226" s="52"/>
      <c r="Y226" s="53"/>
      <c r="Z226" s="53"/>
    </row>
    <row r="227" spans="22:26" x14ac:dyDescent="0.25">
      <c r="V227" s="7"/>
      <c r="W227" s="7"/>
      <c r="X227" s="52"/>
      <c r="Y227" s="53"/>
      <c r="Z227" s="53"/>
    </row>
    <row r="228" spans="22:26" x14ac:dyDescent="0.25">
      <c r="V228" s="7"/>
      <c r="W228" s="7"/>
      <c r="X228" s="52"/>
      <c r="Y228" s="53"/>
      <c r="Z228" s="53"/>
    </row>
    <row r="229" spans="22:26" x14ac:dyDescent="0.25">
      <c r="V229" s="7"/>
      <c r="W229" s="7"/>
      <c r="X229" s="52"/>
      <c r="Y229" s="53"/>
      <c r="Z229" s="53"/>
    </row>
    <row r="230" spans="22:26" x14ac:dyDescent="0.25">
      <c r="V230" s="7"/>
      <c r="W230" s="7"/>
      <c r="X230" s="52"/>
      <c r="Y230" s="53"/>
      <c r="Z230" s="53"/>
    </row>
    <row r="231" spans="22:26" x14ac:dyDescent="0.25">
      <c r="V231" s="7"/>
      <c r="W231" s="7"/>
      <c r="X231" s="52"/>
      <c r="Y231" s="53"/>
      <c r="Z231" s="53"/>
    </row>
    <row r="232" spans="22:26" x14ac:dyDescent="0.25">
      <c r="V232" s="7"/>
      <c r="W232" s="7"/>
      <c r="X232" s="52"/>
      <c r="Y232" s="53"/>
      <c r="Z232" s="53"/>
    </row>
    <row r="233" spans="22:26" x14ac:dyDescent="0.25">
      <c r="V233" s="7"/>
      <c r="W233" s="7"/>
      <c r="X233" s="52"/>
      <c r="Y233" s="53"/>
      <c r="Z233" s="53"/>
    </row>
    <row r="234" spans="22:26" x14ac:dyDescent="0.25">
      <c r="V234" s="7"/>
      <c r="W234" s="7"/>
      <c r="X234" s="52"/>
      <c r="Y234" s="53"/>
      <c r="Z234" s="53"/>
    </row>
    <row r="235" spans="22:26" x14ac:dyDescent="0.25">
      <c r="V235" s="7"/>
      <c r="W235" s="7"/>
      <c r="X235" s="52"/>
      <c r="Y235" s="53"/>
      <c r="Z235" s="53"/>
    </row>
    <row r="236" spans="22:26" x14ac:dyDescent="0.25">
      <c r="V236" s="7"/>
      <c r="W236" s="7"/>
      <c r="X236" s="52"/>
      <c r="Y236" s="53"/>
      <c r="Z236" s="53"/>
    </row>
    <row r="237" spans="22:26" x14ac:dyDescent="0.25">
      <c r="V237" s="7"/>
      <c r="W237" s="7"/>
      <c r="X237" s="52"/>
      <c r="Y237" s="53"/>
      <c r="Z237" s="53"/>
    </row>
    <row r="238" spans="22:26" x14ac:dyDescent="0.25">
      <c r="V238" s="7"/>
      <c r="W238" s="7"/>
      <c r="X238" s="52"/>
      <c r="Y238" s="53"/>
      <c r="Z238" s="53"/>
    </row>
    <row r="239" spans="22:26" x14ac:dyDescent="0.25">
      <c r="V239" s="7"/>
      <c r="W239" s="7"/>
      <c r="X239" s="52"/>
      <c r="Y239" s="53"/>
      <c r="Z239" s="53"/>
    </row>
    <row r="240" spans="22:26" x14ac:dyDescent="0.25">
      <c r="V240" s="7"/>
      <c r="W240" s="7"/>
      <c r="X240" s="52"/>
      <c r="Y240" s="53"/>
      <c r="Z240" s="53"/>
    </row>
    <row r="241" spans="22:26" x14ac:dyDescent="0.25">
      <c r="V241" s="7"/>
      <c r="W241" s="7"/>
      <c r="X241" s="52"/>
      <c r="Y241" s="53"/>
      <c r="Z241" s="53"/>
    </row>
    <row r="242" spans="22:26" x14ac:dyDescent="0.25">
      <c r="V242" s="7"/>
      <c r="W242" s="7"/>
      <c r="X242" s="52"/>
      <c r="Y242" s="53"/>
      <c r="Z242" s="53"/>
    </row>
    <row r="243" spans="22:26" x14ac:dyDescent="0.25">
      <c r="V243" s="7"/>
      <c r="W243" s="7"/>
      <c r="X243" s="52"/>
      <c r="Y243" s="53"/>
      <c r="Z243" s="53"/>
    </row>
    <row r="244" spans="22:26" x14ac:dyDescent="0.25">
      <c r="V244" s="7"/>
      <c r="W244" s="7"/>
      <c r="X244" s="52"/>
      <c r="Y244" s="53"/>
      <c r="Z244" s="53"/>
    </row>
    <row r="245" spans="22:26" x14ac:dyDescent="0.25">
      <c r="V245" s="7"/>
      <c r="W245" s="7"/>
      <c r="X245" s="52"/>
      <c r="Y245" s="53"/>
      <c r="Z245" s="53"/>
    </row>
    <row r="246" spans="22:26" x14ac:dyDescent="0.25">
      <c r="V246" s="7"/>
      <c r="W246" s="7"/>
      <c r="X246" s="52"/>
      <c r="Y246" s="53"/>
      <c r="Z246" s="53"/>
    </row>
    <row r="247" spans="22:26" x14ac:dyDescent="0.25">
      <c r="V247" s="7"/>
      <c r="W247" s="7"/>
      <c r="X247" s="52"/>
      <c r="Y247" s="53"/>
      <c r="Z247" s="53"/>
    </row>
    <row r="248" spans="22:26" x14ac:dyDescent="0.25">
      <c r="V248" s="7"/>
      <c r="W248" s="7"/>
      <c r="X248" s="52"/>
      <c r="Y248" s="53"/>
      <c r="Z248" s="53"/>
    </row>
    <row r="249" spans="22:26" x14ac:dyDescent="0.25">
      <c r="V249" s="7"/>
      <c r="W249" s="7"/>
      <c r="X249" s="52"/>
      <c r="Y249" s="53"/>
      <c r="Z249" s="53"/>
    </row>
    <row r="250" spans="22:26" x14ac:dyDescent="0.25">
      <c r="V250" s="7"/>
      <c r="W250" s="7"/>
      <c r="X250" s="52"/>
      <c r="Y250" s="53"/>
      <c r="Z250" s="53"/>
    </row>
    <row r="251" spans="22:26" x14ac:dyDescent="0.25">
      <c r="V251" s="7"/>
      <c r="W251" s="7"/>
      <c r="X251" s="52"/>
      <c r="Y251" s="53"/>
      <c r="Z251" s="53"/>
    </row>
    <row r="252" spans="22:26" x14ac:dyDescent="0.25">
      <c r="V252" s="7"/>
      <c r="W252" s="7"/>
      <c r="X252" s="52"/>
      <c r="Y252" s="53"/>
      <c r="Z252" s="53"/>
    </row>
    <row r="253" spans="22:26" x14ac:dyDescent="0.25">
      <c r="V253" s="7"/>
      <c r="W253" s="7"/>
      <c r="X253" s="52"/>
      <c r="Y253" s="53"/>
      <c r="Z253" s="53"/>
    </row>
    <row r="254" spans="22:26" x14ac:dyDescent="0.25">
      <c r="V254" s="7"/>
      <c r="W254" s="7"/>
      <c r="X254" s="52"/>
      <c r="Y254" s="53"/>
      <c r="Z254" s="53"/>
    </row>
    <row r="255" spans="22:26" x14ac:dyDescent="0.25">
      <c r="V255" s="7"/>
      <c r="W255" s="7"/>
      <c r="X255" s="52"/>
      <c r="Y255" s="53"/>
      <c r="Z255" s="53"/>
    </row>
    <row r="256" spans="22:26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  <row r="276" spans="22:26" x14ac:dyDescent="0.25">
      <c r="V276" s="7"/>
      <c r="W276" s="7"/>
      <c r="X276" s="52"/>
      <c r="Y276" s="53"/>
      <c r="Z276" s="53"/>
    </row>
    <row r="277" spans="22:26" x14ac:dyDescent="0.25">
      <c r="V277" s="7"/>
      <c r="W277" s="7"/>
      <c r="X277" s="52"/>
      <c r="Y277" s="53"/>
      <c r="Z277" s="53"/>
    </row>
    <row r="278" spans="22:26" x14ac:dyDescent="0.25">
      <c r="V278" s="7"/>
      <c r="W278" s="7"/>
      <c r="X278" s="52"/>
      <c r="Y278" s="53"/>
      <c r="Z278" s="53"/>
    </row>
    <row r="279" spans="22:26" x14ac:dyDescent="0.25">
      <c r="V279" s="7"/>
      <c r="W279" s="7"/>
      <c r="X279" s="52"/>
      <c r="Y279" s="53"/>
      <c r="Z279" s="53"/>
    </row>
    <row r="280" spans="22:26" x14ac:dyDescent="0.25">
      <c r="V280" s="7"/>
      <c r="W280" s="7"/>
      <c r="X280" s="52"/>
      <c r="Y280" s="53"/>
      <c r="Z280" s="53"/>
    </row>
    <row r="281" spans="22:26" x14ac:dyDescent="0.25">
      <c r="V281" s="7"/>
      <c r="W281" s="7"/>
      <c r="X281" s="52"/>
      <c r="Y281" s="53"/>
      <c r="Z281" s="53"/>
    </row>
    <row r="282" spans="22:26" x14ac:dyDescent="0.25">
      <c r="V282" s="7"/>
      <c r="W282" s="7"/>
      <c r="X282" s="52"/>
      <c r="Y282" s="53"/>
      <c r="Z282" s="53"/>
    </row>
    <row r="283" spans="22:26" x14ac:dyDescent="0.25">
      <c r="V283" s="7"/>
      <c r="W283" s="7"/>
      <c r="X283" s="52"/>
      <c r="Y283" s="53"/>
      <c r="Z283" s="53"/>
    </row>
    <row r="284" spans="22:26" x14ac:dyDescent="0.25">
      <c r="V284" s="7"/>
      <c r="W284" s="7"/>
      <c r="X284" s="52"/>
      <c r="Y284" s="53"/>
      <c r="Z284" s="53"/>
    </row>
    <row r="285" spans="22:26" x14ac:dyDescent="0.25">
      <c r="V285" s="7"/>
      <c r="W285" s="7"/>
      <c r="X285" s="52"/>
      <c r="Y285" s="53"/>
      <c r="Z285" s="53"/>
    </row>
    <row r="286" spans="22:26" x14ac:dyDescent="0.25">
      <c r="V286" s="7"/>
      <c r="W286" s="7"/>
      <c r="X286" s="52"/>
      <c r="Y286" s="53"/>
      <c r="Z286" s="53"/>
    </row>
    <row r="287" spans="22:26" x14ac:dyDescent="0.25">
      <c r="V287" s="7"/>
      <c r="W287" s="7"/>
      <c r="X287" s="52"/>
      <c r="Y287" s="53"/>
      <c r="Z287" s="53"/>
    </row>
    <row r="288" spans="22:26" x14ac:dyDescent="0.25">
      <c r="V288" s="7"/>
      <c r="W288" s="7"/>
      <c r="X288" s="52"/>
      <c r="Y288" s="53"/>
      <c r="Z288" s="53"/>
    </row>
    <row r="289" spans="22:26" x14ac:dyDescent="0.25">
      <c r="V289" s="7"/>
      <c r="W289" s="7"/>
      <c r="X289" s="52"/>
      <c r="Y289" s="53"/>
      <c r="Z289" s="53"/>
    </row>
    <row r="290" spans="22:26" x14ac:dyDescent="0.25">
      <c r="V290" s="7"/>
      <c r="W290" s="7"/>
      <c r="X290" s="52"/>
      <c r="Y290" s="53"/>
      <c r="Z290" s="53"/>
    </row>
    <row r="291" spans="22:26" x14ac:dyDescent="0.25">
      <c r="V291" s="7"/>
      <c r="W291" s="7"/>
      <c r="X291" s="52"/>
      <c r="Y291" s="53"/>
      <c r="Z291" s="53"/>
    </row>
    <row r="292" spans="22:26" x14ac:dyDescent="0.25">
      <c r="V292" s="7"/>
      <c r="W292" s="7"/>
      <c r="X292" s="52"/>
      <c r="Y292" s="53"/>
      <c r="Z292" s="53"/>
    </row>
    <row r="293" spans="22:26" x14ac:dyDescent="0.25">
      <c r="V293" s="7"/>
      <c r="W293" s="7"/>
      <c r="X293" s="52"/>
      <c r="Y293" s="53"/>
      <c r="Z293" s="53"/>
    </row>
    <row r="294" spans="22:26" x14ac:dyDescent="0.25">
      <c r="V294" s="7"/>
      <c r="W294" s="7"/>
      <c r="X294" s="52"/>
      <c r="Y294" s="53"/>
      <c r="Z294" s="53"/>
    </row>
    <row r="295" spans="22:26" x14ac:dyDescent="0.25">
      <c r="V295" s="7"/>
      <c r="W295" s="7"/>
      <c r="X295" s="52"/>
      <c r="Y295" s="53"/>
      <c r="Z295" s="53"/>
    </row>
    <row r="296" spans="22:26" x14ac:dyDescent="0.25">
      <c r="V296" s="7"/>
      <c r="W296" s="7"/>
      <c r="X296" s="52"/>
      <c r="Y296" s="53"/>
      <c r="Z296" s="53"/>
    </row>
    <row r="297" spans="22:26" x14ac:dyDescent="0.25">
      <c r="V297" s="7"/>
      <c r="W297" s="7"/>
      <c r="X297" s="52"/>
      <c r="Y297" s="53"/>
      <c r="Z297" s="53"/>
    </row>
    <row r="298" spans="22:26" x14ac:dyDescent="0.25">
      <c r="V298" s="7"/>
      <c r="W298" s="7"/>
      <c r="X298" s="52"/>
      <c r="Y298" s="53"/>
      <c r="Z298" s="53"/>
    </row>
    <row r="299" spans="22:26" x14ac:dyDescent="0.25">
      <c r="V299" s="7"/>
      <c r="W299" s="7"/>
      <c r="X299" s="52"/>
      <c r="Y299" s="53"/>
      <c r="Z299" s="53"/>
    </row>
    <row r="300" spans="22:26" x14ac:dyDescent="0.25">
      <c r="V300" s="7"/>
      <c r="W300" s="7"/>
      <c r="X300" s="52"/>
      <c r="Y300" s="53"/>
      <c r="Z300" s="53"/>
    </row>
    <row r="301" spans="22:26" x14ac:dyDescent="0.25">
      <c r="V301" s="7"/>
      <c r="W301" s="7"/>
      <c r="X301" s="52"/>
      <c r="Y301" s="53"/>
      <c r="Z301" s="53"/>
    </row>
    <row r="302" spans="22:26" x14ac:dyDescent="0.25">
      <c r="V302" s="7"/>
      <c r="W302" s="7"/>
      <c r="X302" s="52"/>
      <c r="Y302" s="53"/>
      <c r="Z302" s="53"/>
    </row>
    <row r="303" spans="22:26" x14ac:dyDescent="0.25">
      <c r="V303" s="7"/>
      <c r="W303" s="7"/>
      <c r="X303" s="52"/>
      <c r="Y303" s="53"/>
      <c r="Z303" s="53"/>
    </row>
    <row r="304" spans="22:26" x14ac:dyDescent="0.25">
      <c r="V304" s="7"/>
      <c r="W304" s="7"/>
      <c r="X304" s="52"/>
      <c r="Y304" s="53"/>
      <c r="Z304" s="53"/>
    </row>
    <row r="305" spans="22:26" x14ac:dyDescent="0.25">
      <c r="V305" s="7"/>
      <c r="W305" s="7"/>
      <c r="X305" s="52"/>
      <c r="Y305" s="53"/>
      <c r="Z305" s="53"/>
    </row>
    <row r="306" spans="22:26" x14ac:dyDescent="0.25">
      <c r="V306" s="7"/>
      <c r="W306" s="7"/>
      <c r="X306" s="52"/>
      <c r="Y306" s="53"/>
      <c r="Z306" s="53"/>
    </row>
    <row r="307" spans="22:26" x14ac:dyDescent="0.25">
      <c r="V307" s="7"/>
      <c r="W307" s="7"/>
      <c r="X307" s="52"/>
      <c r="Y307" s="53"/>
      <c r="Z307" s="53"/>
    </row>
    <row r="308" spans="22:26" x14ac:dyDescent="0.25">
      <c r="V308" s="7"/>
      <c r="W308" s="7"/>
      <c r="X308" s="52"/>
      <c r="Y308" s="53"/>
      <c r="Z308" s="53"/>
    </row>
    <row r="309" spans="22:26" x14ac:dyDescent="0.25">
      <c r="V309" s="7"/>
      <c r="W309" s="7"/>
      <c r="X309" s="52"/>
      <c r="Y309" s="53"/>
      <c r="Z309" s="53"/>
    </row>
    <row r="310" spans="22:26" x14ac:dyDescent="0.25">
      <c r="V310" s="7"/>
      <c r="W310" s="7"/>
      <c r="X310" s="52"/>
      <c r="Y310" s="53"/>
      <c r="Z310" s="53"/>
    </row>
    <row r="311" spans="22:26" x14ac:dyDescent="0.25">
      <c r="V311" s="7"/>
      <c r="W311" s="7"/>
      <c r="X311" s="52"/>
      <c r="Y311" s="53"/>
      <c r="Z311" s="53"/>
    </row>
    <row r="312" spans="22:26" x14ac:dyDescent="0.25">
      <c r="V312" s="7"/>
      <c r="W312" s="7"/>
      <c r="X312" s="52"/>
      <c r="Y312" s="53"/>
      <c r="Z312" s="53"/>
    </row>
    <row r="313" spans="22:26" x14ac:dyDescent="0.25">
      <c r="V313" s="7"/>
      <c r="W313" s="7"/>
      <c r="X313" s="52"/>
      <c r="Y313" s="53"/>
      <c r="Z313" s="53"/>
    </row>
    <row r="314" spans="22:26" x14ac:dyDescent="0.25">
      <c r="V314" s="7"/>
      <c r="W314" s="7"/>
      <c r="X314" s="52"/>
      <c r="Y314" s="53"/>
      <c r="Z314" s="53"/>
    </row>
    <row r="315" spans="22:26" x14ac:dyDescent="0.25">
      <c r="V315" s="7"/>
      <c r="W315" s="7"/>
      <c r="X315" s="52"/>
      <c r="Y315" s="53"/>
      <c r="Z315" s="53"/>
    </row>
    <row r="316" spans="22:26" x14ac:dyDescent="0.25">
      <c r="V316" s="7"/>
      <c r="W316" s="7"/>
      <c r="X316" s="52"/>
      <c r="Y316" s="53"/>
      <c r="Z316" s="53"/>
    </row>
    <row r="317" spans="22:26" x14ac:dyDescent="0.25">
      <c r="V317" s="7"/>
      <c r="W317" s="7"/>
      <c r="X317" s="52"/>
      <c r="Y317" s="53"/>
      <c r="Z317" s="53"/>
    </row>
    <row r="318" spans="22:26" x14ac:dyDescent="0.25">
      <c r="V318" s="7"/>
      <c r="W318" s="7"/>
      <c r="X318" s="52"/>
      <c r="Y318" s="53"/>
      <c r="Z318" s="53"/>
    </row>
    <row r="319" spans="22:26" x14ac:dyDescent="0.25">
      <c r="V319" s="7"/>
      <c r="W319" s="7"/>
      <c r="X319" s="52"/>
      <c r="Y319" s="53"/>
      <c r="Z319" s="53"/>
    </row>
    <row r="320" spans="22:26" x14ac:dyDescent="0.25">
      <c r="V320" s="7"/>
      <c r="W320" s="7"/>
      <c r="X320" s="52"/>
      <c r="Y320" s="53"/>
      <c r="Z320" s="53"/>
    </row>
    <row r="321" spans="22:26" x14ac:dyDescent="0.25">
      <c r="V321" s="7"/>
      <c r="W321" s="7"/>
      <c r="X321" s="52"/>
      <c r="Y321" s="53"/>
      <c r="Z321" s="53"/>
    </row>
    <row r="322" spans="22:26" x14ac:dyDescent="0.25">
      <c r="V322" s="7"/>
      <c r="W322" s="7"/>
      <c r="X322" s="52"/>
      <c r="Y322" s="53"/>
      <c r="Z322" s="53"/>
    </row>
    <row r="323" spans="22:26" x14ac:dyDescent="0.25">
      <c r="V323" s="7"/>
      <c r="W323" s="7"/>
      <c r="X323" s="52"/>
      <c r="Y323" s="53"/>
      <c r="Z323" s="53"/>
    </row>
    <row r="324" spans="22:26" x14ac:dyDescent="0.25">
      <c r="V324" s="7"/>
      <c r="W324" s="7"/>
      <c r="X324" s="52"/>
      <c r="Y324" s="53"/>
      <c r="Z324" s="53"/>
    </row>
    <row r="325" spans="22:26" x14ac:dyDescent="0.25">
      <c r="V325" s="7"/>
      <c r="W325" s="7"/>
      <c r="X325" s="52"/>
      <c r="Y325" s="53"/>
      <c r="Z325" s="53"/>
    </row>
    <row r="326" spans="22:26" x14ac:dyDescent="0.25">
      <c r="V326" s="7"/>
      <c r="W326" s="7"/>
      <c r="X326" s="52"/>
      <c r="Y326" s="53"/>
      <c r="Z326" s="53"/>
    </row>
    <row r="327" spans="22:26" x14ac:dyDescent="0.25">
      <c r="V327" s="7"/>
      <c r="W327" s="7"/>
      <c r="X327" s="52"/>
      <c r="Y327" s="53"/>
      <c r="Z327" s="53"/>
    </row>
    <row r="328" spans="22:26" x14ac:dyDescent="0.25">
      <c r="V328" s="7"/>
      <c r="W328" s="7"/>
      <c r="X328" s="52"/>
      <c r="Y328" s="53"/>
      <c r="Z328" s="53"/>
    </row>
    <row r="329" spans="22:26" x14ac:dyDescent="0.25">
      <c r="V329" s="7"/>
      <c r="W329" s="7"/>
      <c r="X329" s="52"/>
      <c r="Y329" s="53"/>
      <c r="Z329" s="53"/>
    </row>
    <row r="330" spans="22:26" x14ac:dyDescent="0.25">
      <c r="V330" s="7"/>
      <c r="W330" s="7"/>
      <c r="X330" s="52"/>
      <c r="Y330" s="53"/>
      <c r="Z330" s="53"/>
    </row>
    <row r="331" spans="22:26" x14ac:dyDescent="0.25">
      <c r="V331" s="7"/>
      <c r="W331" s="7"/>
      <c r="X331" s="52"/>
      <c r="Y331" s="53"/>
      <c r="Z331" s="53"/>
    </row>
    <row r="332" spans="22:26" x14ac:dyDescent="0.25">
      <c r="V332" s="7"/>
      <c r="W332" s="7"/>
      <c r="X332" s="52"/>
      <c r="Y332" s="53"/>
      <c r="Z332" s="53"/>
    </row>
    <row r="333" spans="22:26" x14ac:dyDescent="0.25">
      <c r="V333" s="7"/>
      <c r="W333" s="7"/>
      <c r="X333" s="52"/>
      <c r="Y333" s="53"/>
      <c r="Z333" s="53"/>
    </row>
    <row r="334" spans="22:26" x14ac:dyDescent="0.25">
      <c r="V334" s="7"/>
      <c r="W334" s="7"/>
      <c r="X334" s="52"/>
      <c r="Y334" s="53"/>
      <c r="Z334" s="53"/>
    </row>
    <row r="335" spans="22:26" x14ac:dyDescent="0.25">
      <c r="V335" s="7"/>
      <c r="W335" s="7"/>
      <c r="X335" s="52"/>
      <c r="Y335" s="53"/>
      <c r="Z335" s="53"/>
    </row>
    <row r="336" spans="22:26" x14ac:dyDescent="0.25">
      <c r="V336" s="7"/>
      <c r="W336" s="7"/>
      <c r="X336" s="52"/>
      <c r="Y336" s="53"/>
      <c r="Z336" s="53"/>
    </row>
    <row r="337" spans="22:26" x14ac:dyDescent="0.25">
      <c r="V337" s="7"/>
      <c r="W337" s="7"/>
      <c r="X337" s="52"/>
      <c r="Y337" s="53"/>
      <c r="Z337" s="53"/>
    </row>
    <row r="338" spans="22:26" x14ac:dyDescent="0.25">
      <c r="V338" s="7"/>
      <c r="W338" s="7"/>
      <c r="X338" s="52"/>
      <c r="Y338" s="53"/>
      <c r="Z338" s="53"/>
    </row>
    <row r="339" spans="22:26" x14ac:dyDescent="0.25">
      <c r="V339" s="7"/>
      <c r="W339" s="7"/>
      <c r="X339" s="52"/>
      <c r="Y339" s="53"/>
      <c r="Z339" s="53"/>
    </row>
    <row r="340" spans="22:26" x14ac:dyDescent="0.25">
      <c r="V340" s="7"/>
      <c r="W340" s="7"/>
      <c r="X340" s="52"/>
      <c r="Y340" s="53"/>
      <c r="Z340" s="53"/>
    </row>
    <row r="341" spans="22:26" x14ac:dyDescent="0.25">
      <c r="V341" s="7"/>
      <c r="W341" s="7"/>
      <c r="X341" s="52"/>
      <c r="Y341" s="53"/>
      <c r="Z341" s="53"/>
    </row>
    <row r="342" spans="22:26" x14ac:dyDescent="0.25">
      <c r="V342" s="7"/>
      <c r="W342" s="7"/>
      <c r="X342" s="52"/>
      <c r="Y342" s="53"/>
      <c r="Z342" s="53"/>
    </row>
    <row r="343" spans="22:26" x14ac:dyDescent="0.25">
      <c r="V343" s="7"/>
      <c r="W343" s="7"/>
      <c r="X343" s="52"/>
      <c r="Y343" s="53"/>
      <c r="Z343" s="53"/>
    </row>
    <row r="344" spans="22:26" x14ac:dyDescent="0.25">
      <c r="V344" s="7"/>
      <c r="W344" s="7"/>
      <c r="X344" s="52"/>
      <c r="Y344" s="53"/>
      <c r="Z344" s="53"/>
    </row>
    <row r="345" spans="22:26" x14ac:dyDescent="0.25">
      <c r="V345" s="7"/>
      <c r="W345" s="7"/>
      <c r="X345" s="52"/>
      <c r="Y345" s="53"/>
      <c r="Z345" s="53"/>
    </row>
    <row r="346" spans="22:26" x14ac:dyDescent="0.25">
      <c r="V346" s="7"/>
      <c r="W346" s="7"/>
      <c r="X346" s="52"/>
      <c r="Y346" s="53"/>
      <c r="Z346" s="53"/>
    </row>
    <row r="347" spans="22:26" x14ac:dyDescent="0.25">
      <c r="V347" s="7"/>
      <c r="W347" s="7"/>
      <c r="X347" s="52"/>
      <c r="Y347" s="53"/>
      <c r="Z347" s="53"/>
    </row>
    <row r="348" spans="22:26" x14ac:dyDescent="0.25">
      <c r="V348" s="7"/>
      <c r="W348" s="7"/>
      <c r="X348" s="52"/>
      <c r="Y348" s="53"/>
      <c r="Z348" s="53"/>
    </row>
    <row r="349" spans="22:26" x14ac:dyDescent="0.25">
      <c r="V349" s="7"/>
      <c r="W349" s="7"/>
      <c r="X349" s="52"/>
      <c r="Y349" s="53"/>
      <c r="Z349" s="53"/>
    </row>
    <row r="350" spans="22:26" x14ac:dyDescent="0.25">
      <c r="V350" s="7"/>
      <c r="W350" s="7"/>
      <c r="X350" s="52"/>
      <c r="Y350" s="53"/>
      <c r="Z350" s="53"/>
    </row>
    <row r="351" spans="22:26" x14ac:dyDescent="0.25">
      <c r="V351" s="7"/>
      <c r="W351" s="7"/>
      <c r="X351" s="52"/>
      <c r="Y351" s="53"/>
      <c r="Z351" s="53"/>
    </row>
    <row r="352" spans="22:26" x14ac:dyDescent="0.25">
      <c r="V352" s="7"/>
      <c r="W352" s="7"/>
      <c r="X352" s="52"/>
      <c r="Y352" s="53"/>
      <c r="Z352" s="53"/>
    </row>
    <row r="353" spans="22:26" x14ac:dyDescent="0.25">
      <c r="V353" s="7"/>
      <c r="W353" s="7"/>
      <c r="X353" s="52"/>
      <c r="Y353" s="53"/>
      <c r="Z353" s="53"/>
    </row>
    <row r="354" spans="22:26" x14ac:dyDescent="0.25">
      <c r="V354" s="7"/>
      <c r="W354" s="7"/>
      <c r="X354" s="52"/>
      <c r="Y354" s="53"/>
      <c r="Z354" s="53"/>
    </row>
    <row r="355" spans="22:26" x14ac:dyDescent="0.25">
      <c r="V355" s="7"/>
      <c r="W355" s="7"/>
      <c r="X355" s="52"/>
      <c r="Y355" s="53"/>
      <c r="Z355" s="53"/>
    </row>
    <row r="356" spans="22:26" x14ac:dyDescent="0.25">
      <c r="V356" s="7"/>
      <c r="W356" s="7"/>
      <c r="X356" s="52"/>
      <c r="Y356" s="53"/>
      <c r="Z356" s="53"/>
    </row>
    <row r="357" spans="22:26" x14ac:dyDescent="0.25">
      <c r="V357" s="7"/>
      <c r="W357" s="7"/>
      <c r="X357" s="52"/>
      <c r="Y357" s="53"/>
      <c r="Z357" s="53"/>
    </row>
    <row r="358" spans="22:26" x14ac:dyDescent="0.25">
      <c r="V358" s="7"/>
      <c r="W358" s="7"/>
      <c r="X358" s="52"/>
      <c r="Y358" s="53"/>
      <c r="Z358" s="53"/>
    </row>
    <row r="359" spans="22:26" x14ac:dyDescent="0.25">
      <c r="V359" s="7"/>
      <c r="W359" s="7"/>
      <c r="X359" s="52"/>
      <c r="Y359" s="53"/>
      <c r="Z359" s="53"/>
    </row>
    <row r="360" spans="22:26" x14ac:dyDescent="0.25">
      <c r="V360" s="7"/>
      <c r="W360" s="7"/>
      <c r="X360" s="52"/>
      <c r="Y360" s="53"/>
      <c r="Z360" s="53"/>
    </row>
    <row r="361" spans="22:26" x14ac:dyDescent="0.25">
      <c r="V361" s="7"/>
      <c r="W361" s="7"/>
      <c r="X361" s="52"/>
      <c r="Y361" s="53"/>
      <c r="Z361" s="53"/>
    </row>
    <row r="362" spans="22:26" x14ac:dyDescent="0.25">
      <c r="V362" s="7"/>
      <c r="W362" s="7"/>
      <c r="X362" s="52"/>
      <c r="Y362" s="53"/>
      <c r="Z362" s="53"/>
    </row>
    <row r="363" spans="22:26" x14ac:dyDescent="0.25">
      <c r="V363" s="7"/>
      <c r="W363" s="7"/>
      <c r="X363" s="52"/>
      <c r="Y363" s="53"/>
      <c r="Z363" s="53"/>
    </row>
    <row r="364" spans="22:26" x14ac:dyDescent="0.25">
      <c r="V364" s="7"/>
      <c r="W364" s="7"/>
      <c r="X364" s="52"/>
      <c r="Y364" s="53"/>
      <c r="Z364" s="53"/>
    </row>
    <row r="365" spans="22:26" x14ac:dyDescent="0.25">
      <c r="V365" s="7"/>
      <c r="W365" s="7"/>
      <c r="X365" s="52"/>
      <c r="Y365" s="53"/>
      <c r="Z365" s="53"/>
    </row>
    <row r="366" spans="22:26" x14ac:dyDescent="0.25">
      <c r="V366" s="7"/>
      <c r="W366" s="7"/>
      <c r="X366" s="52"/>
      <c r="Y366" s="53"/>
      <c r="Z366" s="53"/>
    </row>
    <row r="367" spans="22:26" x14ac:dyDescent="0.25">
      <c r="V367" s="7"/>
      <c r="W367" s="7"/>
      <c r="X367" s="52"/>
      <c r="Y367" s="53"/>
      <c r="Z367" s="53"/>
    </row>
    <row r="368" spans="22:26" x14ac:dyDescent="0.25">
      <c r="V368" s="7"/>
      <c r="W368" s="7"/>
      <c r="X368" s="52"/>
      <c r="Y368" s="53"/>
      <c r="Z368" s="53"/>
    </row>
    <row r="369" spans="22:26" x14ac:dyDescent="0.25">
      <c r="V369" s="7"/>
      <c r="W369" s="7"/>
      <c r="X369" s="52"/>
      <c r="Y369" s="53"/>
      <c r="Z369" s="53"/>
    </row>
    <row r="370" spans="22:26" x14ac:dyDescent="0.25">
      <c r="V370" s="7"/>
      <c r="W370" s="7"/>
      <c r="X370" s="52"/>
      <c r="Y370" s="53"/>
      <c r="Z370" s="53"/>
    </row>
    <row r="371" spans="22:26" x14ac:dyDescent="0.25">
      <c r="V371" s="7"/>
      <c r="W371" s="7"/>
      <c r="X371" s="52"/>
      <c r="Y371" s="53"/>
      <c r="Z371" s="53"/>
    </row>
    <row r="372" spans="22:26" x14ac:dyDescent="0.25">
      <c r="V372" s="7"/>
      <c r="W372" s="7"/>
      <c r="X372" s="52"/>
      <c r="Y372" s="53"/>
      <c r="Z372" s="53"/>
    </row>
    <row r="373" spans="22:26" x14ac:dyDescent="0.25">
      <c r="V373" s="7"/>
      <c r="W373" s="7"/>
      <c r="X373" s="52"/>
      <c r="Y373" s="53"/>
      <c r="Z373" s="53"/>
    </row>
    <row r="374" spans="22:26" x14ac:dyDescent="0.25">
      <c r="V374" s="7"/>
      <c r="W374" s="7"/>
      <c r="X374" s="52"/>
      <c r="Y374" s="53"/>
      <c r="Z374" s="53"/>
    </row>
    <row r="375" spans="22:26" x14ac:dyDescent="0.25">
      <c r="V375" s="7"/>
      <c r="W375" s="7"/>
      <c r="X375" s="52"/>
      <c r="Y375" s="53"/>
      <c r="Z375" s="53"/>
    </row>
    <row r="376" spans="22:26" x14ac:dyDescent="0.25">
      <c r="V376" s="7"/>
      <c r="W376" s="7"/>
      <c r="X376" s="52"/>
      <c r="Y376" s="53"/>
      <c r="Z376" s="53"/>
    </row>
    <row r="377" spans="22:26" x14ac:dyDescent="0.25">
      <c r="V377" s="7"/>
      <c r="W377" s="7"/>
      <c r="X377" s="52"/>
      <c r="Y377" s="53"/>
      <c r="Z377" s="53"/>
    </row>
    <row r="378" spans="22:26" x14ac:dyDescent="0.25">
      <c r="V378" s="7"/>
      <c r="W378" s="7"/>
      <c r="X378" s="52"/>
      <c r="Y378" s="53"/>
      <c r="Z378" s="53"/>
    </row>
    <row r="379" spans="22:26" x14ac:dyDescent="0.25">
      <c r="V379" s="7"/>
      <c r="W379" s="7"/>
      <c r="X379" s="52"/>
      <c r="Y379" s="53"/>
      <c r="Z379" s="53"/>
    </row>
    <row r="380" spans="22:26" x14ac:dyDescent="0.25">
      <c r="V380" s="7"/>
      <c r="W380" s="7"/>
      <c r="X380" s="52"/>
      <c r="Y380" s="53"/>
      <c r="Z380" s="53"/>
    </row>
    <row r="381" spans="22:26" x14ac:dyDescent="0.25">
      <c r="V381" s="7"/>
      <c r="W381" s="7"/>
      <c r="X381" s="52"/>
      <c r="Y381" s="53"/>
      <c r="Z381" s="53"/>
    </row>
    <row r="382" spans="22:26" x14ac:dyDescent="0.25">
      <c r="V382" s="7"/>
      <c r="W382" s="7"/>
      <c r="X382" s="52"/>
      <c r="Y382" s="53"/>
      <c r="Z382" s="53"/>
    </row>
    <row r="383" spans="22:26" x14ac:dyDescent="0.25">
      <c r="V383" s="7"/>
      <c r="W383" s="7"/>
      <c r="X383" s="52"/>
      <c r="Y383" s="53"/>
      <c r="Z383" s="53"/>
    </row>
    <row r="384" spans="22:26" x14ac:dyDescent="0.25">
      <c r="V384" s="7"/>
      <c r="W384" s="7"/>
      <c r="X384" s="52"/>
      <c r="Y384" s="53"/>
      <c r="Z384" s="53"/>
    </row>
    <row r="385" spans="22:26" x14ac:dyDescent="0.25">
      <c r="V385" s="7"/>
      <c r="W385" s="7"/>
      <c r="X385" s="52"/>
      <c r="Y385" s="53"/>
      <c r="Z385" s="53"/>
    </row>
    <row r="386" spans="22:26" x14ac:dyDescent="0.25">
      <c r="V386" s="7"/>
      <c r="W386" s="7"/>
      <c r="X386" s="52"/>
      <c r="Y386" s="53"/>
      <c r="Z386" s="53"/>
    </row>
    <row r="387" spans="22:26" x14ac:dyDescent="0.25">
      <c r="V387" s="7"/>
      <c r="W387" s="7"/>
      <c r="X387" s="52"/>
      <c r="Y387" s="53"/>
      <c r="Z387" s="53"/>
    </row>
    <row r="388" spans="22:26" x14ac:dyDescent="0.25">
      <c r="V388" s="7"/>
      <c r="W388" s="7"/>
      <c r="X388" s="52"/>
      <c r="Y388" s="53"/>
      <c r="Z388" s="53"/>
    </row>
    <row r="389" spans="22:26" x14ac:dyDescent="0.25">
      <c r="V389" s="7"/>
      <c r="W389" s="7"/>
      <c r="X389" s="52"/>
      <c r="Y389" s="53"/>
      <c r="Z389" s="53"/>
    </row>
    <row r="390" spans="22:26" x14ac:dyDescent="0.25">
      <c r="V390" s="7"/>
      <c r="W390" s="7"/>
      <c r="X390" s="52"/>
      <c r="Y390" s="53"/>
      <c r="Z390" s="53"/>
    </row>
    <row r="391" spans="22:26" x14ac:dyDescent="0.25">
      <c r="V391" s="7"/>
      <c r="W391" s="7"/>
      <c r="X391" s="52"/>
      <c r="Y391" s="53"/>
      <c r="Z391" s="53"/>
    </row>
    <row r="392" spans="22:26" x14ac:dyDescent="0.25">
      <c r="V392" s="7"/>
      <c r="W392" s="7"/>
      <c r="X392" s="52"/>
      <c r="Y392" s="53"/>
      <c r="Z392" s="53"/>
    </row>
    <row r="393" spans="22:26" x14ac:dyDescent="0.25">
      <c r="V393" s="7"/>
      <c r="W393" s="7"/>
      <c r="X393" s="52"/>
      <c r="Y393" s="53"/>
      <c r="Z393" s="53"/>
    </row>
    <row r="394" spans="22:26" x14ac:dyDescent="0.25">
      <c r="V394" s="7"/>
      <c r="W394" s="7"/>
      <c r="X394" s="52"/>
      <c r="Y394" s="53"/>
      <c r="Z394" s="53"/>
    </row>
    <row r="395" spans="22:26" x14ac:dyDescent="0.25">
      <c r="V395" s="7"/>
      <c r="W395" s="7"/>
      <c r="X395" s="52"/>
      <c r="Y395" s="53"/>
      <c r="Z395" s="53"/>
    </row>
    <row r="396" spans="22:26" x14ac:dyDescent="0.25">
      <c r="V396" s="7"/>
      <c r="W396" s="7"/>
      <c r="X396" s="52"/>
      <c r="Y396" s="53"/>
      <c r="Z396" s="53"/>
    </row>
    <row r="397" spans="22:26" x14ac:dyDescent="0.25">
      <c r="V397" s="7"/>
      <c r="W397" s="7"/>
      <c r="X397" s="52"/>
      <c r="Y397" s="53"/>
      <c r="Z397" s="53"/>
    </row>
    <row r="398" spans="22:26" x14ac:dyDescent="0.25">
      <c r="V398" s="7"/>
      <c r="W398" s="7"/>
      <c r="X398" s="52"/>
      <c r="Y398" s="53"/>
      <c r="Z398" s="53"/>
    </row>
    <row r="399" spans="22:26" x14ac:dyDescent="0.25">
      <c r="V399" s="7"/>
      <c r="W399" s="7"/>
      <c r="X399" s="52"/>
      <c r="Y399" s="53"/>
      <c r="Z399" s="53"/>
    </row>
    <row r="400" spans="22:26" x14ac:dyDescent="0.25">
      <c r="V400" s="7"/>
      <c r="W400" s="7"/>
      <c r="X400" s="52"/>
      <c r="Y400" s="53"/>
      <c r="Z400" s="53"/>
    </row>
    <row r="401" spans="22:26" x14ac:dyDescent="0.25">
      <c r="V401" s="7"/>
      <c r="W401" s="7"/>
      <c r="X401" s="52"/>
      <c r="Y401" s="53"/>
      <c r="Z401" s="53"/>
    </row>
    <row r="402" spans="22:26" x14ac:dyDescent="0.25">
      <c r="V402" s="7"/>
      <c r="W402" s="7"/>
      <c r="X402" s="52"/>
      <c r="Y402" s="53"/>
      <c r="Z402" s="53"/>
    </row>
    <row r="403" spans="22:26" x14ac:dyDescent="0.25">
      <c r="V403" s="7"/>
      <c r="W403" s="7"/>
      <c r="X403" s="52"/>
      <c r="Y403" s="53"/>
      <c r="Z403" s="53"/>
    </row>
    <row r="404" spans="22:26" x14ac:dyDescent="0.25">
      <c r="V404" s="7"/>
      <c r="W404" s="7"/>
      <c r="X404" s="52"/>
      <c r="Y404" s="53"/>
      <c r="Z404" s="53"/>
    </row>
    <row r="405" spans="22:26" x14ac:dyDescent="0.25">
      <c r="V405" s="7"/>
      <c r="W405" s="7"/>
      <c r="X405" s="52"/>
      <c r="Y405" s="53"/>
      <c r="Z405" s="53"/>
    </row>
    <row r="406" spans="22:26" x14ac:dyDescent="0.25">
      <c r="V406" s="7"/>
      <c r="W406" s="7"/>
      <c r="X406" s="52"/>
      <c r="Y406" s="53"/>
      <c r="Z406" s="53"/>
    </row>
    <row r="407" spans="22:26" x14ac:dyDescent="0.25">
      <c r="V407" s="7"/>
      <c r="W407" s="7"/>
      <c r="X407" s="52"/>
      <c r="Y407" s="53"/>
      <c r="Z407" s="53"/>
    </row>
    <row r="408" spans="22:26" x14ac:dyDescent="0.25">
      <c r="V408" s="7"/>
      <c r="W408" s="7"/>
      <c r="X408" s="52"/>
      <c r="Y408" s="53"/>
      <c r="Z408" s="53"/>
    </row>
    <row r="409" spans="22:26" x14ac:dyDescent="0.25">
      <c r="V409" s="7"/>
      <c r="W409" s="7"/>
      <c r="X409" s="52"/>
      <c r="Y409" s="53"/>
      <c r="Z409" s="53"/>
    </row>
    <row r="410" spans="22:26" x14ac:dyDescent="0.25">
      <c r="V410" s="7"/>
      <c r="W410" s="7"/>
      <c r="X410" s="52"/>
      <c r="Y410" s="53"/>
      <c r="Z410" s="53"/>
    </row>
    <row r="411" spans="22:26" x14ac:dyDescent="0.25">
      <c r="V411" s="7"/>
      <c r="W411" s="7"/>
      <c r="X411" s="52"/>
      <c r="Y411" s="53"/>
      <c r="Z411" s="53"/>
    </row>
    <row r="412" spans="22:26" x14ac:dyDescent="0.25">
      <c r="V412" s="7"/>
      <c r="W412" s="7"/>
      <c r="X412" s="52"/>
      <c r="Y412" s="53"/>
      <c r="Z412" s="53"/>
    </row>
    <row r="413" spans="22:26" x14ac:dyDescent="0.25">
      <c r="V413" s="7"/>
      <c r="W413" s="7"/>
      <c r="X413" s="52"/>
      <c r="Y413" s="53"/>
      <c r="Z413" s="53"/>
    </row>
    <row r="414" spans="22:26" x14ac:dyDescent="0.25">
      <c r="V414" s="7"/>
      <c r="W414" s="7"/>
      <c r="X414" s="52"/>
      <c r="Y414" s="53"/>
      <c r="Z414" s="53"/>
    </row>
    <row r="415" spans="22:26" x14ac:dyDescent="0.25">
      <c r="V415" s="7"/>
      <c r="W415" s="7"/>
      <c r="X415" s="52"/>
      <c r="Y415" s="53"/>
      <c r="Z415" s="53"/>
    </row>
    <row r="416" spans="22:26" x14ac:dyDescent="0.25">
      <c r="V416" s="7"/>
      <c r="W416" s="7"/>
      <c r="X416" s="52"/>
      <c r="Y416" s="53"/>
      <c r="Z416" s="53"/>
    </row>
    <row r="417" spans="22:26" x14ac:dyDescent="0.25">
      <c r="V417" s="7"/>
      <c r="W417" s="7"/>
      <c r="X417" s="52"/>
      <c r="Y417" s="53"/>
      <c r="Z417" s="53"/>
    </row>
    <row r="418" spans="22:26" x14ac:dyDescent="0.25">
      <c r="V418" s="7"/>
      <c r="W418" s="7"/>
      <c r="X418" s="52"/>
      <c r="Y418" s="53"/>
      <c r="Z418" s="53"/>
    </row>
    <row r="419" spans="22:26" x14ac:dyDescent="0.25">
      <c r="V419" s="7"/>
      <c r="W419" s="7"/>
      <c r="X419" s="52"/>
      <c r="Y419" s="53"/>
      <c r="Z419" s="53"/>
    </row>
    <row r="420" spans="22:26" x14ac:dyDescent="0.25">
      <c r="V420" s="7"/>
      <c r="W420" s="7"/>
      <c r="X420" s="52"/>
      <c r="Y420" s="53"/>
      <c r="Z420" s="53"/>
    </row>
    <row r="421" spans="22:26" x14ac:dyDescent="0.25">
      <c r="V421" s="7"/>
      <c r="W421" s="7"/>
      <c r="X421" s="52"/>
      <c r="Y421" s="53"/>
      <c r="Z421" s="53"/>
    </row>
    <row r="422" spans="22:26" x14ac:dyDescent="0.25">
      <c r="V422" s="7"/>
      <c r="W422" s="7"/>
      <c r="X422" s="52"/>
      <c r="Y422" s="53"/>
      <c r="Z422" s="53"/>
    </row>
    <row r="423" spans="22:26" x14ac:dyDescent="0.25">
      <c r="V423" s="7"/>
      <c r="W423" s="7"/>
      <c r="X423" s="52"/>
      <c r="Y423" s="53"/>
      <c r="Z423" s="53"/>
    </row>
    <row r="424" spans="22:26" x14ac:dyDescent="0.25">
      <c r="V424" s="7"/>
      <c r="W424" s="7"/>
      <c r="X424" s="52"/>
      <c r="Y424" s="53"/>
      <c r="Z424" s="53"/>
    </row>
    <row r="425" spans="22:26" x14ac:dyDescent="0.25">
      <c r="V425" s="7"/>
      <c r="W425" s="7"/>
      <c r="X425" s="52"/>
      <c r="Y425" s="53"/>
      <c r="Z425" s="53"/>
    </row>
    <row r="426" spans="22:26" x14ac:dyDescent="0.25">
      <c r="V426" s="7"/>
      <c r="W426" s="7"/>
      <c r="X426" s="52"/>
      <c r="Y426" s="53"/>
      <c r="Z426" s="53"/>
    </row>
    <row r="427" spans="22:26" x14ac:dyDescent="0.25">
      <c r="V427" s="7"/>
      <c r="W427" s="7"/>
      <c r="X427" s="52"/>
      <c r="Y427" s="53"/>
      <c r="Z427" s="53"/>
    </row>
    <row r="428" spans="22:26" x14ac:dyDescent="0.25">
      <c r="V428" s="7"/>
      <c r="W428" s="7"/>
      <c r="X428" s="52"/>
      <c r="Y428" s="53"/>
      <c r="Z428" s="53"/>
    </row>
    <row r="429" spans="22:26" x14ac:dyDescent="0.25">
      <c r="V429" s="7"/>
      <c r="W429" s="7"/>
      <c r="X429" s="52"/>
      <c r="Y429" s="53"/>
      <c r="Z429" s="53"/>
    </row>
    <row r="430" spans="22:26" x14ac:dyDescent="0.25">
      <c r="V430" s="7"/>
      <c r="W430" s="7"/>
      <c r="X430" s="52"/>
      <c r="Y430" s="53"/>
      <c r="Z430" s="53"/>
    </row>
    <row r="431" spans="22:26" x14ac:dyDescent="0.25">
      <c r="V431" s="7"/>
      <c r="W431" s="7"/>
      <c r="X431" s="52"/>
      <c r="Y431" s="53"/>
      <c r="Z431" s="53"/>
    </row>
    <row r="432" spans="22:26" x14ac:dyDescent="0.25">
      <c r="V432" s="7"/>
      <c r="W432" s="7"/>
      <c r="X432" s="52"/>
      <c r="Y432" s="53"/>
      <c r="Z432" s="53"/>
    </row>
    <row r="433" spans="22:26" x14ac:dyDescent="0.25">
      <c r="V433" s="7"/>
      <c r="W433" s="7"/>
      <c r="X433" s="52"/>
      <c r="Y433" s="53"/>
      <c r="Z433" s="53"/>
    </row>
    <row r="434" spans="22:26" x14ac:dyDescent="0.25">
      <c r="V434" s="7"/>
      <c r="W434" s="7"/>
      <c r="X434" s="52"/>
      <c r="Y434" s="53"/>
      <c r="Z434" s="53"/>
    </row>
    <row r="435" spans="22:26" x14ac:dyDescent="0.25">
      <c r="V435" s="7"/>
      <c r="W435" s="7"/>
      <c r="X435" s="52"/>
      <c r="Y435" s="53"/>
      <c r="Z435" s="53"/>
    </row>
    <row r="436" spans="22:26" x14ac:dyDescent="0.25">
      <c r="V436" s="7"/>
      <c r="W436" s="7"/>
      <c r="X436" s="52"/>
      <c r="Y436" s="53"/>
      <c r="Z436" s="53"/>
    </row>
    <row r="437" spans="22:26" x14ac:dyDescent="0.25">
      <c r="V437" s="7"/>
      <c r="W437" s="7"/>
      <c r="X437" s="52"/>
      <c r="Y437" s="53"/>
      <c r="Z437" s="53"/>
    </row>
    <row r="438" spans="22:26" x14ac:dyDescent="0.25">
      <c r="V438" s="7"/>
      <c r="W438" s="7"/>
      <c r="X438" s="52"/>
      <c r="Y438" s="53"/>
      <c r="Z438" s="53"/>
    </row>
    <row r="439" spans="22:26" x14ac:dyDescent="0.25">
      <c r="V439" s="7"/>
      <c r="W439" s="7"/>
      <c r="X439" s="52"/>
      <c r="Y439" s="53"/>
      <c r="Z439" s="53"/>
    </row>
    <row r="440" spans="22:26" x14ac:dyDescent="0.25">
      <c r="V440" s="7"/>
      <c r="W440" s="7"/>
      <c r="X440" s="52"/>
      <c r="Y440" s="53"/>
      <c r="Z440" s="53"/>
    </row>
    <row r="441" spans="22:26" x14ac:dyDescent="0.25">
      <c r="V441" s="7"/>
      <c r="W441" s="7"/>
      <c r="X441" s="52"/>
      <c r="Y441" s="53"/>
      <c r="Z441" s="53"/>
    </row>
    <row r="442" spans="22:26" x14ac:dyDescent="0.25">
      <c r="V442" s="7"/>
      <c r="W442" s="7"/>
      <c r="X442" s="52"/>
      <c r="Y442" s="53"/>
      <c r="Z442" s="53"/>
    </row>
    <row r="443" spans="22:26" x14ac:dyDescent="0.25">
      <c r="V443" s="7"/>
      <c r="W443" s="7"/>
      <c r="X443" s="52"/>
      <c r="Y443" s="53"/>
      <c r="Z443" s="53"/>
    </row>
    <row r="444" spans="22:26" x14ac:dyDescent="0.25">
      <c r="V444" s="7"/>
      <c r="W444" s="7"/>
      <c r="X444" s="52"/>
      <c r="Y444" s="53"/>
      <c r="Z444" s="53"/>
    </row>
    <row r="445" spans="22:26" x14ac:dyDescent="0.25">
      <c r="V445" s="7"/>
      <c r="W445" s="7"/>
      <c r="X445" s="52"/>
      <c r="Y445" s="53"/>
      <c r="Z445" s="53"/>
    </row>
    <row r="446" spans="22:26" x14ac:dyDescent="0.25">
      <c r="V446" s="7"/>
      <c r="W446" s="7"/>
      <c r="X446" s="52"/>
      <c r="Y446" s="53"/>
      <c r="Z446" s="53"/>
    </row>
    <row r="447" spans="22:26" x14ac:dyDescent="0.25">
      <c r="V447" s="7"/>
      <c r="W447" s="7"/>
      <c r="X447" s="52"/>
      <c r="Y447" s="53"/>
      <c r="Z447" s="53"/>
    </row>
    <row r="448" spans="22:26" x14ac:dyDescent="0.25">
      <c r="V448" s="7"/>
      <c r="W448" s="7"/>
      <c r="X448" s="52"/>
      <c r="Y448" s="53"/>
      <c r="Z448" s="53"/>
    </row>
    <row r="449" spans="22:26" x14ac:dyDescent="0.25">
      <c r="V449" s="7"/>
      <c r="W449" s="7"/>
      <c r="X449" s="52"/>
      <c r="Y449" s="53"/>
      <c r="Z449" s="53"/>
    </row>
    <row r="450" spans="22:26" x14ac:dyDescent="0.25">
      <c r="V450" s="7"/>
      <c r="W450" s="7"/>
      <c r="X450" s="52"/>
      <c r="Y450" s="53"/>
      <c r="Z450" s="53"/>
    </row>
    <row r="451" spans="22:26" x14ac:dyDescent="0.25">
      <c r="V451" s="7"/>
      <c r="W451" s="7"/>
      <c r="X451" s="52"/>
      <c r="Y451" s="53"/>
      <c r="Z451" s="53"/>
    </row>
    <row r="452" spans="22:26" x14ac:dyDescent="0.25">
      <c r="V452" s="7"/>
      <c r="W452" s="7"/>
      <c r="X452" s="52"/>
      <c r="Y452" s="53"/>
      <c r="Z452" s="53"/>
    </row>
    <row r="453" spans="22:26" x14ac:dyDescent="0.25">
      <c r="V453" s="7"/>
      <c r="W453" s="7"/>
      <c r="X453" s="52"/>
      <c r="Y453" s="53"/>
      <c r="Z453" s="53"/>
    </row>
    <row r="454" spans="22:26" x14ac:dyDescent="0.25">
      <c r="V454" s="7"/>
      <c r="W454" s="7"/>
      <c r="X454" s="52"/>
      <c r="Y454" s="53"/>
      <c r="Z454" s="53"/>
    </row>
    <row r="455" spans="22:26" x14ac:dyDescent="0.25">
      <c r="V455" s="7"/>
      <c r="W455" s="7"/>
      <c r="X455" s="52"/>
      <c r="Y455" s="53"/>
      <c r="Z455" s="53"/>
    </row>
    <row r="456" spans="22:26" x14ac:dyDescent="0.25">
      <c r="V456" s="7"/>
      <c r="W456" s="7"/>
      <c r="X456" s="52"/>
      <c r="Y456" s="53"/>
      <c r="Z456" s="53"/>
    </row>
    <row r="457" spans="22:26" x14ac:dyDescent="0.25">
      <c r="V457" s="7"/>
      <c r="W457" s="7"/>
      <c r="X457" s="52"/>
      <c r="Y457" s="53"/>
      <c r="Z457" s="53"/>
    </row>
    <row r="458" spans="22:26" x14ac:dyDescent="0.25">
      <c r="V458" s="7"/>
      <c r="W458" s="7"/>
      <c r="X458" s="52"/>
      <c r="Y458" s="53"/>
      <c r="Z458" s="53"/>
    </row>
    <row r="459" spans="22:26" x14ac:dyDescent="0.25">
      <c r="V459" s="7"/>
      <c r="W459" s="7"/>
      <c r="X459" s="52"/>
      <c r="Y459" s="53"/>
      <c r="Z459" s="53"/>
    </row>
    <row r="460" spans="22:26" x14ac:dyDescent="0.25">
      <c r="V460" s="7"/>
      <c r="W460" s="7"/>
      <c r="X460" s="52"/>
      <c r="Y460" s="53"/>
      <c r="Z460" s="53"/>
    </row>
    <row r="461" spans="22:26" x14ac:dyDescent="0.25">
      <c r="V461" s="7"/>
      <c r="W461" s="7"/>
      <c r="X461" s="52"/>
      <c r="Y461" s="53"/>
      <c r="Z461" s="53"/>
    </row>
    <row r="462" spans="22:26" x14ac:dyDescent="0.25">
      <c r="V462" s="7"/>
      <c r="W462" s="7"/>
      <c r="X462" s="52"/>
      <c r="Y462" s="53"/>
      <c r="Z462" s="53"/>
    </row>
    <row r="463" spans="22:26" x14ac:dyDescent="0.25">
      <c r="V463" s="7"/>
      <c r="W463" s="7"/>
      <c r="X463" s="52"/>
      <c r="Y463" s="53"/>
      <c r="Z463" s="53"/>
    </row>
    <row r="464" spans="22:26" x14ac:dyDescent="0.25">
      <c r="V464" s="7"/>
      <c r="W464" s="7"/>
      <c r="X464" s="52"/>
      <c r="Y464" s="53"/>
      <c r="Z464" s="53"/>
    </row>
    <row r="465" spans="22:26" x14ac:dyDescent="0.25">
      <c r="V465" s="7"/>
      <c r="W465" s="7"/>
      <c r="X465" s="52"/>
      <c r="Y465" s="53"/>
      <c r="Z46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1:J133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2024-06-11T13:53:06Z</dcterms:created>
  <dcterms:modified xsi:type="dcterms:W3CDTF">2024-06-11T13:54:38Z</dcterms:modified>
</cp:coreProperties>
</file>