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drawings/drawing1.xml" ContentType="application/vnd.openxmlformats-officedocument.drawing+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ctrlProps/ctrlProp5.xml" ContentType="application/vnd.ms-excel.controlpropertie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trlProps/ctrlProp6.xml" ContentType="application/vnd.ms-excel.controlproperties+xml"/>
  <Override PartName="/xl/ctrlProps/ctrlProp3.xml" ContentType="application/vnd.ms-excel.controlproperties+xml"/>
  <Override PartName="/xl/ctrlProps/ctrlProp2.xml" ContentType="application/vnd.ms-excel.controlproperties+xml"/>
  <Override PartName="/xl/ctrlProps/ctrlProp1.xml" ContentType="application/vnd.ms-excel.controlproperties+xml"/>
  <Override PartName="/xl/calcChain.xml" ContentType="application/vnd.openxmlformats-officedocument.spreadsheetml.calcChain+xml"/>
  <Override PartName="/xl/ctrlProps/ctrlProp4.xml" ContentType="application/vnd.ms-excel.contro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Y:\Daily Price Update\"/>
    </mc:Choice>
  </mc:AlternateContent>
  <bookViews>
    <workbookView xWindow="-120" yWindow="-120" windowWidth="20730" windowHeight="11160" firstSheet="5" activeTab="5"/>
  </bookViews>
  <sheets>
    <sheet name="Top 10" sheetId="44" r:id="rId1"/>
    <sheet name="Year Start" sheetId="41" r:id="rId2"/>
    <sheet name="Final Price List" sheetId="40" r:id="rId3"/>
    <sheet name="Current Price list" sheetId="42" r:id="rId4"/>
    <sheet name="Previous Price List" sheetId="43" r:id="rId5"/>
    <sheet name="Final" sheetId="78" r:id="rId6"/>
  </sheets>
  <externalReferences>
    <externalReference r:id="rId7"/>
  </externalReferences>
  <definedNames>
    <definedName name="_xlnm._FilterDatabase" localSheetId="5" hidden="1">Final!$B$36:$K$36</definedName>
    <definedName name="_xlnm._FilterDatabase" localSheetId="2" hidden="1">'Final Price List'!$B$9:$J$622</definedName>
    <definedName name="_xlnm._FilterDatabase" localSheetId="1" hidden="1">'Year Start'!$A$3:$A$175</definedName>
    <definedName name="CompsTable">#REF!</definedName>
    <definedName name="Date">OFFSET(#REF!,0,0,COUNTA(#REF!)-1)</definedName>
    <definedName name="Overbought">OFFSET(#REF!,0,0,COUNTA(#REF!)-1)</definedName>
    <definedName name="Oversold">OFFSET(#REF!,0,0,COUNTA(#REF!)-1)</definedName>
    <definedName name="RSI">OFFSET(#REF!,0,0,COUNTA(#REF!)-1)</definedName>
  </definedNames>
  <calcPr calcId="162913"/>
  <fileRecoveryPr autoRecover="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I18" i="78" l="1"/>
  <c r="I16" i="78"/>
  <c r="I17" i="78"/>
  <c r="E18" i="78" l="1"/>
  <c r="E17" i="78"/>
  <c r="E16" i="78"/>
  <c r="I15" i="78"/>
  <c r="E15" i="78"/>
  <c r="I14" i="78"/>
  <c r="E14" i="78"/>
  <c r="I13" i="78"/>
  <c r="E13" i="78"/>
  <c r="I12" i="78"/>
  <c r="E12" i="78"/>
  <c r="I11" i="78"/>
  <c r="E11" i="78"/>
  <c r="I10" i="78"/>
  <c r="E10" i="78"/>
  <c r="I9" i="78"/>
  <c r="E9" i="78"/>
  <c r="K2" i="44" l="1"/>
  <c r="J2" i="44"/>
  <c r="S3" i="42"/>
  <c r="S4" i="42"/>
  <c r="S5" i="42"/>
  <c r="S6" i="42"/>
  <c r="S7" i="42"/>
  <c r="S8" i="42"/>
  <c r="B114" i="40"/>
  <c r="B115" i="40"/>
  <c r="E115" i="40" s="1"/>
  <c r="B116" i="40"/>
  <c r="F116" i="40" s="1"/>
  <c r="J116" i="40" s="1"/>
  <c r="X116" i="40" s="1"/>
  <c r="B117" i="40"/>
  <c r="F117" i="40" s="1"/>
  <c r="J117" i="40" s="1"/>
  <c r="X117" i="40" s="1"/>
  <c r="V114" i="40"/>
  <c r="G116" i="40"/>
  <c r="Y116" i="40" s="1"/>
  <c r="B6" i="40"/>
  <c r="D1" i="40" s="1"/>
  <c r="S93" i="42"/>
  <c r="S94" i="42"/>
  <c r="S95" i="42"/>
  <c r="S96" i="42"/>
  <c r="S171" i="42"/>
  <c r="S172" i="42"/>
  <c r="S173" i="42"/>
  <c r="S174" i="42"/>
  <c r="S175" i="42"/>
  <c r="S176" i="42"/>
  <c r="S177" i="42"/>
  <c r="S178" i="42"/>
  <c r="S179" i="42"/>
  <c r="S180" i="42"/>
  <c r="S181" i="42"/>
  <c r="S182" i="42"/>
  <c r="S183" i="42"/>
  <c r="S184" i="42"/>
  <c r="S185" i="42"/>
  <c r="S186" i="42"/>
  <c r="S187" i="42"/>
  <c r="S188" i="42"/>
  <c r="S189" i="42"/>
  <c r="S190" i="42"/>
  <c r="S191" i="42"/>
  <c r="S192" i="42"/>
  <c r="S193" i="42"/>
  <c r="S194" i="42"/>
  <c r="S195" i="42"/>
  <c r="S196" i="42"/>
  <c r="S197" i="42"/>
  <c r="S198" i="42"/>
  <c r="S199" i="42"/>
  <c r="S200" i="42"/>
  <c r="S201" i="42"/>
  <c r="S202" i="42"/>
  <c r="S203" i="42"/>
  <c r="S204" i="42"/>
  <c r="S205" i="42"/>
  <c r="S206" i="42"/>
  <c r="S207" i="42"/>
  <c r="S208" i="42"/>
  <c r="S209" i="42"/>
  <c r="S210" i="42"/>
  <c r="S211" i="42"/>
  <c r="S212" i="42"/>
  <c r="S213" i="42"/>
  <c r="S214" i="42"/>
  <c r="S215" i="42"/>
  <c r="S216" i="42"/>
  <c r="S217" i="42"/>
  <c r="S218" i="42"/>
  <c r="S219" i="42"/>
  <c r="S220" i="42"/>
  <c r="S221" i="42"/>
  <c r="S222" i="42"/>
  <c r="S223" i="42"/>
  <c r="S224" i="42"/>
  <c r="S225" i="42"/>
  <c r="S226" i="42"/>
  <c r="S227" i="42"/>
  <c r="S228" i="42"/>
  <c r="S229" i="42"/>
  <c r="S230" i="42"/>
  <c r="S231" i="42"/>
  <c r="S232" i="42"/>
  <c r="S233" i="42"/>
  <c r="S234" i="42"/>
  <c r="S235" i="42"/>
  <c r="S236" i="42"/>
  <c r="S237" i="42"/>
  <c r="S238" i="42"/>
  <c r="S239" i="42"/>
  <c r="S240" i="42"/>
  <c r="S241" i="42"/>
  <c r="S242" i="42"/>
  <c r="S243" i="42"/>
  <c r="S244" i="42"/>
  <c r="S245" i="42"/>
  <c r="S246" i="42"/>
  <c r="S247" i="42"/>
  <c r="S248" i="42"/>
  <c r="S249" i="42"/>
  <c r="S250" i="42"/>
  <c r="S251" i="42"/>
  <c r="S252" i="42"/>
  <c r="S253" i="42"/>
  <c r="S254" i="42"/>
  <c r="S255" i="42"/>
  <c r="S256" i="42"/>
  <c r="S257" i="42"/>
  <c r="S258" i="42"/>
  <c r="S259" i="42"/>
  <c r="S260" i="42"/>
  <c r="S261" i="42"/>
  <c r="S262" i="42"/>
  <c r="S263" i="42"/>
  <c r="S264" i="42"/>
  <c r="S265" i="42"/>
  <c r="S266" i="42"/>
  <c r="S267" i="42"/>
  <c r="S268" i="42"/>
  <c r="S269" i="42"/>
  <c r="S270" i="42"/>
  <c r="S271" i="42"/>
  <c r="S272" i="42"/>
  <c r="S273" i="42"/>
  <c r="S274" i="42"/>
  <c r="S275" i="42"/>
  <c r="S276" i="42"/>
  <c r="S277" i="42"/>
  <c r="S278" i="42"/>
  <c r="S279" i="42"/>
  <c r="S280" i="42"/>
  <c r="S281" i="42"/>
  <c r="S282" i="42"/>
  <c r="S283" i="42"/>
  <c r="S284" i="42"/>
  <c r="S285" i="42"/>
  <c r="S286" i="42"/>
  <c r="S287" i="42"/>
  <c r="S288" i="42"/>
  <c r="S289" i="42"/>
  <c r="S290" i="42"/>
  <c r="S291" i="42"/>
  <c r="S292" i="42"/>
  <c r="S293" i="42"/>
  <c r="S294" i="42"/>
  <c r="S295" i="42"/>
  <c r="S296" i="42"/>
  <c r="S297" i="42"/>
  <c r="S298" i="42"/>
  <c r="S299" i="42"/>
  <c r="S300" i="42"/>
  <c r="S301" i="42"/>
  <c r="S302" i="42"/>
  <c r="S303" i="42"/>
  <c r="S304" i="42"/>
  <c r="S305" i="42"/>
  <c r="S306" i="42"/>
  <c r="S307" i="42"/>
  <c r="S308" i="42"/>
  <c r="S309" i="42"/>
  <c r="S310" i="42"/>
  <c r="S311" i="42"/>
  <c r="S312" i="42"/>
  <c r="S313" i="42"/>
  <c r="S314" i="42"/>
  <c r="S315" i="42"/>
  <c r="S316" i="42"/>
  <c r="S317" i="42"/>
  <c r="S318" i="42"/>
  <c r="S319" i="42"/>
  <c r="S320" i="42"/>
  <c r="S321" i="42"/>
  <c r="S322" i="42"/>
  <c r="S323" i="42"/>
  <c r="S324" i="42"/>
  <c r="S325" i="42"/>
  <c r="S326" i="42"/>
  <c r="S327" i="42"/>
  <c r="S328" i="42"/>
  <c r="S329" i="42"/>
  <c r="S330" i="42"/>
  <c r="S331" i="42"/>
  <c r="S332" i="42"/>
  <c r="S333" i="42"/>
  <c r="S334" i="42"/>
  <c r="S335" i="42"/>
  <c r="S336" i="42"/>
  <c r="S337" i="42"/>
  <c r="S338" i="42"/>
  <c r="S339" i="42"/>
  <c r="S340" i="42"/>
  <c r="S341" i="42"/>
  <c r="S342" i="42"/>
  <c r="S343" i="42"/>
  <c r="S344" i="42"/>
  <c r="S345" i="42"/>
  <c r="S346" i="42"/>
  <c r="S347" i="42"/>
  <c r="S348" i="42"/>
  <c r="S349" i="42"/>
  <c r="S350" i="42"/>
  <c r="S351" i="42"/>
  <c r="S352" i="42"/>
  <c r="S353" i="42"/>
  <c r="S354" i="42"/>
  <c r="S355" i="42"/>
  <c r="S356" i="42"/>
  <c r="S357" i="42"/>
  <c r="S358" i="42"/>
  <c r="S359" i="42"/>
  <c r="S360" i="42"/>
  <c r="S361" i="42"/>
  <c r="S362" i="42"/>
  <c r="S363" i="42"/>
  <c r="S364" i="42"/>
  <c r="S365" i="42"/>
  <c r="S366" i="42"/>
  <c r="S367" i="42"/>
  <c r="S368" i="42"/>
  <c r="S369" i="42"/>
  <c r="S370" i="42"/>
  <c r="S371" i="42"/>
  <c r="S372" i="42"/>
  <c r="S373" i="42"/>
  <c r="S374" i="42"/>
  <c r="S375" i="42"/>
  <c r="S376" i="42"/>
  <c r="S377" i="42"/>
  <c r="S378" i="42"/>
  <c r="S379" i="42"/>
  <c r="S380" i="42"/>
  <c r="S381" i="42"/>
  <c r="S382" i="42"/>
  <c r="S383" i="42"/>
  <c r="S384" i="42"/>
  <c r="S385" i="42"/>
  <c r="S386" i="42"/>
  <c r="S387" i="42"/>
  <c r="S388" i="42"/>
  <c r="S389" i="42"/>
  <c r="S390" i="42"/>
  <c r="S391" i="42"/>
  <c r="S392" i="42"/>
  <c r="S393" i="42"/>
  <c r="B10" i="40"/>
  <c r="V10" i="40" s="1"/>
  <c r="B11" i="40"/>
  <c r="C11" i="40" s="1"/>
  <c r="B12" i="40"/>
  <c r="B13" i="40"/>
  <c r="B14" i="40"/>
  <c r="G14" i="40" s="1"/>
  <c r="Y14" i="40" s="1"/>
  <c r="B15" i="40"/>
  <c r="C15" i="40" s="1"/>
  <c r="B16" i="40"/>
  <c r="B17" i="40"/>
  <c r="C17" i="40" s="1"/>
  <c r="B18" i="40"/>
  <c r="H18" i="40" s="1"/>
  <c r="Z18" i="40" s="1"/>
  <c r="B19" i="40"/>
  <c r="D19" i="40" s="1"/>
  <c r="B20" i="40"/>
  <c r="B21" i="40"/>
  <c r="B22" i="40"/>
  <c r="C22" i="40" s="1"/>
  <c r="B23" i="40"/>
  <c r="V23" i="40" s="1"/>
  <c r="B24" i="40"/>
  <c r="B25" i="40"/>
  <c r="C25" i="40" s="1"/>
  <c r="B26" i="40"/>
  <c r="F26" i="40" s="1"/>
  <c r="B27" i="40"/>
  <c r="C27" i="40" s="1"/>
  <c r="B28" i="40"/>
  <c r="B29" i="40"/>
  <c r="B30" i="40"/>
  <c r="G30" i="40" s="1"/>
  <c r="Y30" i="40" s="1"/>
  <c r="B31" i="40"/>
  <c r="C31" i="40" s="1"/>
  <c r="B32" i="40"/>
  <c r="B33" i="40"/>
  <c r="E33" i="40" s="1"/>
  <c r="B34" i="40"/>
  <c r="H34" i="40" s="1"/>
  <c r="Z34" i="40" s="1"/>
  <c r="B35" i="40"/>
  <c r="C35" i="40" s="1"/>
  <c r="B36" i="40"/>
  <c r="B37" i="40"/>
  <c r="B38" i="40"/>
  <c r="H38" i="40" s="1"/>
  <c r="Z38" i="40" s="1"/>
  <c r="B39" i="40"/>
  <c r="H39" i="40" s="1"/>
  <c r="B40" i="40"/>
  <c r="V40" i="40" s="1"/>
  <c r="B41" i="40"/>
  <c r="E41" i="40" s="1"/>
  <c r="B42" i="40"/>
  <c r="D42" i="40" s="1"/>
  <c r="B43" i="40"/>
  <c r="C43" i="40" s="1"/>
  <c r="B44" i="40"/>
  <c r="G44" i="40" s="1"/>
  <c r="Y44" i="40" s="1"/>
  <c r="B45" i="40"/>
  <c r="B46" i="40"/>
  <c r="V46" i="40" s="1"/>
  <c r="B47" i="40"/>
  <c r="H47" i="40" s="1"/>
  <c r="B48" i="40"/>
  <c r="B49" i="40"/>
  <c r="B50" i="40"/>
  <c r="H50" i="40" s="1"/>
  <c r="Z50" i="40" s="1"/>
  <c r="B51" i="40"/>
  <c r="V51" i="40" s="1"/>
  <c r="B52" i="40"/>
  <c r="B53" i="40"/>
  <c r="B54" i="40"/>
  <c r="E54" i="40" s="1"/>
  <c r="B55" i="40"/>
  <c r="C55" i="40" s="1"/>
  <c r="B56" i="40"/>
  <c r="B57" i="40"/>
  <c r="B58" i="40"/>
  <c r="G58" i="40" s="1"/>
  <c r="Y58" i="40" s="1"/>
  <c r="B59" i="40"/>
  <c r="C59" i="40" s="1"/>
  <c r="B60" i="40"/>
  <c r="B61" i="40"/>
  <c r="D61" i="40" s="1"/>
  <c r="B62" i="40"/>
  <c r="V62" i="40" s="1"/>
  <c r="B63" i="40"/>
  <c r="F63" i="40" s="1"/>
  <c r="B64" i="40"/>
  <c r="B65" i="40"/>
  <c r="D65" i="40" s="1"/>
  <c r="B66" i="40"/>
  <c r="G66" i="40" s="1"/>
  <c r="Y66" i="40" s="1"/>
  <c r="B67" i="40"/>
  <c r="C67" i="40" s="1"/>
  <c r="B68" i="40"/>
  <c r="B69" i="40"/>
  <c r="B70" i="40"/>
  <c r="D70" i="40" s="1"/>
  <c r="B71" i="40"/>
  <c r="V71" i="40" s="1"/>
  <c r="B72" i="40"/>
  <c r="H72" i="40" s="1"/>
  <c r="Z72" i="40" s="1"/>
  <c r="B73" i="40"/>
  <c r="B74" i="40"/>
  <c r="H74" i="40" s="1"/>
  <c r="Z74" i="40" s="1"/>
  <c r="B75" i="40"/>
  <c r="E75" i="40" s="1"/>
  <c r="B76" i="40"/>
  <c r="B77" i="40"/>
  <c r="B78" i="40"/>
  <c r="G78" i="40" s="1"/>
  <c r="Y78" i="40" s="1"/>
  <c r="B79" i="40"/>
  <c r="H79" i="40" s="1"/>
  <c r="Z79" i="40" s="1"/>
  <c r="B80" i="40"/>
  <c r="B81" i="40"/>
  <c r="V81" i="40" s="1"/>
  <c r="B82" i="40"/>
  <c r="V82" i="40" s="1"/>
  <c r="B83" i="40"/>
  <c r="V83" i="40" s="1"/>
  <c r="B84" i="40"/>
  <c r="H84" i="40" s="1"/>
  <c r="Z84" i="40" s="1"/>
  <c r="B85" i="40"/>
  <c r="B86" i="40"/>
  <c r="H86" i="40" s="1"/>
  <c r="Z86" i="40" s="1"/>
  <c r="B87" i="40"/>
  <c r="C87" i="40" s="1"/>
  <c r="B88" i="40"/>
  <c r="G88" i="40" s="1"/>
  <c r="Y88" i="40" s="1"/>
  <c r="B89" i="40"/>
  <c r="C89" i="40" s="1"/>
  <c r="B90" i="40"/>
  <c r="V90" i="40" s="1"/>
  <c r="B91" i="40"/>
  <c r="D91" i="40" s="1"/>
  <c r="B92" i="40"/>
  <c r="C92" i="40" s="1"/>
  <c r="B93" i="40"/>
  <c r="B94" i="40"/>
  <c r="D94" i="40" s="1"/>
  <c r="B95" i="40"/>
  <c r="C95" i="40" s="1"/>
  <c r="B96" i="40"/>
  <c r="F96" i="40" s="1"/>
  <c r="B97" i="40"/>
  <c r="B98" i="40"/>
  <c r="V98" i="40" s="1"/>
  <c r="B99" i="40"/>
  <c r="H99" i="40" s="1"/>
  <c r="Z99" i="40" s="1"/>
  <c r="B100" i="40"/>
  <c r="D100" i="40" s="1"/>
  <c r="B101" i="40"/>
  <c r="F101" i="40" s="1"/>
  <c r="J101" i="40" s="1"/>
  <c r="X101" i="40" s="1"/>
  <c r="B102" i="40"/>
  <c r="C102" i="40" s="1"/>
  <c r="B103" i="40"/>
  <c r="E103" i="40" s="1"/>
  <c r="B104" i="40"/>
  <c r="B105" i="40"/>
  <c r="F105" i="40" s="1"/>
  <c r="J105" i="40" s="1"/>
  <c r="X105" i="40" s="1"/>
  <c r="B106" i="40"/>
  <c r="C106" i="40" s="1"/>
  <c r="B107" i="40"/>
  <c r="F107" i="40" s="1"/>
  <c r="J107" i="40" s="1"/>
  <c r="X107" i="40" s="1"/>
  <c r="B108" i="40"/>
  <c r="B109" i="40"/>
  <c r="F109" i="40" s="1"/>
  <c r="N109" i="40" s="1"/>
  <c r="B110" i="40"/>
  <c r="C110" i="40" s="1"/>
  <c r="R9" i="40"/>
  <c r="Q9" i="40" s="1"/>
  <c r="S9" i="42"/>
  <c r="S10" i="42"/>
  <c r="S11" i="42"/>
  <c r="S12" i="42"/>
  <c r="S13" i="42"/>
  <c r="S14" i="42"/>
  <c r="S15" i="42"/>
  <c r="S16" i="42"/>
  <c r="S17" i="42"/>
  <c r="S18" i="42"/>
  <c r="S19" i="42"/>
  <c r="S20" i="42"/>
  <c r="S21" i="42"/>
  <c r="S22" i="42"/>
  <c r="S23" i="42"/>
  <c r="S24" i="42"/>
  <c r="S25" i="42"/>
  <c r="S26" i="42"/>
  <c r="S27" i="42"/>
  <c r="S28" i="42"/>
  <c r="S29" i="42"/>
  <c r="S30" i="42"/>
  <c r="S31" i="42"/>
  <c r="S32" i="42"/>
  <c r="S33" i="42"/>
  <c r="S34" i="42"/>
  <c r="S35" i="42"/>
  <c r="S36" i="42"/>
  <c r="S37" i="42"/>
  <c r="S38" i="42"/>
  <c r="S39" i="42"/>
  <c r="S40" i="42"/>
  <c r="S41" i="42"/>
  <c r="S42" i="42"/>
  <c r="S43" i="42"/>
  <c r="S44" i="42"/>
  <c r="S45" i="42"/>
  <c r="S46" i="42"/>
  <c r="S47" i="42"/>
  <c r="S48" i="42"/>
  <c r="S49" i="42"/>
  <c r="S50" i="42"/>
  <c r="S51" i="42"/>
  <c r="S52" i="42"/>
  <c r="S53" i="42"/>
  <c r="S54" i="42"/>
  <c r="S55" i="42"/>
  <c r="S56" i="42"/>
  <c r="S57" i="42"/>
  <c r="S58" i="42"/>
  <c r="S59" i="42"/>
  <c r="S60" i="42"/>
  <c r="S61" i="42"/>
  <c r="S62" i="42"/>
  <c r="S63" i="42"/>
  <c r="S64" i="42"/>
  <c r="S65" i="42"/>
  <c r="S66" i="42"/>
  <c r="S67" i="42"/>
  <c r="S68" i="42"/>
  <c r="S69" i="42"/>
  <c r="S70" i="42"/>
  <c r="S71" i="42"/>
  <c r="S72" i="42"/>
  <c r="S73" i="42"/>
  <c r="S74" i="42"/>
  <c r="S75" i="42"/>
  <c r="S76" i="42"/>
  <c r="S77" i="42"/>
  <c r="S78" i="42"/>
  <c r="S79" i="42"/>
  <c r="S80" i="42"/>
  <c r="S81" i="42"/>
  <c r="S82" i="42"/>
  <c r="S83" i="42"/>
  <c r="S84" i="42"/>
  <c r="S85" i="42"/>
  <c r="S86" i="42"/>
  <c r="S87" i="42"/>
  <c r="S88" i="42"/>
  <c r="S89" i="42"/>
  <c r="S90" i="42"/>
  <c r="S91" i="42"/>
  <c r="S92" i="42"/>
  <c r="B111" i="40"/>
  <c r="B112" i="40"/>
  <c r="V112" i="40" s="1"/>
  <c r="B113" i="40"/>
  <c r="C113" i="40" s="1"/>
  <c r="J3" i="41"/>
  <c r="J4" i="41"/>
  <c r="J5" i="41"/>
  <c r="J6" i="41"/>
  <c r="J7" i="41"/>
  <c r="J8" i="41"/>
  <c r="J9" i="41"/>
  <c r="J10" i="41"/>
  <c r="J11" i="41"/>
  <c r="J12" i="41"/>
  <c r="J13" i="41"/>
  <c r="J14" i="41"/>
  <c r="J15" i="41"/>
  <c r="J16" i="41"/>
  <c r="J17" i="41"/>
  <c r="J18" i="41"/>
  <c r="J19" i="41"/>
  <c r="J20" i="41"/>
  <c r="J21" i="41"/>
  <c r="J22" i="41"/>
  <c r="J23" i="41"/>
  <c r="J24" i="41"/>
  <c r="J25" i="41"/>
  <c r="J26" i="41"/>
  <c r="J27" i="41"/>
  <c r="J28" i="41"/>
  <c r="J29" i="41"/>
  <c r="J30" i="41"/>
  <c r="J31" i="41"/>
  <c r="J32" i="41"/>
  <c r="J33" i="41"/>
  <c r="J34" i="41"/>
  <c r="J35" i="41"/>
  <c r="J36" i="41"/>
  <c r="J37" i="41"/>
  <c r="J38" i="41"/>
  <c r="J39" i="41"/>
  <c r="J40" i="41"/>
  <c r="J41" i="41"/>
  <c r="J42" i="41"/>
  <c r="J43" i="41"/>
  <c r="J44" i="41"/>
  <c r="J45" i="41"/>
  <c r="J46" i="41"/>
  <c r="J47" i="41"/>
  <c r="J48" i="41"/>
  <c r="J49" i="41"/>
  <c r="J50" i="41"/>
  <c r="J51" i="41"/>
  <c r="J52" i="41"/>
  <c r="B176" i="40"/>
  <c r="G176" i="40" s="1"/>
  <c r="B177" i="40"/>
  <c r="D177" i="40" s="1"/>
  <c r="B178" i="40"/>
  <c r="E178" i="40" s="1"/>
  <c r="B179" i="40"/>
  <c r="B180" i="40"/>
  <c r="D180" i="40" s="1"/>
  <c r="B181" i="40"/>
  <c r="F181" i="40" s="1"/>
  <c r="J181" i="40" s="1"/>
  <c r="X181" i="40" s="1"/>
  <c r="B182" i="40"/>
  <c r="D182" i="40" s="1"/>
  <c r="B183" i="40"/>
  <c r="B184" i="40"/>
  <c r="H184" i="40" s="1"/>
  <c r="B185" i="40"/>
  <c r="C185" i="40" s="1"/>
  <c r="B186" i="40"/>
  <c r="G186" i="40" s="1"/>
  <c r="Y186" i="40" s="1"/>
  <c r="B187" i="40"/>
  <c r="B188" i="40"/>
  <c r="H188" i="40" s="1"/>
  <c r="B189" i="40"/>
  <c r="F189" i="40" s="1"/>
  <c r="J189" i="40" s="1"/>
  <c r="X189" i="40" s="1"/>
  <c r="B190" i="40"/>
  <c r="E190" i="40" s="1"/>
  <c r="B191" i="40"/>
  <c r="D191" i="40" s="1"/>
  <c r="B192" i="40"/>
  <c r="V192" i="40" s="1"/>
  <c r="B193" i="40"/>
  <c r="C193" i="40" s="1"/>
  <c r="B194" i="40"/>
  <c r="V194" i="40" s="1"/>
  <c r="B195" i="40"/>
  <c r="H195" i="40" s="1"/>
  <c r="Z195" i="40" s="1"/>
  <c r="B196" i="40"/>
  <c r="E196" i="40" s="1"/>
  <c r="B197" i="40"/>
  <c r="F197" i="40" s="1"/>
  <c r="J197" i="40" s="1"/>
  <c r="X197" i="40" s="1"/>
  <c r="B198" i="40"/>
  <c r="D198" i="40" s="1"/>
  <c r="B199" i="40"/>
  <c r="B200" i="40"/>
  <c r="V200" i="40" s="1"/>
  <c r="B201" i="40"/>
  <c r="C201" i="40" s="1"/>
  <c r="B202" i="40"/>
  <c r="G202" i="40" s="1"/>
  <c r="Y202" i="40" s="1"/>
  <c r="B203" i="40"/>
  <c r="B204" i="40"/>
  <c r="W204" i="40" s="1"/>
  <c r="B205" i="40"/>
  <c r="F205" i="40" s="1"/>
  <c r="J205" i="40" s="1"/>
  <c r="X205" i="40" s="1"/>
  <c r="B206" i="40"/>
  <c r="C206" i="40" s="1"/>
  <c r="B207" i="40"/>
  <c r="B208" i="40"/>
  <c r="W208" i="40" s="1"/>
  <c r="B209" i="40"/>
  <c r="V209" i="40" s="1"/>
  <c r="B210" i="40"/>
  <c r="D210" i="40" s="1"/>
  <c r="B211" i="40"/>
  <c r="V211" i="40" s="1"/>
  <c r="B212" i="40"/>
  <c r="W212" i="40" s="1"/>
  <c r="B213" i="40"/>
  <c r="V213" i="40" s="1"/>
  <c r="B214" i="40"/>
  <c r="E214" i="40" s="1"/>
  <c r="B215" i="40"/>
  <c r="B216" i="40"/>
  <c r="F216" i="40" s="1"/>
  <c r="J216" i="40" s="1"/>
  <c r="X216" i="40" s="1"/>
  <c r="B217" i="40"/>
  <c r="B218" i="40"/>
  <c r="W218" i="40" s="1"/>
  <c r="B219" i="40"/>
  <c r="E219" i="40" s="1"/>
  <c r="B220" i="40"/>
  <c r="V220" i="40" s="1"/>
  <c r="B221" i="40"/>
  <c r="H221" i="40" s="1"/>
  <c r="Z221" i="40" s="1"/>
  <c r="B222" i="40"/>
  <c r="C222" i="40" s="1"/>
  <c r="B223" i="40"/>
  <c r="B224" i="40"/>
  <c r="E224" i="40" s="1"/>
  <c r="B225" i="40"/>
  <c r="C225" i="40" s="1"/>
  <c r="B226" i="40"/>
  <c r="G226" i="40" s="1"/>
  <c r="Y226" i="40" s="1"/>
  <c r="B227" i="40"/>
  <c r="B228" i="40"/>
  <c r="W228" i="40" s="1"/>
  <c r="B229" i="40"/>
  <c r="F229" i="40" s="1"/>
  <c r="J229" i="40" s="1"/>
  <c r="X229" i="40" s="1"/>
  <c r="B230" i="40"/>
  <c r="G230" i="40" s="1"/>
  <c r="Y230" i="40" s="1"/>
  <c r="B231" i="40"/>
  <c r="W231" i="40" s="1"/>
  <c r="B232" i="40"/>
  <c r="V232" i="40" s="1"/>
  <c r="B233" i="40"/>
  <c r="B234" i="40"/>
  <c r="F234" i="40" s="1"/>
  <c r="J234" i="40" s="1"/>
  <c r="X234" i="40" s="1"/>
  <c r="B235" i="40"/>
  <c r="B236" i="40"/>
  <c r="H236" i="40" s="1"/>
  <c r="Z236" i="40" s="1"/>
  <c r="B237" i="40"/>
  <c r="W237" i="40" s="1"/>
  <c r="B238" i="40"/>
  <c r="W238" i="40" s="1"/>
  <c r="B239" i="40"/>
  <c r="V239" i="40" s="1"/>
  <c r="B240" i="40"/>
  <c r="G240" i="40" s="1"/>
  <c r="Y240" i="40" s="1"/>
  <c r="B241" i="40"/>
  <c r="V241" i="40" s="1"/>
  <c r="B242" i="40"/>
  <c r="H242" i="40" s="1"/>
  <c r="B243" i="40"/>
  <c r="C243" i="40" s="1"/>
  <c r="B244" i="40"/>
  <c r="W244" i="40" s="1"/>
  <c r="B245" i="40"/>
  <c r="E245" i="40" s="1"/>
  <c r="B246" i="40"/>
  <c r="G246" i="40" s="1"/>
  <c r="Y246" i="40" s="1"/>
  <c r="B247" i="40"/>
  <c r="B248" i="40"/>
  <c r="D248" i="40" s="1"/>
  <c r="B249" i="40"/>
  <c r="W249" i="40" s="1"/>
  <c r="B250" i="40"/>
  <c r="V250" i="40" s="1"/>
  <c r="B251" i="40"/>
  <c r="H251" i="40" s="1"/>
  <c r="Z251" i="40" s="1"/>
  <c r="B252" i="40"/>
  <c r="V252" i="40" s="1"/>
  <c r="B253" i="40"/>
  <c r="C253" i="40" s="1"/>
  <c r="B254" i="40"/>
  <c r="W254" i="40" s="1"/>
  <c r="B255" i="40"/>
  <c r="E255" i="40" s="1"/>
  <c r="B256" i="40"/>
  <c r="V256" i="40" s="1"/>
  <c r="B257" i="40"/>
  <c r="C257" i="40" s="1"/>
  <c r="B258" i="40"/>
  <c r="W258" i="40" s="1"/>
  <c r="B259" i="40"/>
  <c r="D259" i="40" s="1"/>
  <c r="B260" i="40"/>
  <c r="C260" i="40" s="1"/>
  <c r="B261" i="40"/>
  <c r="B262" i="40"/>
  <c r="F262" i="40" s="1"/>
  <c r="J262" i="40" s="1"/>
  <c r="X262" i="40" s="1"/>
  <c r="B263" i="40"/>
  <c r="B264" i="40"/>
  <c r="W264" i="40" s="1"/>
  <c r="B265" i="40"/>
  <c r="W265" i="40" s="1"/>
  <c r="B266" i="40"/>
  <c r="H266" i="40" s="1"/>
  <c r="Z266" i="40" s="1"/>
  <c r="B267" i="40"/>
  <c r="H267" i="40" s="1"/>
  <c r="Z267" i="40" s="1"/>
  <c r="B268" i="40"/>
  <c r="W268" i="40" s="1"/>
  <c r="B269" i="40"/>
  <c r="F269" i="40" s="1"/>
  <c r="J269" i="40" s="1"/>
  <c r="X269" i="40" s="1"/>
  <c r="B270" i="40"/>
  <c r="W270" i="40" s="1"/>
  <c r="B271" i="40"/>
  <c r="C271" i="40" s="1"/>
  <c r="B272" i="40"/>
  <c r="D272" i="40" s="1"/>
  <c r="B273" i="40"/>
  <c r="E273" i="40" s="1"/>
  <c r="B274" i="40"/>
  <c r="F274" i="40" s="1"/>
  <c r="J274" i="40" s="1"/>
  <c r="X274" i="40" s="1"/>
  <c r="B275" i="40"/>
  <c r="W275" i="40" s="1"/>
  <c r="B276" i="40"/>
  <c r="B277" i="40"/>
  <c r="F277" i="40" s="1"/>
  <c r="J277" i="40" s="1"/>
  <c r="X277" i="40" s="1"/>
  <c r="B278" i="40"/>
  <c r="W278" i="40" s="1"/>
  <c r="B279" i="40"/>
  <c r="E279" i="40" s="1"/>
  <c r="B280" i="40"/>
  <c r="W280" i="40" s="1"/>
  <c r="B281" i="40"/>
  <c r="C281" i="40" s="1"/>
  <c r="B282" i="40"/>
  <c r="V282" i="40" s="1"/>
  <c r="B283" i="40"/>
  <c r="B284" i="40"/>
  <c r="C284" i="40" s="1"/>
  <c r="B285" i="40"/>
  <c r="D285" i="40" s="1"/>
  <c r="B286" i="40"/>
  <c r="W286" i="40" s="1"/>
  <c r="B287" i="40"/>
  <c r="B288" i="40"/>
  <c r="G288" i="40" s="1"/>
  <c r="Y288" i="40" s="1"/>
  <c r="B289" i="40"/>
  <c r="W289" i="40" s="1"/>
  <c r="B290" i="40"/>
  <c r="D290" i="40" s="1"/>
  <c r="B291" i="40"/>
  <c r="B292" i="40"/>
  <c r="W292" i="40" s="1"/>
  <c r="B293" i="40"/>
  <c r="G293" i="40" s="1"/>
  <c r="Y293" i="40" s="1"/>
  <c r="B294" i="40"/>
  <c r="E294" i="40" s="1"/>
  <c r="B295" i="40"/>
  <c r="B296" i="40"/>
  <c r="V296" i="40" s="1"/>
  <c r="B297" i="40"/>
  <c r="C297" i="40" s="1"/>
  <c r="B298" i="40"/>
  <c r="H298" i="40" s="1"/>
  <c r="B299" i="40"/>
  <c r="B300" i="40"/>
  <c r="G300" i="40" s="1"/>
  <c r="Y300" i="40" s="1"/>
  <c r="B301" i="40"/>
  <c r="V301" i="40" s="1"/>
  <c r="B302" i="40"/>
  <c r="V302" i="40" s="1"/>
  <c r="B303" i="40"/>
  <c r="B304" i="40"/>
  <c r="F304" i="40" s="1"/>
  <c r="J304" i="40" s="1"/>
  <c r="X304" i="40" s="1"/>
  <c r="B305" i="40"/>
  <c r="E305" i="40" s="1"/>
  <c r="B306" i="40"/>
  <c r="C306" i="40" s="1"/>
  <c r="B307" i="40"/>
  <c r="G307" i="40" s="1"/>
  <c r="B308" i="40"/>
  <c r="W308" i="40" s="1"/>
  <c r="B309" i="40"/>
  <c r="W309" i="40" s="1"/>
  <c r="B310" i="40"/>
  <c r="V310" i="40" s="1"/>
  <c r="B311" i="40"/>
  <c r="B312" i="40"/>
  <c r="G312" i="40" s="1"/>
  <c r="Y312" i="40" s="1"/>
  <c r="B313" i="40"/>
  <c r="G313" i="40" s="1"/>
  <c r="Y313" i="40" s="1"/>
  <c r="B314" i="40"/>
  <c r="W314" i="40" s="1"/>
  <c r="B315" i="40"/>
  <c r="B316" i="40"/>
  <c r="G316" i="40" s="1"/>
  <c r="Y316" i="40" s="1"/>
  <c r="B317" i="40"/>
  <c r="V317" i="40" s="1"/>
  <c r="B318" i="40"/>
  <c r="F318" i="40" s="1"/>
  <c r="J318" i="40" s="1"/>
  <c r="X318" i="40" s="1"/>
  <c r="B319" i="40"/>
  <c r="H319" i="40" s="1"/>
  <c r="Z319" i="40" s="1"/>
  <c r="B320" i="40"/>
  <c r="F320" i="40" s="1"/>
  <c r="J320" i="40" s="1"/>
  <c r="X320" i="40" s="1"/>
  <c r="B321" i="40"/>
  <c r="E321" i="40" s="1"/>
  <c r="B322" i="40"/>
  <c r="V322" i="40" s="1"/>
  <c r="B323" i="40"/>
  <c r="B324" i="40"/>
  <c r="D324" i="40" s="1"/>
  <c r="B325" i="40"/>
  <c r="B326" i="40"/>
  <c r="D326" i="40" s="1"/>
  <c r="G215" i="40"/>
  <c r="Y215" i="40" s="1"/>
  <c r="B327" i="40"/>
  <c r="E327" i="40" s="1"/>
  <c r="B328" i="40"/>
  <c r="W328" i="40" s="1"/>
  <c r="B329" i="40"/>
  <c r="E329" i="40" s="1"/>
  <c r="B330" i="40"/>
  <c r="G330" i="40" s="1"/>
  <c r="Y330" i="40" s="1"/>
  <c r="W331" i="40"/>
  <c r="W332" i="40"/>
  <c r="W333" i="40"/>
  <c r="W334" i="40"/>
  <c r="W335" i="40"/>
  <c r="W336" i="40"/>
  <c r="W337" i="40"/>
  <c r="W338" i="40"/>
  <c r="W339" i="40"/>
  <c r="W340" i="40"/>
  <c r="W341" i="40"/>
  <c r="W342" i="40"/>
  <c r="W343" i="40"/>
  <c r="W344" i="40"/>
  <c r="W345" i="40"/>
  <c r="W346" i="40"/>
  <c r="W347" i="40"/>
  <c r="W348" i="40"/>
  <c r="W349" i="40"/>
  <c r="W350" i="40"/>
  <c r="W351" i="40"/>
  <c r="W352" i="40"/>
  <c r="W353" i="40"/>
  <c r="W354" i="40"/>
  <c r="W355" i="40"/>
  <c r="W356" i="40"/>
  <c r="W357" i="40"/>
  <c r="W358" i="40"/>
  <c r="W359" i="40"/>
  <c r="W360" i="40"/>
  <c r="W361" i="40"/>
  <c r="W362" i="40"/>
  <c r="W363" i="40"/>
  <c r="W364" i="40"/>
  <c r="W365" i="40"/>
  <c r="W366" i="40"/>
  <c r="W367" i="40"/>
  <c r="W368" i="40"/>
  <c r="W369" i="40"/>
  <c r="W370" i="40"/>
  <c r="W371" i="40"/>
  <c r="W372" i="40"/>
  <c r="W373" i="40"/>
  <c r="W374" i="40"/>
  <c r="W375" i="40"/>
  <c r="W376" i="40"/>
  <c r="W377" i="40"/>
  <c r="W378" i="40"/>
  <c r="W379" i="40"/>
  <c r="W380" i="40"/>
  <c r="W381" i="40"/>
  <c r="W382" i="40"/>
  <c r="W383" i="40"/>
  <c r="W384" i="40"/>
  <c r="W385" i="40"/>
  <c r="W386" i="40"/>
  <c r="W387" i="40"/>
  <c r="W388" i="40"/>
  <c r="W389" i="40"/>
  <c r="W390" i="40"/>
  <c r="W391" i="40"/>
  <c r="W392" i="40"/>
  <c r="W393" i="40"/>
  <c r="W394" i="40"/>
  <c r="W395" i="40"/>
  <c r="W396" i="40"/>
  <c r="W397" i="40"/>
  <c r="W398" i="40"/>
  <c r="W399" i="40"/>
  <c r="W400" i="40"/>
  <c r="W401" i="40"/>
  <c r="W402" i="40"/>
  <c r="W403" i="40"/>
  <c r="W404" i="40"/>
  <c r="W405" i="40"/>
  <c r="W406" i="40"/>
  <c r="W407" i="40"/>
  <c r="W408" i="40"/>
  <c r="W409" i="40"/>
  <c r="W410" i="40"/>
  <c r="W411" i="40"/>
  <c r="W412" i="40"/>
  <c r="W413" i="40"/>
  <c r="W414" i="40"/>
  <c r="W415" i="40"/>
  <c r="W416" i="40"/>
  <c r="W417" i="40"/>
  <c r="W418" i="40"/>
  <c r="W419" i="40"/>
  <c r="W420" i="40"/>
  <c r="W421" i="40"/>
  <c r="W422" i="40"/>
  <c r="W423" i="40"/>
  <c r="W424" i="40"/>
  <c r="W425" i="40"/>
  <c r="W426" i="40"/>
  <c r="W427" i="40"/>
  <c r="W428" i="40"/>
  <c r="W429" i="40"/>
  <c r="W430" i="40"/>
  <c r="W431" i="40"/>
  <c r="W432" i="40"/>
  <c r="W433" i="40"/>
  <c r="W434" i="40"/>
  <c r="W435" i="40"/>
  <c r="W436" i="40"/>
  <c r="W437" i="40"/>
  <c r="W438" i="40"/>
  <c r="W439" i="40"/>
  <c r="W440" i="40"/>
  <c r="W441" i="40"/>
  <c r="W442" i="40"/>
  <c r="W443" i="40"/>
  <c r="W444" i="40"/>
  <c r="W445" i="40"/>
  <c r="W446" i="40"/>
  <c r="W447" i="40"/>
  <c r="W448" i="40"/>
  <c r="W449" i="40"/>
  <c r="W450" i="40"/>
  <c r="W451" i="40"/>
  <c r="W452" i="40"/>
  <c r="W453" i="40"/>
  <c r="W454" i="40"/>
  <c r="W455" i="40"/>
  <c r="W456" i="40"/>
  <c r="W457" i="40"/>
  <c r="W458" i="40"/>
  <c r="W459" i="40"/>
  <c r="W460" i="40"/>
  <c r="W461" i="40"/>
  <c r="W462" i="40"/>
  <c r="W463" i="40"/>
  <c r="W464" i="40"/>
  <c r="W465" i="40"/>
  <c r="W466" i="40"/>
  <c r="W467" i="40"/>
  <c r="W468" i="40"/>
  <c r="W469" i="40"/>
  <c r="W470" i="40"/>
  <c r="W471" i="40"/>
  <c r="W472" i="40"/>
  <c r="W473" i="40"/>
  <c r="W474" i="40"/>
  <c r="W475" i="40"/>
  <c r="W476" i="40"/>
  <c r="W477" i="40"/>
  <c r="W478" i="40"/>
  <c r="W479" i="40"/>
  <c r="W480" i="40"/>
  <c r="W481" i="40"/>
  <c r="W482" i="40"/>
  <c r="W483" i="40"/>
  <c r="W484" i="40"/>
  <c r="W485" i="40"/>
  <c r="W486" i="40"/>
  <c r="W487" i="40"/>
  <c r="W488" i="40"/>
  <c r="W489" i="40"/>
  <c r="W490" i="40"/>
  <c r="W491" i="40"/>
  <c r="W492" i="40"/>
  <c r="W493" i="40"/>
  <c r="W494" i="40"/>
  <c r="W495" i="40"/>
  <c r="W496" i="40"/>
  <c r="W497" i="40"/>
  <c r="W498" i="40"/>
  <c r="W499" i="40"/>
  <c r="W500" i="40"/>
  <c r="W501" i="40"/>
  <c r="W502" i="40"/>
  <c r="W503" i="40"/>
  <c r="W504" i="40"/>
  <c r="W505" i="40"/>
  <c r="W506" i="40"/>
  <c r="W507" i="40"/>
  <c r="W508" i="40"/>
  <c r="W509" i="40"/>
  <c r="W510" i="40"/>
  <c r="W511" i="40"/>
  <c r="W512" i="40"/>
  <c r="W513" i="40"/>
  <c r="W514" i="40"/>
  <c r="W515" i="40"/>
  <c r="W516" i="40"/>
  <c r="W517" i="40"/>
  <c r="W518" i="40"/>
  <c r="W519" i="40"/>
  <c r="W520" i="40"/>
  <c r="W521" i="40"/>
  <c r="W522" i="40"/>
  <c r="W523" i="40"/>
  <c r="W524" i="40"/>
  <c r="W525" i="40"/>
  <c r="W526" i="40"/>
  <c r="W527" i="40"/>
  <c r="W528" i="40"/>
  <c r="W529" i="40"/>
  <c r="W530" i="40"/>
  <c r="W531" i="40"/>
  <c r="W532" i="40"/>
  <c r="W533" i="40"/>
  <c r="W534" i="40"/>
  <c r="W535" i="40"/>
  <c r="W536" i="40"/>
  <c r="W537" i="40"/>
  <c r="W538" i="40"/>
  <c r="W539" i="40"/>
  <c r="W540" i="40"/>
  <c r="W541" i="40"/>
  <c r="W542" i="40"/>
  <c r="W543" i="40"/>
  <c r="W544" i="40"/>
  <c r="W545" i="40"/>
  <c r="W546" i="40"/>
  <c r="W547" i="40"/>
  <c r="W548" i="40"/>
  <c r="W549" i="40"/>
  <c r="W550" i="40"/>
  <c r="W551" i="40"/>
  <c r="W552" i="40"/>
  <c r="W553" i="40"/>
  <c r="W554" i="40"/>
  <c r="W555" i="40"/>
  <c r="W556" i="40"/>
  <c r="W557" i="40"/>
  <c r="W558" i="40"/>
  <c r="W559" i="40"/>
  <c r="W560" i="40"/>
  <c r="W561" i="40"/>
  <c r="W562" i="40"/>
  <c r="W563" i="40"/>
  <c r="W564" i="40"/>
  <c r="W565" i="40"/>
  <c r="W566" i="40"/>
  <c r="W567" i="40"/>
  <c r="W568" i="40"/>
  <c r="W569" i="40"/>
  <c r="W570" i="40"/>
  <c r="W571" i="40"/>
  <c r="W572" i="40"/>
  <c r="W573" i="40"/>
  <c r="W574" i="40"/>
  <c r="W575" i="40"/>
  <c r="W576" i="40"/>
  <c r="W577" i="40"/>
  <c r="W578" i="40"/>
  <c r="W579" i="40"/>
  <c r="W580" i="40"/>
  <c r="W581" i="40"/>
  <c r="W582" i="40"/>
  <c r="W583" i="40"/>
  <c r="W584" i="40"/>
  <c r="W585" i="40"/>
  <c r="W586" i="40"/>
  <c r="W587" i="40"/>
  <c r="W588" i="40"/>
  <c r="W589" i="40"/>
  <c r="W590" i="40"/>
  <c r="W591" i="40"/>
  <c r="W592" i="40"/>
  <c r="W593" i="40"/>
  <c r="W594" i="40"/>
  <c r="W595" i="40"/>
  <c r="W596" i="40"/>
  <c r="W597" i="40"/>
  <c r="W598" i="40"/>
  <c r="W599" i="40"/>
  <c r="W600" i="40"/>
  <c r="W601" i="40"/>
  <c r="W602" i="40"/>
  <c r="W603" i="40"/>
  <c r="W604" i="40"/>
  <c r="W605" i="40"/>
  <c r="W606" i="40"/>
  <c r="W607" i="40"/>
  <c r="W608" i="40"/>
  <c r="W609" i="40"/>
  <c r="W610" i="40"/>
  <c r="W611" i="40"/>
  <c r="W612" i="40"/>
  <c r="W613" i="40"/>
  <c r="W614" i="40"/>
  <c r="W615" i="40"/>
  <c r="W616" i="40"/>
  <c r="W617" i="40"/>
  <c r="W618" i="40"/>
  <c r="W619" i="40"/>
  <c r="W620" i="40"/>
  <c r="W621" i="40"/>
  <c r="W622" i="40"/>
  <c r="X331" i="40"/>
  <c r="X332" i="40"/>
  <c r="X333" i="40"/>
  <c r="X334" i="40"/>
  <c r="X335" i="40"/>
  <c r="X336" i="40"/>
  <c r="X337" i="40"/>
  <c r="X338" i="40"/>
  <c r="X339" i="40"/>
  <c r="X340" i="40"/>
  <c r="X341" i="40"/>
  <c r="X342" i="40"/>
  <c r="X343" i="40"/>
  <c r="X344" i="40"/>
  <c r="X345" i="40"/>
  <c r="X346" i="40"/>
  <c r="X347" i="40"/>
  <c r="X348" i="40"/>
  <c r="X349" i="40"/>
  <c r="X350" i="40"/>
  <c r="X351" i="40"/>
  <c r="X352" i="40"/>
  <c r="X353" i="40"/>
  <c r="X354" i="40"/>
  <c r="X355" i="40"/>
  <c r="X356" i="40"/>
  <c r="X357" i="40"/>
  <c r="X358" i="40"/>
  <c r="X359" i="40"/>
  <c r="X360" i="40"/>
  <c r="X361" i="40"/>
  <c r="X362" i="40"/>
  <c r="X363" i="40"/>
  <c r="X364" i="40"/>
  <c r="X365" i="40"/>
  <c r="X366" i="40"/>
  <c r="X367" i="40"/>
  <c r="X368" i="40"/>
  <c r="X369" i="40"/>
  <c r="X370" i="40"/>
  <c r="X371" i="40"/>
  <c r="X372" i="40"/>
  <c r="X373" i="40"/>
  <c r="X374" i="40"/>
  <c r="X375" i="40"/>
  <c r="X376" i="40"/>
  <c r="X377" i="40"/>
  <c r="X378" i="40"/>
  <c r="X379" i="40"/>
  <c r="X380" i="40"/>
  <c r="X381" i="40"/>
  <c r="X382" i="40"/>
  <c r="X383" i="40"/>
  <c r="X384" i="40"/>
  <c r="X385" i="40"/>
  <c r="X386" i="40"/>
  <c r="X387" i="40"/>
  <c r="X388" i="40"/>
  <c r="X389" i="40"/>
  <c r="X390" i="40"/>
  <c r="X391" i="40"/>
  <c r="X392" i="40"/>
  <c r="X393" i="40"/>
  <c r="X394" i="40"/>
  <c r="X395" i="40"/>
  <c r="X396" i="40"/>
  <c r="X397" i="40"/>
  <c r="X398" i="40"/>
  <c r="X399" i="40"/>
  <c r="X400" i="40"/>
  <c r="X401" i="40"/>
  <c r="X402" i="40"/>
  <c r="X403" i="40"/>
  <c r="X404" i="40"/>
  <c r="X405" i="40"/>
  <c r="X406" i="40"/>
  <c r="X407" i="40"/>
  <c r="X408" i="40"/>
  <c r="X409" i="40"/>
  <c r="X410" i="40"/>
  <c r="X411" i="40"/>
  <c r="X412" i="40"/>
  <c r="X413" i="40"/>
  <c r="X414" i="40"/>
  <c r="X415" i="40"/>
  <c r="X416" i="40"/>
  <c r="X417" i="40"/>
  <c r="X418" i="40"/>
  <c r="X419" i="40"/>
  <c r="X420" i="40"/>
  <c r="X421" i="40"/>
  <c r="X422" i="40"/>
  <c r="X423" i="40"/>
  <c r="X424" i="40"/>
  <c r="X425" i="40"/>
  <c r="X426" i="40"/>
  <c r="X427" i="40"/>
  <c r="X428" i="40"/>
  <c r="X429" i="40"/>
  <c r="X430" i="40"/>
  <c r="X431" i="40"/>
  <c r="X432" i="40"/>
  <c r="X433" i="40"/>
  <c r="X434" i="40"/>
  <c r="X435" i="40"/>
  <c r="X436" i="40"/>
  <c r="X437" i="40"/>
  <c r="X438" i="40"/>
  <c r="X439" i="40"/>
  <c r="X440" i="40"/>
  <c r="X441" i="40"/>
  <c r="X442" i="40"/>
  <c r="X443" i="40"/>
  <c r="X444" i="40"/>
  <c r="X445" i="40"/>
  <c r="X446" i="40"/>
  <c r="X447" i="40"/>
  <c r="X448" i="40"/>
  <c r="X449" i="40"/>
  <c r="X450" i="40"/>
  <c r="X451" i="40"/>
  <c r="X452" i="40"/>
  <c r="X453" i="40"/>
  <c r="X454" i="40"/>
  <c r="X455" i="40"/>
  <c r="X456" i="40"/>
  <c r="X457" i="40"/>
  <c r="X458" i="40"/>
  <c r="X459" i="40"/>
  <c r="X460" i="40"/>
  <c r="X461" i="40"/>
  <c r="X462" i="40"/>
  <c r="X463" i="40"/>
  <c r="X464" i="40"/>
  <c r="X465" i="40"/>
  <c r="X466" i="40"/>
  <c r="X467" i="40"/>
  <c r="X468" i="40"/>
  <c r="X469" i="40"/>
  <c r="X470" i="40"/>
  <c r="X471" i="40"/>
  <c r="X472" i="40"/>
  <c r="X473" i="40"/>
  <c r="X474" i="40"/>
  <c r="X475" i="40"/>
  <c r="X476" i="40"/>
  <c r="X477" i="40"/>
  <c r="X478" i="40"/>
  <c r="X479" i="40"/>
  <c r="X480" i="40"/>
  <c r="X481" i="40"/>
  <c r="X482" i="40"/>
  <c r="X483" i="40"/>
  <c r="X484" i="40"/>
  <c r="X485" i="40"/>
  <c r="X486" i="40"/>
  <c r="X487" i="40"/>
  <c r="X488" i="40"/>
  <c r="X489" i="40"/>
  <c r="X490" i="40"/>
  <c r="X491" i="40"/>
  <c r="X492" i="40"/>
  <c r="X493" i="40"/>
  <c r="X494" i="40"/>
  <c r="X495" i="40"/>
  <c r="X496" i="40"/>
  <c r="X497" i="40"/>
  <c r="X498" i="40"/>
  <c r="X499" i="40"/>
  <c r="X500" i="40"/>
  <c r="X501" i="40"/>
  <c r="X502" i="40"/>
  <c r="X503" i="40"/>
  <c r="X504" i="40"/>
  <c r="X505" i="40"/>
  <c r="X506" i="40"/>
  <c r="X507" i="40"/>
  <c r="X508" i="40"/>
  <c r="X509" i="40"/>
  <c r="X510" i="40"/>
  <c r="X511" i="40"/>
  <c r="X512" i="40"/>
  <c r="X513" i="40"/>
  <c r="X514" i="40"/>
  <c r="X515" i="40"/>
  <c r="X516" i="40"/>
  <c r="X517" i="40"/>
  <c r="X518" i="40"/>
  <c r="X519" i="40"/>
  <c r="X520" i="40"/>
  <c r="X521" i="40"/>
  <c r="X522" i="40"/>
  <c r="X523" i="40"/>
  <c r="X524" i="40"/>
  <c r="X525" i="40"/>
  <c r="X526" i="40"/>
  <c r="X527" i="40"/>
  <c r="X528" i="40"/>
  <c r="X529" i="40"/>
  <c r="X530" i="40"/>
  <c r="X531" i="40"/>
  <c r="X532" i="40"/>
  <c r="X533" i="40"/>
  <c r="X534" i="40"/>
  <c r="X535" i="40"/>
  <c r="X536" i="40"/>
  <c r="X537" i="40"/>
  <c r="X538" i="40"/>
  <c r="X539" i="40"/>
  <c r="X540" i="40"/>
  <c r="X541" i="40"/>
  <c r="X542" i="40"/>
  <c r="X543" i="40"/>
  <c r="X544" i="40"/>
  <c r="X545" i="40"/>
  <c r="X546" i="40"/>
  <c r="X547" i="40"/>
  <c r="X548" i="40"/>
  <c r="X549" i="40"/>
  <c r="X550" i="40"/>
  <c r="X551" i="40"/>
  <c r="X552" i="40"/>
  <c r="X553" i="40"/>
  <c r="X554" i="40"/>
  <c r="X555" i="40"/>
  <c r="X556" i="40"/>
  <c r="X557" i="40"/>
  <c r="X558" i="40"/>
  <c r="X559" i="40"/>
  <c r="X560" i="40"/>
  <c r="X561" i="40"/>
  <c r="X562" i="40"/>
  <c r="X563" i="40"/>
  <c r="X564" i="40"/>
  <c r="X565" i="40"/>
  <c r="X566" i="40"/>
  <c r="X567" i="40"/>
  <c r="X568" i="40"/>
  <c r="X569" i="40"/>
  <c r="X570" i="40"/>
  <c r="X571" i="40"/>
  <c r="X572" i="40"/>
  <c r="X573" i="40"/>
  <c r="X574" i="40"/>
  <c r="X575" i="40"/>
  <c r="X576" i="40"/>
  <c r="X577" i="40"/>
  <c r="X578" i="40"/>
  <c r="X579" i="40"/>
  <c r="X580" i="40"/>
  <c r="X581" i="40"/>
  <c r="X582" i="40"/>
  <c r="X583" i="40"/>
  <c r="X584" i="40"/>
  <c r="X585" i="40"/>
  <c r="X586" i="40"/>
  <c r="X587" i="40"/>
  <c r="X588" i="40"/>
  <c r="X589" i="40"/>
  <c r="X590" i="40"/>
  <c r="X591" i="40"/>
  <c r="X592" i="40"/>
  <c r="X593" i="40"/>
  <c r="X594" i="40"/>
  <c r="X595" i="40"/>
  <c r="X596" i="40"/>
  <c r="X597" i="40"/>
  <c r="X598" i="40"/>
  <c r="X599" i="40"/>
  <c r="X600" i="40"/>
  <c r="X601" i="40"/>
  <c r="X602" i="40"/>
  <c r="X603" i="40"/>
  <c r="X604" i="40"/>
  <c r="X605" i="40"/>
  <c r="X606" i="40"/>
  <c r="X607" i="40"/>
  <c r="X608" i="40"/>
  <c r="X609" i="40"/>
  <c r="X610" i="40"/>
  <c r="X611" i="40"/>
  <c r="X612" i="40"/>
  <c r="X613" i="40"/>
  <c r="X614" i="40"/>
  <c r="X615" i="40"/>
  <c r="X616" i="40"/>
  <c r="X617" i="40"/>
  <c r="X618" i="40"/>
  <c r="X619" i="40"/>
  <c r="X620" i="40"/>
  <c r="X621" i="40"/>
  <c r="X622" i="40"/>
  <c r="Y331" i="40"/>
  <c r="Y332" i="40"/>
  <c r="Y333" i="40"/>
  <c r="Y334" i="40"/>
  <c r="Y335" i="40"/>
  <c r="Y336" i="40"/>
  <c r="Y337" i="40"/>
  <c r="Y338" i="40"/>
  <c r="Y339" i="40"/>
  <c r="Y340" i="40"/>
  <c r="Y341" i="40"/>
  <c r="Y342" i="40"/>
  <c r="Y343" i="40"/>
  <c r="Y344" i="40"/>
  <c r="Y345" i="40"/>
  <c r="Y346" i="40"/>
  <c r="Y347" i="40"/>
  <c r="Y348" i="40"/>
  <c r="Y349" i="40"/>
  <c r="Y350" i="40"/>
  <c r="Y351" i="40"/>
  <c r="Y352" i="40"/>
  <c r="Y353" i="40"/>
  <c r="Y354" i="40"/>
  <c r="Y355" i="40"/>
  <c r="Y356" i="40"/>
  <c r="Y357" i="40"/>
  <c r="Y358" i="40"/>
  <c r="Y359" i="40"/>
  <c r="Y360" i="40"/>
  <c r="Y361" i="40"/>
  <c r="Y362" i="40"/>
  <c r="Y363" i="40"/>
  <c r="Y364" i="40"/>
  <c r="Y365" i="40"/>
  <c r="Y366" i="40"/>
  <c r="Y367" i="40"/>
  <c r="Y368" i="40"/>
  <c r="Y369" i="40"/>
  <c r="Y370" i="40"/>
  <c r="Y371" i="40"/>
  <c r="Y372" i="40"/>
  <c r="Y373" i="40"/>
  <c r="Y374" i="40"/>
  <c r="Y375" i="40"/>
  <c r="Y376" i="40"/>
  <c r="Y377" i="40"/>
  <c r="Y378" i="40"/>
  <c r="Y379" i="40"/>
  <c r="Y380" i="40"/>
  <c r="Y381" i="40"/>
  <c r="Y382" i="40"/>
  <c r="Y383" i="40"/>
  <c r="Y384" i="40"/>
  <c r="Y385" i="40"/>
  <c r="Y386" i="40"/>
  <c r="Y387" i="40"/>
  <c r="Y388" i="40"/>
  <c r="Y389" i="40"/>
  <c r="Y390" i="40"/>
  <c r="Y391" i="40"/>
  <c r="Y392" i="40"/>
  <c r="Y393" i="40"/>
  <c r="Y394" i="40"/>
  <c r="Y395" i="40"/>
  <c r="Y396" i="40"/>
  <c r="Y397" i="40"/>
  <c r="Y398" i="40"/>
  <c r="Y399" i="40"/>
  <c r="Y400" i="40"/>
  <c r="Y401" i="40"/>
  <c r="Y402" i="40"/>
  <c r="Y403" i="40"/>
  <c r="Y404" i="40"/>
  <c r="Y405" i="40"/>
  <c r="Y406" i="40"/>
  <c r="Y407" i="40"/>
  <c r="Y408" i="40"/>
  <c r="Y409" i="40"/>
  <c r="Y410" i="40"/>
  <c r="Y411" i="40"/>
  <c r="Y412" i="40"/>
  <c r="Y413" i="40"/>
  <c r="Y414" i="40"/>
  <c r="Y415" i="40"/>
  <c r="Y416" i="40"/>
  <c r="Y417" i="40"/>
  <c r="Y418" i="40"/>
  <c r="Y419" i="40"/>
  <c r="Y420" i="40"/>
  <c r="Y421" i="40"/>
  <c r="Y422" i="40"/>
  <c r="Y423" i="40"/>
  <c r="Y424" i="40"/>
  <c r="Y425" i="40"/>
  <c r="Y426" i="40"/>
  <c r="Y427" i="40"/>
  <c r="Y428" i="40"/>
  <c r="Y429" i="40"/>
  <c r="Y430" i="40"/>
  <c r="Y431" i="40"/>
  <c r="Y432" i="40"/>
  <c r="Y433" i="40"/>
  <c r="Y434" i="40"/>
  <c r="Y435" i="40"/>
  <c r="Y436" i="40"/>
  <c r="Y437" i="40"/>
  <c r="Y438" i="40"/>
  <c r="Y439" i="40"/>
  <c r="Y440" i="40"/>
  <c r="Y441" i="40"/>
  <c r="Y442" i="40"/>
  <c r="Y443" i="40"/>
  <c r="Y444" i="40"/>
  <c r="Y445" i="40"/>
  <c r="Y446" i="40"/>
  <c r="Y447" i="40"/>
  <c r="Y448" i="40"/>
  <c r="Y449" i="40"/>
  <c r="Y450" i="40"/>
  <c r="Y451" i="40"/>
  <c r="Y452" i="40"/>
  <c r="Y453" i="40"/>
  <c r="Y454" i="40"/>
  <c r="Y455" i="40"/>
  <c r="Y456" i="40"/>
  <c r="Y457" i="40"/>
  <c r="Y458" i="40"/>
  <c r="Y459" i="40"/>
  <c r="Y460" i="40"/>
  <c r="Y461" i="40"/>
  <c r="Y462" i="40"/>
  <c r="Y463" i="40"/>
  <c r="Y464" i="40"/>
  <c r="Y465" i="40"/>
  <c r="Y466" i="40"/>
  <c r="Y467" i="40"/>
  <c r="Y468" i="40"/>
  <c r="Y469" i="40"/>
  <c r="Y470" i="40"/>
  <c r="Y471" i="40"/>
  <c r="Y472" i="40"/>
  <c r="Y473" i="40"/>
  <c r="Y474" i="40"/>
  <c r="Y475" i="40"/>
  <c r="Y476" i="40"/>
  <c r="Y477" i="40"/>
  <c r="Y478" i="40"/>
  <c r="Y479" i="40"/>
  <c r="Y480" i="40"/>
  <c r="Y481" i="40"/>
  <c r="Y482" i="40"/>
  <c r="Y483" i="40"/>
  <c r="Y484" i="40"/>
  <c r="Y485" i="40"/>
  <c r="Y486" i="40"/>
  <c r="Y487" i="40"/>
  <c r="Y488" i="40"/>
  <c r="Y489" i="40"/>
  <c r="Y490" i="40"/>
  <c r="Y491" i="40"/>
  <c r="Y492" i="40"/>
  <c r="Y493" i="40"/>
  <c r="Y494" i="40"/>
  <c r="Y495" i="40"/>
  <c r="Y496" i="40"/>
  <c r="Y497" i="40"/>
  <c r="Y498" i="40"/>
  <c r="Y499" i="40"/>
  <c r="Y500" i="40"/>
  <c r="Y501" i="40"/>
  <c r="Y502" i="40"/>
  <c r="Y503" i="40"/>
  <c r="Y504" i="40"/>
  <c r="Y505" i="40"/>
  <c r="Y506" i="40"/>
  <c r="Y507" i="40"/>
  <c r="Y508" i="40"/>
  <c r="Y509" i="40"/>
  <c r="Y510" i="40"/>
  <c r="Y511" i="40"/>
  <c r="Y512" i="40"/>
  <c r="Y513" i="40"/>
  <c r="Y514" i="40"/>
  <c r="Y515" i="40"/>
  <c r="Y516" i="40"/>
  <c r="Y517" i="40"/>
  <c r="Y518" i="40"/>
  <c r="Y519" i="40"/>
  <c r="Y520" i="40"/>
  <c r="Y521" i="40"/>
  <c r="Y522" i="40"/>
  <c r="Y523" i="40"/>
  <c r="Y524" i="40"/>
  <c r="Y525" i="40"/>
  <c r="Y526" i="40"/>
  <c r="Y527" i="40"/>
  <c r="Y528" i="40"/>
  <c r="Y529" i="40"/>
  <c r="Y530" i="40"/>
  <c r="Y531" i="40"/>
  <c r="Y532" i="40"/>
  <c r="Y533" i="40"/>
  <c r="Y534" i="40"/>
  <c r="Y535" i="40"/>
  <c r="Y536" i="40"/>
  <c r="Y537" i="40"/>
  <c r="Y538" i="40"/>
  <c r="Y539" i="40"/>
  <c r="Y540" i="40"/>
  <c r="Y541" i="40"/>
  <c r="Y542" i="40"/>
  <c r="Y543" i="40"/>
  <c r="Y544" i="40"/>
  <c r="Y545" i="40"/>
  <c r="Y546" i="40"/>
  <c r="Y547" i="40"/>
  <c r="Y548" i="40"/>
  <c r="Y549" i="40"/>
  <c r="Y550" i="40"/>
  <c r="Y551" i="40"/>
  <c r="Y552" i="40"/>
  <c r="Y553" i="40"/>
  <c r="Y554" i="40"/>
  <c r="Y555" i="40"/>
  <c r="Y556" i="40"/>
  <c r="Y557" i="40"/>
  <c r="Y558" i="40"/>
  <c r="Y559" i="40"/>
  <c r="Y560" i="40"/>
  <c r="Y561" i="40"/>
  <c r="Y562" i="40"/>
  <c r="Y563" i="40"/>
  <c r="Y564" i="40"/>
  <c r="Y565" i="40"/>
  <c r="Y566" i="40"/>
  <c r="Y567" i="40"/>
  <c r="Y568" i="40"/>
  <c r="Y569" i="40"/>
  <c r="Y570" i="40"/>
  <c r="Y571" i="40"/>
  <c r="Y572" i="40"/>
  <c r="Y573" i="40"/>
  <c r="Y574" i="40"/>
  <c r="Y575" i="40"/>
  <c r="Y576" i="40"/>
  <c r="Y577" i="40"/>
  <c r="Y578" i="40"/>
  <c r="Y579" i="40"/>
  <c r="Y580" i="40"/>
  <c r="Y581" i="40"/>
  <c r="Y582" i="40"/>
  <c r="Y583" i="40"/>
  <c r="Y584" i="40"/>
  <c r="Y585" i="40"/>
  <c r="Y586" i="40"/>
  <c r="Y587" i="40"/>
  <c r="Y588" i="40"/>
  <c r="Y589" i="40"/>
  <c r="Y590" i="40"/>
  <c r="Y591" i="40"/>
  <c r="Y592" i="40"/>
  <c r="Y593" i="40"/>
  <c r="Y594" i="40"/>
  <c r="Y595" i="40"/>
  <c r="Y596" i="40"/>
  <c r="Y597" i="40"/>
  <c r="Y598" i="40"/>
  <c r="Y599" i="40"/>
  <c r="Y600" i="40"/>
  <c r="Y601" i="40"/>
  <c r="Y602" i="40"/>
  <c r="Y603" i="40"/>
  <c r="Y604" i="40"/>
  <c r="Y605" i="40"/>
  <c r="Y606" i="40"/>
  <c r="Y607" i="40"/>
  <c r="Y608" i="40"/>
  <c r="Y609" i="40"/>
  <c r="Y610" i="40"/>
  <c r="Y611" i="40"/>
  <c r="Y612" i="40"/>
  <c r="Y613" i="40"/>
  <c r="Y614" i="40"/>
  <c r="Y615" i="40"/>
  <c r="Y616" i="40"/>
  <c r="Y617" i="40"/>
  <c r="Y618" i="40"/>
  <c r="Y619" i="40"/>
  <c r="Y620" i="40"/>
  <c r="Y621" i="40"/>
  <c r="Y622" i="40"/>
  <c r="Z331" i="40"/>
  <c r="Z332" i="40"/>
  <c r="Z333" i="40"/>
  <c r="Z334" i="40"/>
  <c r="Z335" i="40"/>
  <c r="Z336" i="40"/>
  <c r="Z337" i="40"/>
  <c r="Z338" i="40"/>
  <c r="Z339" i="40"/>
  <c r="Z340" i="40"/>
  <c r="Z341" i="40"/>
  <c r="Z342" i="40"/>
  <c r="Z343" i="40"/>
  <c r="Z344" i="40"/>
  <c r="Z345" i="40"/>
  <c r="Z346" i="40"/>
  <c r="Z347" i="40"/>
  <c r="Z348" i="40"/>
  <c r="Z349" i="40"/>
  <c r="Z350" i="40"/>
  <c r="Z351" i="40"/>
  <c r="Z352" i="40"/>
  <c r="Z353" i="40"/>
  <c r="Z354" i="40"/>
  <c r="Z355" i="40"/>
  <c r="Z356" i="40"/>
  <c r="Z357" i="40"/>
  <c r="Z358" i="40"/>
  <c r="Z359" i="40"/>
  <c r="Z360" i="40"/>
  <c r="Z361" i="40"/>
  <c r="Z362" i="40"/>
  <c r="Z363" i="40"/>
  <c r="Z364" i="40"/>
  <c r="Z365" i="40"/>
  <c r="Z366" i="40"/>
  <c r="Z367" i="40"/>
  <c r="Z368" i="40"/>
  <c r="Z369" i="40"/>
  <c r="Z370" i="40"/>
  <c r="Z371" i="40"/>
  <c r="Z372" i="40"/>
  <c r="Z373" i="40"/>
  <c r="Z374" i="40"/>
  <c r="Z375" i="40"/>
  <c r="Z376" i="40"/>
  <c r="Z377" i="40"/>
  <c r="Z378" i="40"/>
  <c r="Z379" i="40"/>
  <c r="Z380" i="40"/>
  <c r="Z381" i="40"/>
  <c r="Z382" i="40"/>
  <c r="Z383" i="40"/>
  <c r="Z384" i="40"/>
  <c r="Z385" i="40"/>
  <c r="Z386" i="40"/>
  <c r="Z387" i="40"/>
  <c r="Z388" i="40"/>
  <c r="Z389" i="40"/>
  <c r="Z390" i="40"/>
  <c r="Z391" i="40"/>
  <c r="Z392" i="40"/>
  <c r="Z393" i="40"/>
  <c r="Z394" i="40"/>
  <c r="Z395" i="40"/>
  <c r="Z396" i="40"/>
  <c r="Z397" i="40"/>
  <c r="Z398" i="40"/>
  <c r="Z399" i="40"/>
  <c r="Z400" i="40"/>
  <c r="Z401" i="40"/>
  <c r="Z402" i="40"/>
  <c r="Z403" i="40"/>
  <c r="Z404" i="40"/>
  <c r="Z405" i="40"/>
  <c r="Z406" i="40"/>
  <c r="Z407" i="40"/>
  <c r="Z408" i="40"/>
  <c r="Z409" i="40"/>
  <c r="Z410" i="40"/>
  <c r="Z411" i="40"/>
  <c r="Z412" i="40"/>
  <c r="Z413" i="40"/>
  <c r="Z414" i="40"/>
  <c r="Z415" i="40"/>
  <c r="Z416" i="40"/>
  <c r="Z417" i="40"/>
  <c r="Z418" i="40"/>
  <c r="Z419" i="40"/>
  <c r="Z420" i="40"/>
  <c r="Z421" i="40"/>
  <c r="Z422" i="40"/>
  <c r="Z423" i="40"/>
  <c r="Z424" i="40"/>
  <c r="Z425" i="40"/>
  <c r="Z426" i="40"/>
  <c r="Z427" i="40"/>
  <c r="Z428" i="40"/>
  <c r="Z429" i="40"/>
  <c r="Z430" i="40"/>
  <c r="Z431" i="40"/>
  <c r="Z432" i="40"/>
  <c r="Z433" i="40"/>
  <c r="Z434" i="40"/>
  <c r="Z435" i="40"/>
  <c r="Z436" i="40"/>
  <c r="Z437" i="40"/>
  <c r="Z438" i="40"/>
  <c r="Z439" i="40"/>
  <c r="Z440" i="40"/>
  <c r="Z441" i="40"/>
  <c r="Z442" i="40"/>
  <c r="Z443" i="40"/>
  <c r="Z444" i="40"/>
  <c r="Z445" i="40"/>
  <c r="Z446" i="40"/>
  <c r="Z447" i="40"/>
  <c r="Z448" i="40"/>
  <c r="Z449" i="40"/>
  <c r="Z450" i="40"/>
  <c r="Z451" i="40"/>
  <c r="Z452" i="40"/>
  <c r="Z453" i="40"/>
  <c r="Z454" i="40"/>
  <c r="Z455" i="40"/>
  <c r="Z456" i="40"/>
  <c r="Z457" i="40"/>
  <c r="Z458" i="40"/>
  <c r="Z459" i="40"/>
  <c r="Z460" i="40"/>
  <c r="Z461" i="40"/>
  <c r="Z462" i="40"/>
  <c r="Z463" i="40"/>
  <c r="Z464" i="40"/>
  <c r="Z465" i="40"/>
  <c r="Z466" i="40"/>
  <c r="Z467" i="40"/>
  <c r="Z468" i="40"/>
  <c r="Z469" i="40"/>
  <c r="Z470" i="40"/>
  <c r="Z471" i="40"/>
  <c r="Z472" i="40"/>
  <c r="Z473" i="40"/>
  <c r="Z474" i="40"/>
  <c r="Z475" i="40"/>
  <c r="Z476" i="40"/>
  <c r="Z477" i="40"/>
  <c r="Z478" i="40"/>
  <c r="Z479" i="40"/>
  <c r="Z480" i="40"/>
  <c r="Z481" i="40"/>
  <c r="Z482" i="40"/>
  <c r="Z483" i="40"/>
  <c r="Z484" i="40"/>
  <c r="Z485" i="40"/>
  <c r="Z486" i="40"/>
  <c r="Z487" i="40"/>
  <c r="Z488" i="40"/>
  <c r="Z489" i="40"/>
  <c r="Z490" i="40"/>
  <c r="Z491" i="40"/>
  <c r="Z492" i="40"/>
  <c r="Z493" i="40"/>
  <c r="Z494" i="40"/>
  <c r="Z495" i="40"/>
  <c r="Z496" i="40"/>
  <c r="Z497" i="40"/>
  <c r="Z498" i="40"/>
  <c r="Z499" i="40"/>
  <c r="Z500" i="40"/>
  <c r="Z501" i="40"/>
  <c r="Z502" i="40"/>
  <c r="Z503" i="40"/>
  <c r="Z504" i="40"/>
  <c r="Z505" i="40"/>
  <c r="Z506" i="40"/>
  <c r="Z507" i="40"/>
  <c r="Z508" i="40"/>
  <c r="Z509" i="40"/>
  <c r="Z510" i="40"/>
  <c r="Z511" i="40"/>
  <c r="Z512" i="40"/>
  <c r="Z513" i="40"/>
  <c r="Z514" i="40"/>
  <c r="Z515" i="40"/>
  <c r="Z516" i="40"/>
  <c r="Z517" i="40"/>
  <c r="Z518" i="40"/>
  <c r="Z519" i="40"/>
  <c r="Z520" i="40"/>
  <c r="Z521" i="40"/>
  <c r="Z522" i="40"/>
  <c r="Z523" i="40"/>
  <c r="Z524" i="40"/>
  <c r="Z525" i="40"/>
  <c r="Z526" i="40"/>
  <c r="Z527" i="40"/>
  <c r="Z528" i="40"/>
  <c r="Z529" i="40"/>
  <c r="Z530" i="40"/>
  <c r="Z531" i="40"/>
  <c r="Z532" i="40"/>
  <c r="Z533" i="40"/>
  <c r="Z534" i="40"/>
  <c r="Z535" i="40"/>
  <c r="Z536" i="40"/>
  <c r="Z537" i="40"/>
  <c r="Z538" i="40"/>
  <c r="Z539" i="40"/>
  <c r="Z540" i="40"/>
  <c r="Z541" i="40"/>
  <c r="Z542" i="40"/>
  <c r="Z543" i="40"/>
  <c r="Z544" i="40"/>
  <c r="Z545" i="40"/>
  <c r="Z546" i="40"/>
  <c r="Z547" i="40"/>
  <c r="Z548" i="40"/>
  <c r="Z549" i="40"/>
  <c r="Z550" i="40"/>
  <c r="Z551" i="40"/>
  <c r="Z552" i="40"/>
  <c r="Z553" i="40"/>
  <c r="Z554" i="40"/>
  <c r="Z555" i="40"/>
  <c r="Z556" i="40"/>
  <c r="Z557" i="40"/>
  <c r="Z558" i="40"/>
  <c r="Z559" i="40"/>
  <c r="Z560" i="40"/>
  <c r="Z561" i="40"/>
  <c r="Z562" i="40"/>
  <c r="Z563" i="40"/>
  <c r="Z564" i="40"/>
  <c r="Z565" i="40"/>
  <c r="Z566" i="40"/>
  <c r="Z567" i="40"/>
  <c r="Z568" i="40"/>
  <c r="Z569" i="40"/>
  <c r="Z570" i="40"/>
  <c r="Z571" i="40"/>
  <c r="Z572" i="40"/>
  <c r="Z573" i="40"/>
  <c r="Z574" i="40"/>
  <c r="Z575" i="40"/>
  <c r="Z576" i="40"/>
  <c r="Z577" i="40"/>
  <c r="Z578" i="40"/>
  <c r="Z579" i="40"/>
  <c r="Z580" i="40"/>
  <c r="Z581" i="40"/>
  <c r="Z582" i="40"/>
  <c r="Z583" i="40"/>
  <c r="Z584" i="40"/>
  <c r="Z585" i="40"/>
  <c r="Z586" i="40"/>
  <c r="Z587" i="40"/>
  <c r="Z588" i="40"/>
  <c r="Z589" i="40"/>
  <c r="Z590" i="40"/>
  <c r="Z591" i="40"/>
  <c r="Z592" i="40"/>
  <c r="Z593" i="40"/>
  <c r="Z594" i="40"/>
  <c r="Z595" i="40"/>
  <c r="Z596" i="40"/>
  <c r="Z597" i="40"/>
  <c r="Z598" i="40"/>
  <c r="Z599" i="40"/>
  <c r="Z600" i="40"/>
  <c r="Z601" i="40"/>
  <c r="Z602" i="40"/>
  <c r="Z603" i="40"/>
  <c r="Z604" i="40"/>
  <c r="Z605" i="40"/>
  <c r="Z606" i="40"/>
  <c r="Z607" i="40"/>
  <c r="Z608" i="40"/>
  <c r="Z609" i="40"/>
  <c r="Z610" i="40"/>
  <c r="Z611" i="40"/>
  <c r="Z612" i="40"/>
  <c r="Z613" i="40"/>
  <c r="Z614" i="40"/>
  <c r="Z615" i="40"/>
  <c r="Z616" i="40"/>
  <c r="Z617" i="40"/>
  <c r="Z618" i="40"/>
  <c r="Z619" i="40"/>
  <c r="Z620" i="40"/>
  <c r="Z621" i="40"/>
  <c r="Z622" i="40"/>
  <c r="M105" i="40"/>
  <c r="N105" i="40"/>
  <c r="O105" i="40"/>
  <c r="P105" i="40"/>
  <c r="Q105" i="40"/>
  <c r="M106" i="40"/>
  <c r="N106" i="40"/>
  <c r="O106" i="40"/>
  <c r="P106" i="40"/>
  <c r="Q106" i="40"/>
  <c r="M107" i="40"/>
  <c r="N107" i="40"/>
  <c r="O107" i="40"/>
  <c r="P107" i="40"/>
  <c r="Q107" i="40"/>
  <c r="V331" i="40"/>
  <c r="V332" i="40"/>
  <c r="V333" i="40"/>
  <c r="V334" i="40"/>
  <c r="V335" i="40"/>
  <c r="V336" i="40"/>
  <c r="V337" i="40"/>
  <c r="V338" i="40"/>
  <c r="V339" i="40"/>
  <c r="V340" i="40"/>
  <c r="V341" i="40"/>
  <c r="V342" i="40"/>
  <c r="V343" i="40"/>
  <c r="V344" i="40"/>
  <c r="V345" i="40"/>
  <c r="V346" i="40"/>
  <c r="V347" i="40"/>
  <c r="V348" i="40"/>
  <c r="V349" i="40"/>
  <c r="V350" i="40"/>
  <c r="V351" i="40"/>
  <c r="V352" i="40"/>
  <c r="V353" i="40"/>
  <c r="V354" i="40"/>
  <c r="V355" i="40"/>
  <c r="V356" i="40"/>
  <c r="V357" i="40"/>
  <c r="V358" i="40"/>
  <c r="V359" i="40"/>
  <c r="V360" i="40"/>
  <c r="V361" i="40"/>
  <c r="V362" i="40"/>
  <c r="V363" i="40"/>
  <c r="V364" i="40"/>
  <c r="V365" i="40"/>
  <c r="V366" i="40"/>
  <c r="V367" i="40"/>
  <c r="V368" i="40"/>
  <c r="V369" i="40"/>
  <c r="V370" i="40"/>
  <c r="V371" i="40"/>
  <c r="V372" i="40"/>
  <c r="V373" i="40"/>
  <c r="V374" i="40"/>
  <c r="V375" i="40"/>
  <c r="V376" i="40"/>
  <c r="V377" i="40"/>
  <c r="V378" i="40"/>
  <c r="V379" i="40"/>
  <c r="V380" i="40"/>
  <c r="V381" i="40"/>
  <c r="V382" i="40"/>
  <c r="V383" i="40"/>
  <c r="V384" i="40"/>
  <c r="V385" i="40"/>
  <c r="V386" i="40"/>
  <c r="V387" i="40"/>
  <c r="V388" i="40"/>
  <c r="V389" i="40"/>
  <c r="V390" i="40"/>
  <c r="V391" i="40"/>
  <c r="V392" i="40"/>
  <c r="V393" i="40"/>
  <c r="V394" i="40"/>
  <c r="V395" i="40"/>
  <c r="V396" i="40"/>
  <c r="V397" i="40"/>
  <c r="V398" i="40"/>
  <c r="V399" i="40"/>
  <c r="V400" i="40"/>
  <c r="V401" i="40"/>
  <c r="V402" i="40"/>
  <c r="V403" i="40"/>
  <c r="V404" i="40"/>
  <c r="V405" i="40"/>
  <c r="V406" i="40"/>
  <c r="V407" i="40"/>
  <c r="V408" i="40"/>
  <c r="V409" i="40"/>
  <c r="V410" i="40"/>
  <c r="V411" i="40"/>
  <c r="V412" i="40"/>
  <c r="V413" i="40"/>
  <c r="V414" i="40"/>
  <c r="V415" i="40"/>
  <c r="V416" i="40"/>
  <c r="V417" i="40"/>
  <c r="V418" i="40"/>
  <c r="V419" i="40"/>
  <c r="V420" i="40"/>
  <c r="V421" i="40"/>
  <c r="V422" i="40"/>
  <c r="V423" i="40"/>
  <c r="V424" i="40"/>
  <c r="V425" i="40"/>
  <c r="V426" i="40"/>
  <c r="V427" i="40"/>
  <c r="V428" i="40"/>
  <c r="V429" i="40"/>
  <c r="V430" i="40"/>
  <c r="V431" i="40"/>
  <c r="V432" i="40"/>
  <c r="V433" i="40"/>
  <c r="V434" i="40"/>
  <c r="V435" i="40"/>
  <c r="V436" i="40"/>
  <c r="V437" i="40"/>
  <c r="V438" i="40"/>
  <c r="V439" i="40"/>
  <c r="V440" i="40"/>
  <c r="V441" i="40"/>
  <c r="V442" i="40"/>
  <c r="V443" i="40"/>
  <c r="V444" i="40"/>
  <c r="V445" i="40"/>
  <c r="V446" i="40"/>
  <c r="V447" i="40"/>
  <c r="V448" i="40"/>
  <c r="V449" i="40"/>
  <c r="V450" i="40"/>
  <c r="V451" i="40"/>
  <c r="V452" i="40"/>
  <c r="V453" i="40"/>
  <c r="V454" i="40"/>
  <c r="V455" i="40"/>
  <c r="V456" i="40"/>
  <c r="V457" i="40"/>
  <c r="V458" i="40"/>
  <c r="V459" i="40"/>
  <c r="V460" i="40"/>
  <c r="V461" i="40"/>
  <c r="V462" i="40"/>
  <c r="V463" i="40"/>
  <c r="V464" i="40"/>
  <c r="V465" i="40"/>
  <c r="V466" i="40"/>
  <c r="V467" i="40"/>
  <c r="V468" i="40"/>
  <c r="V469" i="40"/>
  <c r="V470" i="40"/>
  <c r="V471" i="40"/>
  <c r="V472" i="40"/>
  <c r="V473" i="40"/>
  <c r="V474" i="40"/>
  <c r="V475" i="40"/>
  <c r="V476" i="40"/>
  <c r="V477" i="40"/>
  <c r="V478" i="40"/>
  <c r="V479" i="40"/>
  <c r="V480" i="40"/>
  <c r="V481" i="40"/>
  <c r="V482" i="40"/>
  <c r="V483" i="40"/>
  <c r="V484" i="40"/>
  <c r="V485" i="40"/>
  <c r="V486" i="40"/>
  <c r="V487" i="40"/>
  <c r="V488" i="40"/>
  <c r="V489" i="40"/>
  <c r="V490" i="40"/>
  <c r="V491" i="40"/>
  <c r="V492" i="40"/>
  <c r="V493" i="40"/>
  <c r="V494" i="40"/>
  <c r="V495" i="40"/>
  <c r="V496" i="40"/>
  <c r="V497" i="40"/>
  <c r="V498" i="40"/>
  <c r="V499" i="40"/>
  <c r="V500" i="40"/>
  <c r="V501" i="40"/>
  <c r="V502" i="40"/>
  <c r="V503" i="40"/>
  <c r="V504" i="40"/>
  <c r="V505" i="40"/>
  <c r="V506" i="40"/>
  <c r="V507" i="40"/>
  <c r="V508" i="40"/>
  <c r="V509" i="40"/>
  <c r="V510" i="40"/>
  <c r="V511" i="40"/>
  <c r="V512" i="40"/>
  <c r="V513" i="40"/>
  <c r="V514" i="40"/>
  <c r="V515" i="40"/>
  <c r="V516" i="40"/>
  <c r="V517" i="40"/>
  <c r="V518" i="40"/>
  <c r="V519" i="40"/>
  <c r="V520" i="40"/>
  <c r="V521" i="40"/>
  <c r="V522" i="40"/>
  <c r="V523" i="40"/>
  <c r="V524" i="40"/>
  <c r="V525" i="40"/>
  <c r="V526" i="40"/>
  <c r="V527" i="40"/>
  <c r="V528" i="40"/>
  <c r="V529" i="40"/>
  <c r="V530" i="40"/>
  <c r="V531" i="40"/>
  <c r="V532" i="40"/>
  <c r="V533" i="40"/>
  <c r="V534" i="40"/>
  <c r="V535" i="40"/>
  <c r="V536" i="40"/>
  <c r="V537" i="40"/>
  <c r="V538" i="40"/>
  <c r="V539" i="40"/>
  <c r="V540" i="40"/>
  <c r="V541" i="40"/>
  <c r="V542" i="40"/>
  <c r="V543" i="40"/>
  <c r="V544" i="40"/>
  <c r="V545" i="40"/>
  <c r="V546" i="40"/>
  <c r="V547" i="40"/>
  <c r="V548" i="40"/>
  <c r="V549" i="40"/>
  <c r="V550" i="40"/>
  <c r="V551" i="40"/>
  <c r="V552" i="40"/>
  <c r="V553" i="40"/>
  <c r="V554" i="40"/>
  <c r="V555" i="40"/>
  <c r="V556" i="40"/>
  <c r="V557" i="40"/>
  <c r="V558" i="40"/>
  <c r="V559" i="40"/>
  <c r="V560" i="40"/>
  <c r="V561" i="40"/>
  <c r="V562" i="40"/>
  <c r="V563" i="40"/>
  <c r="V564" i="40"/>
  <c r="V565" i="40"/>
  <c r="V566" i="40"/>
  <c r="V567" i="40"/>
  <c r="V568" i="40"/>
  <c r="V569" i="40"/>
  <c r="V570" i="40"/>
  <c r="V571" i="40"/>
  <c r="V572" i="40"/>
  <c r="V573" i="40"/>
  <c r="V574" i="40"/>
  <c r="V575" i="40"/>
  <c r="V576" i="40"/>
  <c r="V577" i="40"/>
  <c r="V578" i="40"/>
  <c r="V579" i="40"/>
  <c r="V580" i="40"/>
  <c r="V581" i="40"/>
  <c r="V582" i="40"/>
  <c r="V583" i="40"/>
  <c r="V584" i="40"/>
  <c r="V585" i="40"/>
  <c r="V586" i="40"/>
  <c r="V587" i="40"/>
  <c r="V588" i="40"/>
  <c r="V589" i="40"/>
  <c r="V590" i="40"/>
  <c r="V591" i="40"/>
  <c r="V592" i="40"/>
  <c r="V593" i="40"/>
  <c r="V594" i="40"/>
  <c r="V595" i="40"/>
  <c r="V596" i="40"/>
  <c r="V597" i="40"/>
  <c r="V598" i="40"/>
  <c r="V599" i="40"/>
  <c r="V600" i="40"/>
  <c r="V601" i="40"/>
  <c r="V602" i="40"/>
  <c r="V603" i="40"/>
  <c r="V604" i="40"/>
  <c r="V605" i="40"/>
  <c r="V606" i="40"/>
  <c r="V607" i="40"/>
  <c r="V608" i="40"/>
  <c r="V609" i="40"/>
  <c r="V610" i="40"/>
  <c r="V611" i="40"/>
  <c r="V612" i="40"/>
  <c r="V613" i="40"/>
  <c r="V614" i="40"/>
  <c r="V615" i="40"/>
  <c r="V616" i="40"/>
  <c r="V617" i="40"/>
  <c r="V618" i="40"/>
  <c r="V619" i="40"/>
  <c r="V620" i="40"/>
  <c r="V621" i="40"/>
  <c r="V622" i="40"/>
  <c r="B2" i="44"/>
  <c r="B16" i="44" s="1"/>
  <c r="C2" i="44"/>
  <c r="C16" i="44" s="1"/>
  <c r="D2" i="44"/>
  <c r="D16" i="44" s="1"/>
  <c r="E2" i="44"/>
  <c r="E16" i="44" s="1"/>
  <c r="F2" i="44"/>
  <c r="F16" i="44" s="1"/>
  <c r="G295" i="40"/>
  <c r="Y295" i="40" s="1"/>
  <c r="H32" i="40"/>
  <c r="Z32" i="40" s="1"/>
  <c r="F210" i="40"/>
  <c r="J210" i="40" s="1"/>
  <c r="X210" i="40" s="1"/>
  <c r="G15" i="40"/>
  <c r="Y15" i="40" s="1"/>
  <c r="H43" i="40"/>
  <c r="Z43" i="40" s="1"/>
  <c r="D282" i="40"/>
  <c r="E194" i="40"/>
  <c r="H222" i="40"/>
  <c r="Z222" i="40" s="1"/>
  <c r="V178" i="40"/>
  <c r="V102" i="40"/>
  <c r="D109" i="40"/>
  <c r="H23" i="40"/>
  <c r="Z23" i="40" s="1"/>
  <c r="G11" i="40"/>
  <c r="Y11" i="40" s="1"/>
  <c r="V35" i="40"/>
  <c r="G31" i="40"/>
  <c r="Y31" i="40" s="1"/>
  <c r="G59" i="40"/>
  <c r="Y59" i="40" s="1"/>
  <c r="D101" i="40"/>
  <c r="H46" i="40"/>
  <c r="Z46" i="40" s="1"/>
  <c r="H51" i="40"/>
  <c r="Z51" i="40" s="1"/>
  <c r="V31" i="40"/>
  <c r="H67" i="40"/>
  <c r="Z67" i="40" s="1"/>
  <c r="G38" i="40"/>
  <c r="Y38" i="40" s="1"/>
  <c r="D194" i="40"/>
  <c r="D190" i="40"/>
  <c r="V68" i="40"/>
  <c r="C64" i="40"/>
  <c r="H64" i="40"/>
  <c r="Z64" i="40" s="1"/>
  <c r="G60" i="40"/>
  <c r="Y60" i="40" s="1"/>
  <c r="H56" i="40"/>
  <c r="Z56" i="40" s="1"/>
  <c r="F52" i="40"/>
  <c r="J52" i="40" s="1"/>
  <c r="X52" i="40" s="1"/>
  <c r="V52" i="40"/>
  <c r="C48" i="40"/>
  <c r="H48" i="40"/>
  <c r="F44" i="40"/>
  <c r="J44" i="40" s="1"/>
  <c r="X44" i="40" s="1"/>
  <c r="H44" i="40"/>
  <c r="Z44" i="40" s="1"/>
  <c r="V44" i="40"/>
  <c r="D44" i="40"/>
  <c r="C40" i="40"/>
  <c r="G40" i="40"/>
  <c r="Y40" i="40" s="1"/>
  <c r="H40" i="40"/>
  <c r="Z40" i="40" s="1"/>
  <c r="V36" i="40"/>
  <c r="H36" i="40"/>
  <c r="Z36" i="40" s="1"/>
  <c r="G36" i="40"/>
  <c r="Y36" i="40" s="1"/>
  <c r="C32" i="40"/>
  <c r="V32" i="40"/>
  <c r="G32" i="40"/>
  <c r="Y32" i="40" s="1"/>
  <c r="C24" i="40"/>
  <c r="V24" i="40"/>
  <c r="H24" i="40"/>
  <c r="Z24" i="40" s="1"/>
  <c r="G24" i="40"/>
  <c r="Y24" i="40" s="1"/>
  <c r="C20" i="40"/>
  <c r="V20" i="40"/>
  <c r="H20" i="40"/>
  <c r="Z20" i="40" s="1"/>
  <c r="F16" i="40"/>
  <c r="J16" i="40" s="1"/>
  <c r="X16" i="40" s="1"/>
  <c r="V16" i="40"/>
  <c r="H16" i="40"/>
  <c r="Z16" i="40" s="1"/>
  <c r="G16" i="40"/>
  <c r="Y16" i="40" s="1"/>
  <c r="G12" i="40"/>
  <c r="Y12" i="40" s="1"/>
  <c r="H12" i="40"/>
  <c r="Z12" i="40" s="1"/>
  <c r="H68" i="40"/>
  <c r="Z68" i="40" s="1"/>
  <c r="G64" i="40"/>
  <c r="Y64" i="40" s="1"/>
  <c r="V75" i="40"/>
  <c r="G43" i="40"/>
  <c r="Y43" i="40" s="1"/>
  <c r="H27" i="40"/>
  <c r="Z27" i="40" s="1"/>
  <c r="H75" i="40"/>
  <c r="Z75" i="40" s="1"/>
  <c r="H15" i="40"/>
  <c r="Z15" i="40" s="1"/>
  <c r="V55" i="40"/>
  <c r="V95" i="40"/>
  <c r="C16" i="40"/>
  <c r="Z39" i="40"/>
  <c r="H96" i="40"/>
  <c r="Z96" i="40" s="1"/>
  <c r="C88" i="40"/>
  <c r="F84" i="40"/>
  <c r="J84" i="40" s="1"/>
  <c r="X84" i="40" s="1"/>
  <c r="G80" i="40"/>
  <c r="Y80" i="40" s="1"/>
  <c r="V76" i="40"/>
  <c r="D68" i="40"/>
  <c r="V84" i="40"/>
  <c r="F43" i="40"/>
  <c r="F40" i="40"/>
  <c r="J40" i="40" s="1"/>
  <c r="X40" i="40" s="1"/>
  <c r="C44" i="40"/>
  <c r="F35" i="40"/>
  <c r="J35" i="40" s="1"/>
  <c r="X35" i="40" s="1"/>
  <c r="F27" i="40"/>
  <c r="I27" i="40" s="1"/>
  <c r="W27" i="40" s="1"/>
  <c r="F24" i="40"/>
  <c r="F55" i="40"/>
  <c r="J55" i="40" s="1"/>
  <c r="X55" i="40" s="1"/>
  <c r="C52" i="40"/>
  <c r="C63" i="40"/>
  <c r="G63" i="40"/>
  <c r="Y63" i="40" s="1"/>
  <c r="C51" i="40"/>
  <c r="C28" i="40"/>
  <c r="G28" i="40"/>
  <c r="Y28" i="40" s="1"/>
  <c r="F28" i="40"/>
  <c r="J28" i="40" s="1"/>
  <c r="X28" i="40" s="1"/>
  <c r="C12" i="40"/>
  <c r="F12" i="40"/>
  <c r="V19" i="40"/>
  <c r="C96" i="40"/>
  <c r="C56" i="40"/>
  <c r="V47" i="40"/>
  <c r="F36" i="40"/>
  <c r="J36" i="40" s="1"/>
  <c r="X36" i="40" s="1"/>
  <c r="C36" i="40"/>
  <c r="H28" i="40"/>
  <c r="Z28" i="40" s="1"/>
  <c r="V12" i="40"/>
  <c r="V28" i="40"/>
  <c r="C108" i="40"/>
  <c r="V58" i="40"/>
  <c r="G39" i="40"/>
  <c r="Y39" i="40" s="1"/>
  <c r="V109" i="40"/>
  <c r="F48" i="40"/>
  <c r="J48" i="40" s="1"/>
  <c r="X48" i="40" s="1"/>
  <c r="F32" i="40"/>
  <c r="F20" i="40"/>
  <c r="J20" i="40" s="1"/>
  <c r="X20" i="40" s="1"/>
  <c r="F79" i="40"/>
  <c r="J79" i="40" s="1"/>
  <c r="X79" i="40" s="1"/>
  <c r="F47" i="40"/>
  <c r="J47" i="40" s="1"/>
  <c r="X47" i="40" s="1"/>
  <c r="E258" i="40"/>
  <c r="C218" i="40"/>
  <c r="D218" i="40"/>
  <c r="F186" i="40"/>
  <c r="J186" i="40" s="1"/>
  <c r="X186" i="40" s="1"/>
  <c r="E186" i="40"/>
  <c r="E298" i="40"/>
  <c r="H234" i="40"/>
  <c r="Z234" i="40" s="1"/>
  <c r="C198" i="40"/>
  <c r="C182" i="40"/>
  <c r="F182" i="40"/>
  <c r="J182" i="40" s="1"/>
  <c r="X182" i="40" s="1"/>
  <c r="H198" i="40"/>
  <c r="Z198" i="40" s="1"/>
  <c r="C195" i="40"/>
  <c r="F190" i="40"/>
  <c r="J190" i="40" s="1"/>
  <c r="X190" i="40" s="1"/>
  <c r="F201" i="40"/>
  <c r="J201" i="40" s="1"/>
  <c r="X201" i="40" s="1"/>
  <c r="F194" i="40"/>
  <c r="J194" i="40" s="1"/>
  <c r="X194" i="40" s="1"/>
  <c r="C111" i="40"/>
  <c r="F111" i="40"/>
  <c r="J111" i="40" s="1"/>
  <c r="X111" i="40" s="1"/>
  <c r="C112" i="40"/>
  <c r="F98" i="40"/>
  <c r="J98" i="40" s="1"/>
  <c r="X98" i="40" s="1"/>
  <c r="F22" i="40"/>
  <c r="J22" i="40" s="1"/>
  <c r="X22" i="40" s="1"/>
  <c r="C101" i="40"/>
  <c r="I101" i="40" s="1"/>
  <c r="W101" i="40" s="1"/>
  <c r="F49" i="40"/>
  <c r="F19" i="40"/>
  <c r="J19" i="40" s="1"/>
  <c r="X19" i="40" s="1"/>
  <c r="F29" i="40"/>
  <c r="J29" i="40" s="1"/>
  <c r="X29" i="40" s="1"/>
  <c r="C74" i="40"/>
  <c r="F62" i="40"/>
  <c r="J62" i="40" s="1"/>
  <c r="X62" i="40" s="1"/>
  <c r="F23" i="40"/>
  <c r="F17" i="40"/>
  <c r="J17" i="40" s="1"/>
  <c r="F11" i="40"/>
  <c r="I11" i="40" s="1"/>
  <c r="W11" i="40" s="1"/>
  <c r="F13" i="40"/>
  <c r="J13" i="40" s="1"/>
  <c r="X13" i="40" s="1"/>
  <c r="E84" i="40"/>
  <c r="D32" i="40"/>
  <c r="E24" i="40"/>
  <c r="D16" i="40"/>
  <c r="E44" i="40"/>
  <c r="D12" i="40"/>
  <c r="E12" i="40"/>
  <c r="E32" i="40"/>
  <c r="E52" i="40"/>
  <c r="E10" i="40"/>
  <c r="E16" i="40"/>
  <c r="E100" i="40"/>
  <c r="D84" i="40"/>
  <c r="D40" i="40"/>
  <c r="D24" i="40"/>
  <c r="E40" i="40"/>
  <c r="E68" i="40"/>
  <c r="E62" i="40"/>
  <c r="E67" i="40"/>
  <c r="D26" i="40"/>
  <c r="E88" i="40"/>
  <c r="D21" i="40"/>
  <c r="D79" i="40"/>
  <c r="E70" i="40"/>
  <c r="D88" i="40"/>
  <c r="E37" i="40"/>
  <c r="D98" i="40"/>
  <c r="D48" i="40"/>
  <c r="E48" i="40"/>
  <c r="D99" i="40"/>
  <c r="D103" i="40"/>
  <c r="D27" i="40"/>
  <c r="D80" i="40"/>
  <c r="D92" i="40"/>
  <c r="E92" i="40"/>
  <c r="D64" i="40"/>
  <c r="E28" i="40"/>
  <c r="D28" i="40"/>
  <c r="D66" i="40"/>
  <c r="D15" i="40"/>
  <c r="E96" i="40"/>
  <c r="D96" i="40"/>
  <c r="E76" i="40"/>
  <c r="E59" i="40"/>
  <c r="E43" i="40"/>
  <c r="E71" i="40"/>
  <c r="D55" i="40"/>
  <c r="E82" i="40"/>
  <c r="E20" i="40"/>
  <c r="D20" i="40"/>
  <c r="D83" i="40"/>
  <c r="D72" i="40"/>
  <c r="E72" i="40"/>
  <c r="D63" i="40"/>
  <c r="E63" i="40"/>
  <c r="E49" i="40"/>
  <c r="D95" i="40"/>
  <c r="D75" i="40"/>
  <c r="E36" i="40"/>
  <c r="D36" i="40"/>
  <c r="D56" i="40"/>
  <c r="E56" i="40"/>
  <c r="J96" i="40"/>
  <c r="X96" i="40" s="1"/>
  <c r="D23" i="40"/>
  <c r="E50" i="40"/>
  <c r="E18" i="40"/>
  <c r="E58" i="40"/>
  <c r="D46" i="40"/>
  <c r="G259" i="40"/>
  <c r="Y259" i="40" s="1"/>
  <c r="H92" i="40"/>
  <c r="Z92" i="40" s="1"/>
  <c r="G76" i="40"/>
  <c r="Y76" i="40" s="1"/>
  <c r="G20" i="40"/>
  <c r="Y20" i="40" s="1"/>
  <c r="D116" i="40"/>
  <c r="H116" i="40"/>
  <c r="Z116" i="40" s="1"/>
  <c r="E114" i="40"/>
  <c r="V116" i="40"/>
  <c r="E46" i="40" l="1"/>
  <c r="D74" i="40"/>
  <c r="E34" i="40"/>
  <c r="D50" i="40"/>
  <c r="D30" i="40"/>
  <c r="E102" i="40"/>
  <c r="D82" i="40"/>
  <c r="E86" i="40"/>
  <c r="E38" i="40"/>
  <c r="D90" i="40"/>
  <c r="F42" i="40"/>
  <c r="J42" i="40" s="1"/>
  <c r="X42" i="40" s="1"/>
  <c r="C58" i="40"/>
  <c r="F74" i="40"/>
  <c r="J74" i="40" s="1"/>
  <c r="X74" i="40" s="1"/>
  <c r="C18" i="40"/>
  <c r="C94" i="40"/>
  <c r="F193" i="40"/>
  <c r="J193" i="40" s="1"/>
  <c r="X193" i="40" s="1"/>
  <c r="H213" i="40"/>
  <c r="Z213" i="40" s="1"/>
  <c r="G26" i="40"/>
  <c r="Y26" i="40" s="1"/>
  <c r="V74" i="40"/>
  <c r="G74" i="40"/>
  <c r="Y74" i="40" s="1"/>
  <c r="G22" i="40"/>
  <c r="Y22" i="40" s="1"/>
  <c r="D18" i="40"/>
  <c r="E26" i="40"/>
  <c r="D10" i="40"/>
  <c r="F34" i="40"/>
  <c r="F66" i="40"/>
  <c r="J66" i="40" s="1"/>
  <c r="X66" i="40" s="1"/>
  <c r="F82" i="40"/>
  <c r="J82" i="40" s="1"/>
  <c r="X82" i="40" s="1"/>
  <c r="C86" i="40"/>
  <c r="C98" i="40"/>
  <c r="V245" i="40"/>
  <c r="V50" i="40"/>
  <c r="C14" i="40"/>
  <c r="V66" i="40"/>
  <c r="G82" i="40"/>
  <c r="Y82" i="40" s="1"/>
  <c r="E22" i="40"/>
  <c r="E42" i="40"/>
  <c r="D106" i="40"/>
  <c r="H54" i="40"/>
  <c r="Z54" i="40" s="1"/>
  <c r="D54" i="40"/>
  <c r="E74" i="40"/>
  <c r="E78" i="40"/>
  <c r="E106" i="40"/>
  <c r="E14" i="40"/>
  <c r="E110" i="40"/>
  <c r="D110" i="40"/>
  <c r="F38" i="40"/>
  <c r="J38" i="40" s="1"/>
  <c r="X38" i="40" s="1"/>
  <c r="F54" i="40"/>
  <c r="J54" i="40" s="1"/>
  <c r="X54" i="40" s="1"/>
  <c r="F70" i="40"/>
  <c r="J70" i="40" s="1"/>
  <c r="X70" i="40" s="1"/>
  <c r="C82" i="40"/>
  <c r="F90" i="40"/>
  <c r="J90" i="40" s="1"/>
  <c r="X90" i="40" s="1"/>
  <c r="F106" i="40"/>
  <c r="J106" i="40" s="1"/>
  <c r="X106" i="40" s="1"/>
  <c r="C189" i="40"/>
  <c r="C213" i="40"/>
  <c r="C10" i="40"/>
  <c r="H30" i="40"/>
  <c r="Z30" i="40" s="1"/>
  <c r="G46" i="40"/>
  <c r="Y46" i="40" s="1"/>
  <c r="E306" i="40"/>
  <c r="D22" i="40"/>
  <c r="D58" i="40"/>
  <c r="D34" i="40"/>
  <c r="D78" i="40"/>
  <c r="D47" i="40"/>
  <c r="D11" i="40"/>
  <c r="E19" i="40"/>
  <c r="E31" i="40"/>
  <c r="E39" i="40"/>
  <c r="D86" i="40"/>
  <c r="D35" i="40"/>
  <c r="E91" i="40"/>
  <c r="E51" i="40"/>
  <c r="E90" i="40"/>
  <c r="E113" i="40"/>
  <c r="F50" i="40"/>
  <c r="F58" i="40"/>
  <c r="J58" i="40" s="1"/>
  <c r="X58" i="40" s="1"/>
  <c r="C66" i="40"/>
  <c r="F78" i="40"/>
  <c r="J78" i="40" s="1"/>
  <c r="X78" i="40" s="1"/>
  <c r="C90" i="40"/>
  <c r="F185" i="40"/>
  <c r="J185" i="40" s="1"/>
  <c r="X185" i="40" s="1"/>
  <c r="C202" i="40"/>
  <c r="H182" i="40"/>
  <c r="Z182" i="40" s="1"/>
  <c r="H224" i="40"/>
  <c r="Z224" i="40" s="1"/>
  <c r="C241" i="40"/>
  <c r="H186" i="40"/>
  <c r="Z186" i="40" s="1"/>
  <c r="E221" i="40"/>
  <c r="F95" i="40"/>
  <c r="I95" i="40" s="1"/>
  <c r="W95" i="40" s="1"/>
  <c r="F75" i="40"/>
  <c r="J75" i="40" s="1"/>
  <c r="X75" i="40" s="1"/>
  <c r="H58" i="40"/>
  <c r="Z58" i="40" s="1"/>
  <c r="G19" i="40"/>
  <c r="Y19" i="40" s="1"/>
  <c r="H19" i="40"/>
  <c r="Z19" i="40" s="1"/>
  <c r="G47" i="40"/>
  <c r="Y47" i="40" s="1"/>
  <c r="F83" i="40"/>
  <c r="J83" i="40" s="1"/>
  <c r="X83" i="40" s="1"/>
  <c r="V87" i="40"/>
  <c r="H59" i="40"/>
  <c r="Z59" i="40" s="1"/>
  <c r="H11" i="40"/>
  <c r="Z11" i="40" s="1"/>
  <c r="D214" i="40"/>
  <c r="G27" i="40"/>
  <c r="Y27" i="40" s="1"/>
  <c r="G18" i="40"/>
  <c r="Y18" i="40" s="1"/>
  <c r="H91" i="40"/>
  <c r="Z91" i="40" s="1"/>
  <c r="V210" i="40"/>
  <c r="D201" i="40"/>
  <c r="F206" i="40"/>
  <c r="J206" i="40" s="1"/>
  <c r="X206" i="40" s="1"/>
  <c r="D39" i="40"/>
  <c r="E79" i="40"/>
  <c r="D51" i="40"/>
  <c r="D67" i="40"/>
  <c r="E107" i="40"/>
  <c r="F15" i="40"/>
  <c r="C23" i="40"/>
  <c r="C19" i="40"/>
  <c r="F178" i="40"/>
  <c r="J178" i="40" s="1"/>
  <c r="X178" i="40" s="1"/>
  <c r="C194" i="40"/>
  <c r="C190" i="40"/>
  <c r="H202" i="40"/>
  <c r="Z202" i="40" s="1"/>
  <c r="E198" i="40"/>
  <c r="C262" i="40"/>
  <c r="V198" i="40"/>
  <c r="D186" i="40"/>
  <c r="C186" i="40"/>
  <c r="H218" i="40"/>
  <c r="Z218" i="40" s="1"/>
  <c r="F87" i="40"/>
  <c r="F91" i="40"/>
  <c r="J91" i="40" s="1"/>
  <c r="X91" i="40" s="1"/>
  <c r="C39" i="40"/>
  <c r="G51" i="40"/>
  <c r="Y51" i="40" s="1"/>
  <c r="F99" i="40"/>
  <c r="H63" i="40"/>
  <c r="Z63" i="40" s="1"/>
  <c r="C47" i="40"/>
  <c r="V63" i="40"/>
  <c r="C83" i="40"/>
  <c r="F71" i="40"/>
  <c r="J71" i="40" s="1"/>
  <c r="X71" i="40" s="1"/>
  <c r="F67" i="40"/>
  <c r="I67" i="40" s="1"/>
  <c r="W67" i="40" s="1"/>
  <c r="F59" i="40"/>
  <c r="I59" i="40" s="1"/>
  <c r="W59" i="40" s="1"/>
  <c r="H35" i="40"/>
  <c r="Z35" i="40" s="1"/>
  <c r="H87" i="40"/>
  <c r="Z87" i="40" s="1"/>
  <c r="G67" i="40"/>
  <c r="Y67" i="40" s="1"/>
  <c r="H71" i="40"/>
  <c r="Z71" i="40" s="1"/>
  <c r="V59" i="40"/>
  <c r="D202" i="40"/>
  <c r="E202" i="40"/>
  <c r="G71" i="40"/>
  <c r="Y71" i="40" s="1"/>
  <c r="V91" i="40"/>
  <c r="G95" i="40"/>
  <c r="Y95" i="40" s="1"/>
  <c r="H55" i="40"/>
  <c r="Z55" i="40" s="1"/>
  <c r="H206" i="40"/>
  <c r="Z206" i="40" s="1"/>
  <c r="E182" i="40"/>
  <c r="C238" i="40"/>
  <c r="W262" i="40"/>
  <c r="V15" i="40"/>
  <c r="W214" i="40"/>
  <c r="G290" i="40"/>
  <c r="Y290" i="40" s="1"/>
  <c r="E47" i="40"/>
  <c r="D87" i="40"/>
  <c r="E11" i="40"/>
  <c r="D31" i="40"/>
  <c r="D43" i="40"/>
  <c r="E27" i="40"/>
  <c r="E99" i="40"/>
  <c r="E23" i="40"/>
  <c r="E95" i="40"/>
  <c r="E87" i="40"/>
  <c r="Z47" i="40"/>
  <c r="E83" i="40"/>
  <c r="E55" i="40"/>
  <c r="D71" i="40"/>
  <c r="D59" i="40"/>
  <c r="E15" i="40"/>
  <c r="E35" i="40"/>
  <c r="D107" i="40"/>
  <c r="C178" i="40"/>
  <c r="F195" i="40"/>
  <c r="J195" i="40" s="1"/>
  <c r="X195" i="40" s="1"/>
  <c r="F202" i="40"/>
  <c r="J202" i="40" s="1"/>
  <c r="X202" i="40" s="1"/>
  <c r="V182" i="40"/>
  <c r="F198" i="40"/>
  <c r="J198" i="40" s="1"/>
  <c r="X198" i="40" s="1"/>
  <c r="V186" i="40"/>
  <c r="E218" i="40"/>
  <c r="F39" i="40"/>
  <c r="J39" i="40" s="1"/>
  <c r="X39" i="40" s="1"/>
  <c r="C99" i="40"/>
  <c r="F51" i="40"/>
  <c r="J51" i="40" s="1"/>
  <c r="X51" i="40" s="1"/>
  <c r="F31" i="40"/>
  <c r="I31" i="40" s="1"/>
  <c r="W31" i="40" s="1"/>
  <c r="G55" i="40"/>
  <c r="Y55" i="40" s="1"/>
  <c r="V67" i="40"/>
  <c r="V11" i="40"/>
  <c r="H31" i="40"/>
  <c r="Z31" i="40" s="1"/>
  <c r="H95" i="40"/>
  <c r="Z95" i="40" s="1"/>
  <c r="H214" i="40"/>
  <c r="Z214" i="40" s="1"/>
  <c r="V202" i="40"/>
  <c r="V99" i="40"/>
  <c r="V27" i="40"/>
  <c r="G87" i="40"/>
  <c r="Y87" i="40" s="1"/>
  <c r="V206" i="40"/>
  <c r="D242" i="40"/>
  <c r="C210" i="40"/>
  <c r="V43" i="40"/>
  <c r="G182" i="40"/>
  <c r="Y182" i="40" s="1"/>
  <c r="G35" i="40"/>
  <c r="Y35" i="40" s="1"/>
  <c r="C314" i="40"/>
  <c r="V314" i="40"/>
  <c r="E250" i="40"/>
  <c r="D176" i="40"/>
  <c r="F196" i="40"/>
  <c r="J196" i="40" s="1"/>
  <c r="X196" i="40" s="1"/>
  <c r="H324" i="40"/>
  <c r="Z324" i="40" s="1"/>
  <c r="V184" i="40"/>
  <c r="H105" i="40"/>
  <c r="Z105" i="40" s="1"/>
  <c r="C293" i="40"/>
  <c r="E176" i="40"/>
  <c r="C192" i="40"/>
  <c r="F184" i="40"/>
  <c r="J184" i="40" s="1"/>
  <c r="X184" i="40" s="1"/>
  <c r="H256" i="40"/>
  <c r="Z256" i="40" s="1"/>
  <c r="V188" i="40"/>
  <c r="H312" i="40"/>
  <c r="Z312" i="40" s="1"/>
  <c r="D112" i="40"/>
  <c r="F112" i="40"/>
  <c r="J112" i="40" s="1"/>
  <c r="X112" i="40" s="1"/>
  <c r="H180" i="40"/>
  <c r="Z180" i="40" s="1"/>
  <c r="F228" i="40"/>
  <c r="J228" i="40" s="1"/>
  <c r="X228" i="40" s="1"/>
  <c r="H109" i="40"/>
  <c r="Z109" i="40" s="1"/>
  <c r="F322" i="40"/>
  <c r="J322" i="40" s="1"/>
  <c r="X322" i="40" s="1"/>
  <c r="G322" i="40"/>
  <c r="Y322" i="40" s="1"/>
  <c r="D234" i="40"/>
  <c r="C230" i="40"/>
  <c r="C250" i="40"/>
  <c r="G298" i="40"/>
  <c r="Y298" i="40" s="1"/>
  <c r="D318" i="40"/>
  <c r="E290" i="40"/>
  <c r="V226" i="40"/>
  <c r="V266" i="40"/>
  <c r="H314" i="40"/>
  <c r="Z314" i="40" s="1"/>
  <c r="H282" i="40"/>
  <c r="Z282" i="40" s="1"/>
  <c r="E238" i="40"/>
  <c r="C234" i="40"/>
  <c r="H230" i="40"/>
  <c r="Z230" i="40" s="1"/>
  <c r="H250" i="40"/>
  <c r="Z250" i="40" s="1"/>
  <c r="C318" i="40"/>
  <c r="D246" i="40"/>
  <c r="H238" i="40"/>
  <c r="Z238" i="40" s="1"/>
  <c r="G310" i="40"/>
  <c r="Y310" i="40" s="1"/>
  <c r="D238" i="40"/>
  <c r="C322" i="40"/>
  <c r="H322" i="40"/>
  <c r="Z322" i="40" s="1"/>
  <c r="E234" i="40"/>
  <c r="D230" i="40"/>
  <c r="D250" i="40"/>
  <c r="D298" i="40"/>
  <c r="H258" i="40"/>
  <c r="Z258" i="40" s="1"/>
  <c r="H310" i="40"/>
  <c r="Z310" i="40" s="1"/>
  <c r="V290" i="40"/>
  <c r="C270" i="40"/>
  <c r="G258" i="40"/>
  <c r="Y258" i="40" s="1"/>
  <c r="F324" i="40"/>
  <c r="J324" i="40" s="1"/>
  <c r="X324" i="40" s="1"/>
  <c r="H272" i="40"/>
  <c r="Z272" i="40" s="1"/>
  <c r="H244" i="40"/>
  <c r="Z244" i="40" s="1"/>
  <c r="C300" i="40"/>
  <c r="V228" i="40"/>
  <c r="F328" i="40"/>
  <c r="J328" i="40" s="1"/>
  <c r="X328" i="40" s="1"/>
  <c r="I35" i="40"/>
  <c r="W35" i="40" s="1"/>
  <c r="E316" i="40"/>
  <c r="Z188" i="40"/>
  <c r="D113" i="40"/>
  <c r="C245" i="40"/>
  <c r="E253" i="40"/>
  <c r="F221" i="40"/>
  <c r="J221" i="40" s="1"/>
  <c r="X221" i="40" s="1"/>
  <c r="V34" i="40"/>
  <c r="C305" i="40"/>
  <c r="F177" i="40"/>
  <c r="J177" i="40" s="1"/>
  <c r="X177" i="40" s="1"/>
  <c r="F253" i="40"/>
  <c r="J253" i="40" s="1"/>
  <c r="X253" i="40" s="1"/>
  <c r="C221" i="40"/>
  <c r="G326" i="40"/>
  <c r="Y326" i="40" s="1"/>
  <c r="AC326" i="40" s="1"/>
  <c r="H82" i="40"/>
  <c r="Z82" i="40" s="1"/>
  <c r="V306" i="40"/>
  <c r="E278" i="40"/>
  <c r="V286" i="40"/>
  <c r="F258" i="40"/>
  <c r="J258" i="40" s="1"/>
  <c r="X258" i="40" s="1"/>
  <c r="D313" i="40"/>
  <c r="C313" i="40"/>
  <c r="V265" i="40"/>
  <c r="E289" i="40"/>
  <c r="V309" i="40"/>
  <c r="V269" i="40"/>
  <c r="W203" i="40"/>
  <c r="C203" i="40"/>
  <c r="H108" i="40"/>
  <c r="Z108" i="40" s="1"/>
  <c r="D108" i="40"/>
  <c r="C80" i="40"/>
  <c r="E80" i="40"/>
  <c r="H76" i="40"/>
  <c r="Z76" i="40" s="1"/>
  <c r="D76" i="40"/>
  <c r="C68" i="40"/>
  <c r="G68" i="40"/>
  <c r="Y68" i="40" s="1"/>
  <c r="F68" i="40"/>
  <c r="J68" i="40" s="1"/>
  <c r="X68" i="40" s="1"/>
  <c r="V64" i="40"/>
  <c r="F64" i="40"/>
  <c r="J64" i="40" s="1"/>
  <c r="X64" i="40" s="1"/>
  <c r="E64" i="40"/>
  <c r="H60" i="40"/>
  <c r="Z60" i="40" s="1"/>
  <c r="V60" i="40"/>
  <c r="C60" i="40"/>
  <c r="I60" i="40" s="1"/>
  <c r="W60" i="40" s="1"/>
  <c r="D60" i="40"/>
  <c r="E60" i="40"/>
  <c r="F60" i="40"/>
  <c r="J60" i="40" s="1"/>
  <c r="X60" i="40" s="1"/>
  <c r="V56" i="40"/>
  <c r="G56" i="40"/>
  <c r="Y56" i="40" s="1"/>
  <c r="F56" i="40"/>
  <c r="J56" i="40" s="1"/>
  <c r="X56" i="40" s="1"/>
  <c r="G52" i="40"/>
  <c r="Y52" i="40" s="1"/>
  <c r="D52" i="40"/>
  <c r="H52" i="40"/>
  <c r="Z52" i="40" s="1"/>
  <c r="G48" i="40"/>
  <c r="Y48" i="40" s="1"/>
  <c r="Z48" i="40"/>
  <c r="V48" i="40"/>
  <c r="J67" i="40"/>
  <c r="X67" i="40" s="1"/>
  <c r="F245" i="40"/>
  <c r="J245" i="40" s="1"/>
  <c r="X245" i="40" s="1"/>
  <c r="F237" i="40"/>
  <c r="J237" i="40" s="1"/>
  <c r="X237" i="40" s="1"/>
  <c r="G62" i="40"/>
  <c r="Y62" i="40" s="1"/>
  <c r="C277" i="40"/>
  <c r="D301" i="40"/>
  <c r="V321" i="40"/>
  <c r="I43" i="40"/>
  <c r="W43" i="40" s="1"/>
  <c r="J43" i="40"/>
  <c r="X43" i="40" s="1"/>
  <c r="D328" i="40"/>
  <c r="V328" i="40"/>
  <c r="V325" i="40"/>
  <c r="H325" i="40"/>
  <c r="Z325" i="40" s="1"/>
  <c r="W317" i="40"/>
  <c r="H317" i="40"/>
  <c r="Z317" i="40" s="1"/>
  <c r="G261" i="40"/>
  <c r="D261" i="40"/>
  <c r="C229" i="40"/>
  <c r="G229" i="40"/>
  <c r="G213" i="40"/>
  <c r="Y213" i="40" s="1"/>
  <c r="F213" i="40"/>
  <c r="J213" i="40" s="1"/>
  <c r="X213" i="40" s="1"/>
  <c r="E213" i="40"/>
  <c r="E197" i="40"/>
  <c r="C197" i="40"/>
  <c r="I197" i="40" s="1"/>
  <c r="W197" i="40" s="1"/>
  <c r="G181" i="40"/>
  <c r="Y181" i="40" s="1"/>
  <c r="C181" i="40"/>
  <c r="I181" i="40" s="1"/>
  <c r="W181" i="40" s="1"/>
  <c r="E177" i="40"/>
  <c r="C177" i="40"/>
  <c r="H113" i="40"/>
  <c r="Z113" i="40" s="1"/>
  <c r="F113" i="40"/>
  <c r="J113" i="40" s="1"/>
  <c r="X113" i="40" s="1"/>
  <c r="G110" i="40"/>
  <c r="Y110" i="40" s="1"/>
  <c r="V110" i="40"/>
  <c r="F110" i="40"/>
  <c r="I110" i="40" s="1"/>
  <c r="W110" i="40" s="1"/>
  <c r="H110" i="40"/>
  <c r="Z110" i="40" s="1"/>
  <c r="V106" i="40"/>
  <c r="H106" i="40"/>
  <c r="Z106" i="40" s="1"/>
  <c r="H102" i="40"/>
  <c r="Z102" i="40" s="1"/>
  <c r="F102" i="40"/>
  <c r="J102" i="40" s="1"/>
  <c r="X102" i="40" s="1"/>
  <c r="D102" i="40"/>
  <c r="G98" i="40"/>
  <c r="Y98" i="40" s="1"/>
  <c r="E98" i="40"/>
  <c r="H98" i="40"/>
  <c r="Z98" i="40" s="1"/>
  <c r="V94" i="40"/>
  <c r="F94" i="40"/>
  <c r="J94" i="40" s="1"/>
  <c r="X94" i="40" s="1"/>
  <c r="E94" i="40"/>
  <c r="G94" i="40"/>
  <c r="Y94" i="40" s="1"/>
  <c r="H94" i="40"/>
  <c r="Z94" i="40" s="1"/>
  <c r="H90" i="40"/>
  <c r="Z90" i="40" s="1"/>
  <c r="G90" i="40"/>
  <c r="Y90" i="40" s="1"/>
  <c r="V86" i="40"/>
  <c r="G86" i="40"/>
  <c r="Y86" i="40" s="1"/>
  <c r="F86" i="40"/>
  <c r="J86" i="40" s="1"/>
  <c r="X86" i="40" s="1"/>
  <c r="C78" i="40"/>
  <c r="V78" i="40"/>
  <c r="H78" i="40"/>
  <c r="Z78" i="40" s="1"/>
  <c r="H70" i="40"/>
  <c r="Z70" i="40" s="1"/>
  <c r="V70" i="40"/>
  <c r="C70" i="40"/>
  <c r="I70" i="40" s="1"/>
  <c r="W70" i="40" s="1"/>
  <c r="G70" i="40"/>
  <c r="Y70" i="40" s="1"/>
  <c r="H66" i="40"/>
  <c r="Z66" i="40" s="1"/>
  <c r="E66" i="40"/>
  <c r="H62" i="40"/>
  <c r="Z62" i="40" s="1"/>
  <c r="C62" i="40"/>
  <c r="D62" i="40"/>
  <c r="V54" i="40"/>
  <c r="C54" i="40"/>
  <c r="G54" i="40"/>
  <c r="Y54" i="40" s="1"/>
  <c r="C50" i="40"/>
  <c r="I50" i="40" s="1"/>
  <c r="W50" i="40" s="1"/>
  <c r="G50" i="40"/>
  <c r="Y50" i="40" s="1"/>
  <c r="C46" i="40"/>
  <c r="F46" i="40"/>
  <c r="J46" i="40" s="1"/>
  <c r="X46" i="40" s="1"/>
  <c r="C42" i="40"/>
  <c r="I42" i="40" s="1"/>
  <c r="W42" i="40" s="1"/>
  <c r="V42" i="40"/>
  <c r="H42" i="40"/>
  <c r="Z42" i="40" s="1"/>
  <c r="G42" i="40"/>
  <c r="Y42" i="40" s="1"/>
  <c r="C38" i="40"/>
  <c r="D38" i="40"/>
  <c r="V38" i="40"/>
  <c r="C34" i="40"/>
  <c r="I34" i="40" s="1"/>
  <c r="W34" i="40" s="1"/>
  <c r="G34" i="40"/>
  <c r="Y34" i="40" s="1"/>
  <c r="F30" i="40"/>
  <c r="J30" i="40" s="1"/>
  <c r="X30" i="40" s="1"/>
  <c r="E30" i="40"/>
  <c r="C26" i="40"/>
  <c r="I26" i="40" s="1"/>
  <c r="W26" i="40" s="1"/>
  <c r="V26" i="40"/>
  <c r="H26" i="40"/>
  <c r="Z26" i="40" s="1"/>
  <c r="H22" i="40"/>
  <c r="Z22" i="40" s="1"/>
  <c r="V22" i="40"/>
  <c r="V18" i="40"/>
  <c r="F18" i="40"/>
  <c r="J18" i="40" s="1"/>
  <c r="X18" i="40" s="1"/>
  <c r="H14" i="40"/>
  <c r="Z14" i="40" s="1"/>
  <c r="V14" i="40"/>
  <c r="F14" i="40"/>
  <c r="J14" i="40" s="1"/>
  <c r="X14" i="40" s="1"/>
  <c r="D14" i="40"/>
  <c r="G10" i="40"/>
  <c r="Y10" i="40" s="1"/>
  <c r="F10" i="40"/>
  <c r="J10" i="40" s="1"/>
  <c r="X10" i="40" s="1"/>
  <c r="H10" i="40"/>
  <c r="Z10" i="40" s="1"/>
  <c r="E112" i="40"/>
  <c r="F25" i="40"/>
  <c r="J25" i="40" s="1"/>
  <c r="X25" i="40" s="1"/>
  <c r="C105" i="40"/>
  <c r="I105" i="40" s="1"/>
  <c r="W105" i="40" s="1"/>
  <c r="F176" i="40"/>
  <c r="J176" i="40" s="1"/>
  <c r="X176" i="40" s="1"/>
  <c r="C180" i="40"/>
  <c r="C196" i="40"/>
  <c r="I196" i="40" s="1"/>
  <c r="W196" i="40" s="1"/>
  <c r="C184" i="40"/>
  <c r="I184" i="40" s="1"/>
  <c r="W184" i="40" s="1"/>
  <c r="E300" i="40"/>
  <c r="F188" i="40"/>
  <c r="J188" i="40" s="1"/>
  <c r="X188" i="40" s="1"/>
  <c r="G112" i="40"/>
  <c r="Y112" i="40" s="1"/>
  <c r="J109" i="40"/>
  <c r="X109" i="40" s="1"/>
  <c r="G314" i="40"/>
  <c r="Y314" i="40" s="1"/>
  <c r="E282" i="40"/>
  <c r="F298" i="40"/>
  <c r="J298" i="40" s="1"/>
  <c r="X298" i="40" s="1"/>
  <c r="H286" i="40"/>
  <c r="Z286" i="40" s="1"/>
  <c r="F230" i="40"/>
  <c r="J230" i="40" s="1"/>
  <c r="X230" i="40" s="1"/>
  <c r="C109" i="40"/>
  <c r="I109" i="40" s="1"/>
  <c r="W109" i="40" s="1"/>
  <c r="F192" i="40"/>
  <c r="J192" i="40" s="1"/>
  <c r="X192" i="40" s="1"/>
  <c r="F200" i="40"/>
  <c r="J200" i="40" s="1"/>
  <c r="X200" i="40" s="1"/>
  <c r="E256" i="40"/>
  <c r="V316" i="40"/>
  <c r="D188" i="40"/>
  <c r="C188" i="40"/>
  <c r="E192" i="40"/>
  <c r="V267" i="40"/>
  <c r="H326" i="40"/>
  <c r="Z326" i="40" s="1"/>
  <c r="AD326" i="40" s="1"/>
  <c r="V298" i="40"/>
  <c r="D262" i="40"/>
  <c r="H318" i="40"/>
  <c r="Z318" i="40" s="1"/>
  <c r="V262" i="40"/>
  <c r="G278" i="40"/>
  <c r="Y278" i="40" s="1"/>
  <c r="W239" i="40"/>
  <c r="F278" i="40"/>
  <c r="J278" i="40" s="1"/>
  <c r="X278" i="40" s="1"/>
  <c r="J31" i="40"/>
  <c r="X31" i="40" s="1"/>
  <c r="C176" i="40"/>
  <c r="F180" i="40"/>
  <c r="J180" i="40" s="1"/>
  <c r="X180" i="40" s="1"/>
  <c r="H196" i="40"/>
  <c r="Z196" i="40" s="1"/>
  <c r="C200" i="40"/>
  <c r="D256" i="40"/>
  <c r="D300" i="40"/>
  <c r="E188" i="40"/>
  <c r="E228" i="40"/>
  <c r="H288" i="40"/>
  <c r="Z288" i="40" s="1"/>
  <c r="G109" i="40"/>
  <c r="Y109" i="40" s="1"/>
  <c r="G306" i="40"/>
  <c r="Y306" i="40" s="1"/>
  <c r="H101" i="40"/>
  <c r="Z101" i="40" s="1"/>
  <c r="F212" i="40"/>
  <c r="J212" i="40" s="1"/>
  <c r="X212" i="40" s="1"/>
  <c r="D206" i="40"/>
  <c r="E210" i="40"/>
  <c r="E326" i="40"/>
  <c r="H306" i="40"/>
  <c r="Z306" i="40" s="1"/>
  <c r="D322" i="40"/>
  <c r="D294" i="40"/>
  <c r="H200" i="40"/>
  <c r="Z200" i="40" s="1"/>
  <c r="E222" i="40"/>
  <c r="C282" i="40"/>
  <c r="V190" i="40"/>
  <c r="D260" i="40"/>
  <c r="C294" i="40"/>
  <c r="C286" i="40"/>
  <c r="C266" i="40"/>
  <c r="G274" i="40"/>
  <c r="Y274" i="40" s="1"/>
  <c r="V254" i="40"/>
  <c r="F314" i="40"/>
  <c r="J314" i="40" s="1"/>
  <c r="X314" i="40" s="1"/>
  <c r="V230" i="40"/>
  <c r="H270" i="40"/>
  <c r="Z270" i="40" s="1"/>
  <c r="W318" i="40"/>
  <c r="W210" i="40"/>
  <c r="F242" i="40"/>
  <c r="J242" i="40" s="1"/>
  <c r="X242" i="40" s="1"/>
  <c r="W298" i="40"/>
  <c r="G222" i="40"/>
  <c r="Y222" i="40" s="1"/>
  <c r="I23" i="40"/>
  <c r="W23" i="40" s="1"/>
  <c r="I32" i="40"/>
  <c r="W32" i="40" s="1"/>
  <c r="H284" i="40"/>
  <c r="Z284" i="40" s="1"/>
  <c r="H316" i="40"/>
  <c r="Z316" i="40" s="1"/>
  <c r="D224" i="40"/>
  <c r="D232" i="40"/>
  <c r="H208" i="40"/>
  <c r="Z208" i="40" s="1"/>
  <c r="H112" i="40"/>
  <c r="Z112" i="40" s="1"/>
  <c r="H290" i="40"/>
  <c r="Z290" i="40" s="1"/>
  <c r="E274" i="40"/>
  <c r="V101" i="40"/>
  <c r="D105" i="40"/>
  <c r="E105" i="40"/>
  <c r="G329" i="40"/>
  <c r="Y329" i="40" s="1"/>
  <c r="E206" i="40"/>
  <c r="H210" i="40"/>
  <c r="Z210" i="40" s="1"/>
  <c r="H302" i="40"/>
  <c r="Z302" i="40" s="1"/>
  <c r="D314" i="40"/>
  <c r="V308" i="40"/>
  <c r="E270" i="40"/>
  <c r="D192" i="40"/>
  <c r="D178" i="40"/>
  <c r="D254" i="40"/>
  <c r="D292" i="40"/>
  <c r="C254" i="40"/>
  <c r="H246" i="40"/>
  <c r="Z246" i="40" s="1"/>
  <c r="C226" i="40"/>
  <c r="G256" i="40"/>
  <c r="Y256" i="40" s="1"/>
  <c r="V258" i="40"/>
  <c r="H278" i="40"/>
  <c r="Z278" i="40" s="1"/>
  <c r="G211" i="40"/>
  <c r="Y211" i="40" s="1"/>
  <c r="G99" i="40"/>
  <c r="Y99" i="40" s="1"/>
  <c r="W206" i="40"/>
  <c r="F222" i="40"/>
  <c r="J222" i="40" s="1"/>
  <c r="X222" i="40" s="1"/>
  <c r="W266" i="40"/>
  <c r="V222" i="40"/>
  <c r="G234" i="40"/>
  <c r="Y234" i="40" s="1"/>
  <c r="V39" i="40"/>
  <c r="I40" i="40"/>
  <c r="W40" i="40" s="1"/>
  <c r="C248" i="40"/>
  <c r="C302" i="40"/>
  <c r="E322" i="40"/>
  <c r="G302" i="40"/>
  <c r="Y302" i="40" s="1"/>
  <c r="D310" i="40"/>
  <c r="E314" i="40"/>
  <c r="C326" i="40"/>
  <c r="D266" i="40"/>
  <c r="C290" i="40"/>
  <c r="E248" i="40"/>
  <c r="E262" i="40"/>
  <c r="D286" i="40"/>
  <c r="D264" i="40"/>
  <c r="E226" i="40"/>
  <c r="G324" i="40"/>
  <c r="Y324" i="40" s="1"/>
  <c r="C278" i="40"/>
  <c r="H216" i="40"/>
  <c r="Z216" i="40" s="1"/>
  <c r="D270" i="40"/>
  <c r="V294" i="40"/>
  <c r="E200" i="40"/>
  <c r="C274" i="40"/>
  <c r="C329" i="40"/>
  <c r="F326" i="40"/>
  <c r="J326" i="40" s="1"/>
  <c r="X326" i="40" s="1"/>
  <c r="AB326" i="40" s="1"/>
  <c r="V278" i="40"/>
  <c r="E286" i="40"/>
  <c r="G304" i="40"/>
  <c r="Y304" i="40" s="1"/>
  <c r="V238" i="40"/>
  <c r="D258" i="40"/>
  <c r="V274" i="40"/>
  <c r="G286" i="40"/>
  <c r="Y286" i="40" s="1"/>
  <c r="V318" i="40"/>
  <c r="W226" i="40"/>
  <c r="W242" i="40"/>
  <c r="F270" i="40"/>
  <c r="J270" i="40" s="1"/>
  <c r="X270" i="40" s="1"/>
  <c r="W322" i="40"/>
  <c r="V242" i="40"/>
  <c r="G262" i="40"/>
  <c r="Y262" i="40" s="1"/>
  <c r="V300" i="40"/>
  <c r="D316" i="40"/>
  <c r="C298" i="40"/>
  <c r="D228" i="40"/>
  <c r="C228" i="40"/>
  <c r="C258" i="40"/>
  <c r="E318" i="40"/>
  <c r="G318" i="40"/>
  <c r="Y318" i="40" s="1"/>
  <c r="I48" i="40"/>
  <c r="W48" i="40" s="1"/>
  <c r="I52" i="40"/>
  <c r="W52" i="40" s="1"/>
  <c r="E302" i="40"/>
  <c r="E101" i="40"/>
  <c r="D252" i="40"/>
  <c r="D302" i="40"/>
  <c r="E310" i="40"/>
  <c r="H294" i="40"/>
  <c r="Z294" i="40" s="1"/>
  <c r="D226" i="40"/>
  <c r="D278" i="40"/>
  <c r="C216" i="40"/>
  <c r="C246" i="40"/>
  <c r="D274" i="40"/>
  <c r="E252" i="40"/>
  <c r="E266" i="40"/>
  <c r="F244" i="40"/>
  <c r="J244" i="40" s="1"/>
  <c r="X244" i="40" s="1"/>
  <c r="C242" i="40"/>
  <c r="C310" i="40"/>
  <c r="D222" i="40"/>
  <c r="E268" i="40"/>
  <c r="E242" i="40"/>
  <c r="E254" i="40"/>
  <c r="V270" i="40"/>
  <c r="F302" i="40"/>
  <c r="J302" i="40" s="1"/>
  <c r="X302" i="40" s="1"/>
  <c r="V236" i="40"/>
  <c r="H226" i="40"/>
  <c r="Z226" i="40" s="1"/>
  <c r="V246" i="40"/>
  <c r="W302" i="40"/>
  <c r="W267" i="40"/>
  <c r="G210" i="40"/>
  <c r="Y210" i="40" s="1"/>
  <c r="W234" i="40"/>
  <c r="F286" i="40"/>
  <c r="J286" i="40" s="1"/>
  <c r="X286" i="40" s="1"/>
  <c r="V204" i="40"/>
  <c r="G238" i="40"/>
  <c r="Y238" i="40" s="1"/>
  <c r="C219" i="40"/>
  <c r="I111" i="40"/>
  <c r="W111" i="40" s="1"/>
  <c r="I186" i="40"/>
  <c r="W186" i="40" s="1"/>
  <c r="C280" i="40"/>
  <c r="D284" i="40"/>
  <c r="D304" i="40"/>
  <c r="F312" i="40"/>
  <c r="J312" i="40" s="1"/>
  <c r="X312" i="40" s="1"/>
  <c r="F292" i="40"/>
  <c r="J292" i="40" s="1"/>
  <c r="X292" i="40" s="1"/>
  <c r="H212" i="40"/>
  <c r="Z212" i="40" s="1"/>
  <c r="H260" i="40"/>
  <c r="Z260" i="40" s="1"/>
  <c r="D312" i="40"/>
  <c r="D216" i="40"/>
  <c r="C204" i="40"/>
  <c r="H220" i="40"/>
  <c r="Z220" i="40" s="1"/>
  <c r="D308" i="40"/>
  <c r="C212" i="40"/>
  <c r="F220" i="40"/>
  <c r="J220" i="40" s="1"/>
  <c r="X220" i="40" s="1"/>
  <c r="H240" i="40"/>
  <c r="Z240" i="40" s="1"/>
  <c r="G264" i="40"/>
  <c r="Y264" i="40" s="1"/>
  <c r="F308" i="40"/>
  <c r="J308" i="40" s="1"/>
  <c r="X308" i="40" s="1"/>
  <c r="G101" i="40"/>
  <c r="Y101" i="40" s="1"/>
  <c r="W304" i="40"/>
  <c r="D268" i="40"/>
  <c r="E312" i="40"/>
  <c r="C268" i="40"/>
  <c r="E288" i="40"/>
  <c r="V224" i="40"/>
  <c r="W248" i="40"/>
  <c r="H268" i="40"/>
  <c r="Z268" i="40" s="1"/>
  <c r="H320" i="40"/>
  <c r="Z320" i="40" s="1"/>
  <c r="G188" i="40"/>
  <c r="Y188" i="40" s="1"/>
  <c r="F268" i="40"/>
  <c r="J268" i="40" s="1"/>
  <c r="X268" i="40" s="1"/>
  <c r="I62" i="40"/>
  <c r="W62" i="40" s="1"/>
  <c r="J59" i="40"/>
  <c r="X59" i="40" s="1"/>
  <c r="J95" i="40"/>
  <c r="X95" i="40" s="1"/>
  <c r="H300" i="40"/>
  <c r="Z300" i="40" s="1"/>
  <c r="C316" i="40"/>
  <c r="D288" i="40"/>
  <c r="V105" i="40"/>
  <c r="G105" i="40"/>
  <c r="Y105" i="40" s="1"/>
  <c r="E109" i="40"/>
  <c r="C232" i="40"/>
  <c r="E264" i="40"/>
  <c r="C240" i="40"/>
  <c r="D212" i="40"/>
  <c r="E232" i="40"/>
  <c r="D208" i="40"/>
  <c r="F280" i="40"/>
  <c r="J280" i="40" s="1"/>
  <c r="X280" i="40" s="1"/>
  <c r="V324" i="40"/>
  <c r="E324" i="40"/>
  <c r="E216" i="40"/>
  <c r="H248" i="40"/>
  <c r="Z248" i="40" s="1"/>
  <c r="C312" i="40"/>
  <c r="E184" i="40"/>
  <c r="E320" i="40"/>
  <c r="H232" i="40"/>
  <c r="Z232" i="40" s="1"/>
  <c r="E204" i="40"/>
  <c r="E272" i="40"/>
  <c r="H228" i="40"/>
  <c r="Z228" i="40" s="1"/>
  <c r="G252" i="40"/>
  <c r="Y252" i="40" s="1"/>
  <c r="H327" i="40"/>
  <c r="Z327" i="40" s="1"/>
  <c r="AD327" i="40" s="1"/>
  <c r="V248" i="40"/>
  <c r="G327" i="40"/>
  <c r="Y327" i="40" s="1"/>
  <c r="AC327" i="40" s="1"/>
  <c r="D239" i="40"/>
  <c r="C319" i="40"/>
  <c r="I47" i="40"/>
  <c r="W47" i="40" s="1"/>
  <c r="I83" i="40"/>
  <c r="W83" i="40" s="1"/>
  <c r="I44" i="40"/>
  <c r="W44" i="40" s="1"/>
  <c r="C264" i="40"/>
  <c r="F264" i="40"/>
  <c r="J264" i="40" s="1"/>
  <c r="X264" i="40" s="1"/>
  <c r="D220" i="40"/>
  <c r="E260" i="40"/>
  <c r="C308" i="40"/>
  <c r="V176" i="40"/>
  <c r="E208" i="40"/>
  <c r="D240" i="40"/>
  <c r="E292" i="40"/>
  <c r="C320" i="40"/>
  <c r="C292" i="40"/>
  <c r="E304" i="40"/>
  <c r="C324" i="40"/>
  <c r="D196" i="40"/>
  <c r="V196" i="40"/>
  <c r="G308" i="40"/>
  <c r="Y308" i="40" s="1"/>
  <c r="E236" i="40"/>
  <c r="C244" i="40"/>
  <c r="V320" i="40"/>
  <c r="E308" i="40"/>
  <c r="H252" i="40"/>
  <c r="Z252" i="40" s="1"/>
  <c r="V312" i="40"/>
  <c r="E220" i="40"/>
  <c r="E180" i="40"/>
  <c r="F204" i="40"/>
  <c r="J204" i="40" s="1"/>
  <c r="X204" i="40" s="1"/>
  <c r="G216" i="40"/>
  <c r="Y216" i="40" s="1"/>
  <c r="W220" i="40"/>
  <c r="G224" i="40"/>
  <c r="Y224" i="40" s="1"/>
  <c r="W232" i="40"/>
  <c r="G236" i="40"/>
  <c r="Y236" i="40" s="1"/>
  <c r="G244" i="40"/>
  <c r="Y244" i="40" s="1"/>
  <c r="G248" i="40"/>
  <c r="Y248" i="40" s="1"/>
  <c r="F252" i="40"/>
  <c r="J252" i="40" s="1"/>
  <c r="X252" i="40" s="1"/>
  <c r="W260" i="40"/>
  <c r="H264" i="40"/>
  <c r="Z264" i="40" s="1"/>
  <c r="G272" i="40"/>
  <c r="Y272" i="40" s="1"/>
  <c r="W316" i="40"/>
  <c r="W324" i="40"/>
  <c r="V327" i="40"/>
  <c r="G192" i="40"/>
  <c r="Y192" i="40" s="1"/>
  <c r="F316" i="40"/>
  <c r="J316" i="40" s="1"/>
  <c r="X316" i="40" s="1"/>
  <c r="V208" i="40"/>
  <c r="V240" i="40"/>
  <c r="W252" i="40"/>
  <c r="W312" i="40"/>
  <c r="C327" i="40"/>
  <c r="D327" i="40"/>
  <c r="C304" i="40"/>
  <c r="E244" i="40"/>
  <c r="G320" i="40"/>
  <c r="Y320" i="40" s="1"/>
  <c r="D184" i="40"/>
  <c r="H204" i="40"/>
  <c r="Z204" i="40" s="1"/>
  <c r="V216" i="40"/>
  <c r="G220" i="40"/>
  <c r="Y220" i="40" s="1"/>
  <c r="C224" i="40"/>
  <c r="G232" i="40"/>
  <c r="Y232" i="40" s="1"/>
  <c r="W240" i="40"/>
  <c r="V244" i="40"/>
  <c r="F248" i="40"/>
  <c r="J248" i="40" s="1"/>
  <c r="X248" i="40" s="1"/>
  <c r="C252" i="40"/>
  <c r="F260" i="40"/>
  <c r="J260" i="40" s="1"/>
  <c r="X260" i="40" s="1"/>
  <c r="G268" i="40"/>
  <c r="Y268" i="40" s="1"/>
  <c r="C272" i="40"/>
  <c r="H304" i="40"/>
  <c r="Z304" i="40" s="1"/>
  <c r="W327" i="40"/>
  <c r="G180" i="40"/>
  <c r="Y180" i="40" s="1"/>
  <c r="G196" i="40"/>
  <c r="Y196" i="40" s="1"/>
  <c r="G204" i="40"/>
  <c r="Y204" i="40" s="1"/>
  <c r="G208" i="40"/>
  <c r="Y208" i="40" s="1"/>
  <c r="F327" i="40"/>
  <c r="J327" i="40" s="1"/>
  <c r="X327" i="40" s="1"/>
  <c r="W216" i="40"/>
  <c r="W320" i="40"/>
  <c r="I185" i="40"/>
  <c r="W185" i="40" s="1"/>
  <c r="I15" i="40"/>
  <c r="W15" i="40" s="1"/>
  <c r="I22" i="40"/>
  <c r="W22" i="40" s="1"/>
  <c r="D320" i="40"/>
  <c r="V304" i="40"/>
  <c r="E240" i="40"/>
  <c r="E212" i="40"/>
  <c r="H308" i="40"/>
  <c r="Z308" i="40" s="1"/>
  <c r="D204" i="40"/>
  <c r="C208" i="40"/>
  <c r="V180" i="40"/>
  <c r="C236" i="40"/>
  <c r="D200" i="40"/>
  <c r="D236" i="40"/>
  <c r="F208" i="40"/>
  <c r="J208" i="40" s="1"/>
  <c r="X208" i="40" s="1"/>
  <c r="C220" i="40"/>
  <c r="G228" i="40"/>
  <c r="Y228" i="40" s="1"/>
  <c r="F232" i="40"/>
  <c r="J232" i="40" s="1"/>
  <c r="X232" i="40" s="1"/>
  <c r="D244" i="40"/>
  <c r="V268" i="40"/>
  <c r="G184" i="40"/>
  <c r="Y184" i="40" s="1"/>
  <c r="G200" i="40"/>
  <c r="Y200" i="40" s="1"/>
  <c r="F97" i="40"/>
  <c r="V97" i="40"/>
  <c r="G97" i="40"/>
  <c r="Y97" i="40" s="1"/>
  <c r="H97" i="40"/>
  <c r="Z97" i="40" s="1"/>
  <c r="E97" i="40"/>
  <c r="D97" i="40"/>
  <c r="C97" i="40"/>
  <c r="C61" i="40"/>
  <c r="G61" i="40"/>
  <c r="Y61" i="40" s="1"/>
  <c r="H61" i="40"/>
  <c r="Z61" i="40" s="1"/>
  <c r="F93" i="40"/>
  <c r="J93" i="40" s="1"/>
  <c r="X93" i="40" s="1"/>
  <c r="D93" i="40"/>
  <c r="G93" i="40"/>
  <c r="Y93" i="40" s="1"/>
  <c r="E93" i="40"/>
  <c r="V93" i="40"/>
  <c r="H93" i="40"/>
  <c r="Z93" i="40" s="1"/>
  <c r="C93" i="40"/>
  <c r="F85" i="40"/>
  <c r="J85" i="40" s="1"/>
  <c r="X85" i="40" s="1"/>
  <c r="G85" i="40"/>
  <c r="Y85" i="40" s="1"/>
  <c r="D85" i="40"/>
  <c r="V85" i="40"/>
  <c r="H85" i="40"/>
  <c r="Z85" i="40" s="1"/>
  <c r="E85" i="40"/>
  <c r="F77" i="40"/>
  <c r="J77" i="40" s="1"/>
  <c r="X77" i="40" s="1"/>
  <c r="D77" i="40"/>
  <c r="V77" i="40"/>
  <c r="E77" i="40"/>
  <c r="G77" i="40"/>
  <c r="Y77" i="40" s="1"/>
  <c r="C77" i="40"/>
  <c r="H77" i="40"/>
  <c r="Z77" i="40" s="1"/>
  <c r="V69" i="40"/>
  <c r="E69" i="40"/>
  <c r="G69" i="40"/>
  <c r="Y69" i="40" s="1"/>
  <c r="V57" i="40"/>
  <c r="C57" i="40"/>
  <c r="D57" i="40"/>
  <c r="H49" i="40"/>
  <c r="Z49" i="40" s="1"/>
  <c r="V49" i="40"/>
  <c r="D49" i="40"/>
  <c r="C49" i="40"/>
  <c r="I49" i="40" s="1"/>
  <c r="W49" i="40" s="1"/>
  <c r="C41" i="40"/>
  <c r="D41" i="40"/>
  <c r="F41" i="40"/>
  <c r="J41" i="40" s="1"/>
  <c r="X41" i="40" s="1"/>
  <c r="C29" i="40"/>
  <c r="I29" i="40" s="1"/>
  <c r="W29" i="40" s="1"/>
  <c r="V29" i="40"/>
  <c r="D29" i="40"/>
  <c r="H21" i="40"/>
  <c r="Z21" i="40" s="1"/>
  <c r="G21" i="40"/>
  <c r="Y21" i="40" s="1"/>
  <c r="V21" i="40"/>
  <c r="C21" i="40"/>
  <c r="F21" i="40"/>
  <c r="E13" i="40"/>
  <c r="G13" i="40"/>
  <c r="Y13" i="40" s="1"/>
  <c r="V13" i="40"/>
  <c r="E29" i="40"/>
  <c r="D13" i="40"/>
  <c r="J50" i="40"/>
  <c r="X50" i="40" s="1"/>
  <c r="C85" i="40"/>
  <c r="E57" i="40"/>
  <c r="F89" i="40"/>
  <c r="J89" i="40" s="1"/>
  <c r="X89" i="40" s="1"/>
  <c r="E89" i="40"/>
  <c r="V89" i="40"/>
  <c r="D89" i="40"/>
  <c r="G89" i="40"/>
  <c r="Y89" i="40" s="1"/>
  <c r="H89" i="40"/>
  <c r="Z89" i="40" s="1"/>
  <c r="F81" i="40"/>
  <c r="J81" i="40" s="1"/>
  <c r="X81" i="40" s="1"/>
  <c r="H81" i="40"/>
  <c r="Z81" i="40" s="1"/>
  <c r="C81" i="40"/>
  <c r="D81" i="40"/>
  <c r="E81" i="40"/>
  <c r="G81" i="40"/>
  <c r="Y81" i="40" s="1"/>
  <c r="F73" i="40"/>
  <c r="J73" i="40" s="1"/>
  <c r="X73" i="40" s="1"/>
  <c r="E73" i="40"/>
  <c r="V73" i="40"/>
  <c r="D73" i="40"/>
  <c r="H73" i="40"/>
  <c r="Z73" i="40" s="1"/>
  <c r="C73" i="40"/>
  <c r="V65" i="40"/>
  <c r="G65" i="40"/>
  <c r="Y65" i="40" s="1"/>
  <c r="E65" i="40"/>
  <c r="V53" i="40"/>
  <c r="H53" i="40"/>
  <c r="Z53" i="40" s="1"/>
  <c r="E53" i="40"/>
  <c r="D53" i="40"/>
  <c r="V45" i="40"/>
  <c r="H45" i="40"/>
  <c r="Z45" i="40" s="1"/>
  <c r="C45" i="40"/>
  <c r="E45" i="40"/>
  <c r="G45" i="40"/>
  <c r="Y45" i="40" s="1"/>
  <c r="F45" i="40"/>
  <c r="J45" i="40" s="1"/>
  <c r="X45" i="40" s="1"/>
  <c r="V37" i="40"/>
  <c r="H37" i="40"/>
  <c r="Z37" i="40" s="1"/>
  <c r="G37" i="40"/>
  <c r="Y37" i="40" s="1"/>
  <c r="C37" i="40"/>
  <c r="F37" i="40"/>
  <c r="J37" i="40" s="1"/>
  <c r="X37" i="40" s="1"/>
  <c r="C33" i="40"/>
  <c r="D33" i="40"/>
  <c r="D25" i="40"/>
  <c r="E25" i="40"/>
  <c r="H17" i="40"/>
  <c r="Z17" i="40" s="1"/>
  <c r="D17" i="40"/>
  <c r="E17" i="40"/>
  <c r="X17" i="40"/>
  <c r="D45" i="40"/>
  <c r="E61" i="40"/>
  <c r="E21" i="40"/>
  <c r="G33" i="40"/>
  <c r="Y33" i="40" s="1"/>
  <c r="J34" i="40"/>
  <c r="X34" i="40" s="1"/>
  <c r="D37" i="40"/>
  <c r="F33" i="40"/>
  <c r="J33" i="40" s="1"/>
  <c r="X33" i="40" s="1"/>
  <c r="G17" i="40"/>
  <c r="Y17" i="40" s="1"/>
  <c r="H29" i="40"/>
  <c r="Z29" i="40" s="1"/>
  <c r="G73" i="40"/>
  <c r="Y73" i="40" s="1"/>
  <c r="E330" i="40"/>
  <c r="W330" i="40"/>
  <c r="V330" i="40"/>
  <c r="F330" i="40"/>
  <c r="J330" i="40" s="1"/>
  <c r="X330" i="40" s="1"/>
  <c r="D330" i="40"/>
  <c r="H323" i="40"/>
  <c r="Z323" i="40" s="1"/>
  <c r="W323" i="40"/>
  <c r="G323" i="40"/>
  <c r="Y323" i="40" s="1"/>
  <c r="V295" i="40"/>
  <c r="C295" i="40"/>
  <c r="D295" i="40"/>
  <c r="E295" i="40"/>
  <c r="H295" i="40"/>
  <c r="Z295" i="40" s="1"/>
  <c r="F295" i="40"/>
  <c r="J295" i="40" s="1"/>
  <c r="X295" i="40" s="1"/>
  <c r="W295" i="40"/>
  <c r="F291" i="40"/>
  <c r="J291" i="40" s="1"/>
  <c r="X291" i="40" s="1"/>
  <c r="G291" i="40"/>
  <c r="Y291" i="40" s="1"/>
  <c r="W287" i="40"/>
  <c r="D287" i="40"/>
  <c r="E287" i="40"/>
  <c r="H287" i="40"/>
  <c r="Z287" i="40" s="1"/>
  <c r="H283" i="40"/>
  <c r="Z283" i="40" s="1"/>
  <c r="D283" i="40"/>
  <c r="C279" i="40"/>
  <c r="W279" i="40"/>
  <c r="G279" i="40"/>
  <c r="Y279" i="40" s="1"/>
  <c r="F279" i="40"/>
  <c r="J279" i="40" s="1"/>
  <c r="X279" i="40" s="1"/>
  <c r="V279" i="40"/>
  <c r="E275" i="40"/>
  <c r="G275" i="40"/>
  <c r="Y275" i="40" s="1"/>
  <c r="F275" i="40"/>
  <c r="J275" i="40" s="1"/>
  <c r="X275" i="40" s="1"/>
  <c r="V275" i="40"/>
  <c r="C275" i="40"/>
  <c r="H275" i="40"/>
  <c r="Z275" i="40" s="1"/>
  <c r="E271" i="40"/>
  <c r="D271" i="40"/>
  <c r="H271" i="40"/>
  <c r="Z271" i="40" s="1"/>
  <c r="W271" i="40"/>
  <c r="V271" i="40"/>
  <c r="F271" i="40"/>
  <c r="J271" i="40" s="1"/>
  <c r="X271" i="40" s="1"/>
  <c r="C267" i="40"/>
  <c r="F267" i="40"/>
  <c r="J267" i="40" s="1"/>
  <c r="X267" i="40" s="1"/>
  <c r="G267" i="40"/>
  <c r="Y267" i="40" s="1"/>
  <c r="E267" i="40"/>
  <c r="D267" i="40"/>
  <c r="H263" i="40"/>
  <c r="Z263" i="40" s="1"/>
  <c r="C263" i="40"/>
  <c r="W263" i="40"/>
  <c r="V263" i="40"/>
  <c r="G263" i="40"/>
  <c r="Y263" i="40" s="1"/>
  <c r="D263" i="40"/>
  <c r="F263" i="40"/>
  <c r="J263" i="40" s="1"/>
  <c r="X263" i="40" s="1"/>
  <c r="V259" i="40"/>
  <c r="F259" i="40"/>
  <c r="J259" i="40" s="1"/>
  <c r="X259" i="40" s="1"/>
  <c r="E259" i="40"/>
  <c r="H259" i="40"/>
  <c r="Z259" i="40" s="1"/>
  <c r="C259" i="40"/>
  <c r="G255" i="40"/>
  <c r="Y255" i="40" s="1"/>
  <c r="D255" i="40"/>
  <c r="W255" i="40"/>
  <c r="V255" i="40"/>
  <c r="H255" i="40"/>
  <c r="Z255" i="40" s="1"/>
  <c r="F255" i="40"/>
  <c r="J255" i="40" s="1"/>
  <c r="X255" i="40" s="1"/>
  <c r="G251" i="40"/>
  <c r="Y251" i="40" s="1"/>
  <c r="C251" i="40"/>
  <c r="F251" i="40"/>
  <c r="J251" i="40" s="1"/>
  <c r="X251" i="40" s="1"/>
  <c r="E251" i="40"/>
  <c r="D251" i="40"/>
  <c r="V251" i="40"/>
  <c r="H247" i="40"/>
  <c r="Z247" i="40" s="1"/>
  <c r="C247" i="40"/>
  <c r="W247" i="40"/>
  <c r="G247" i="40"/>
  <c r="Y247" i="40" s="1"/>
  <c r="E247" i="40"/>
  <c r="D247" i="40"/>
  <c r="F247" i="40"/>
  <c r="J247" i="40" s="1"/>
  <c r="X247" i="40" s="1"/>
  <c r="V247" i="40"/>
  <c r="G239" i="40"/>
  <c r="Y239" i="40" s="1"/>
  <c r="F239" i="40"/>
  <c r="J239" i="40" s="1"/>
  <c r="X239" i="40" s="1"/>
  <c r="H239" i="40"/>
  <c r="Z239" i="40" s="1"/>
  <c r="D235" i="40"/>
  <c r="E235" i="40"/>
  <c r="G235" i="40"/>
  <c r="Y235" i="40" s="1"/>
  <c r="W235" i="40"/>
  <c r="H235" i="40"/>
  <c r="Z235" i="40" s="1"/>
  <c r="F235" i="40"/>
  <c r="J235" i="40" s="1"/>
  <c r="X235" i="40" s="1"/>
  <c r="C231" i="40"/>
  <c r="F231" i="40"/>
  <c r="J231" i="40" s="1"/>
  <c r="X231" i="40" s="1"/>
  <c r="D231" i="40"/>
  <c r="V231" i="40"/>
  <c r="G223" i="40"/>
  <c r="Y223" i="40" s="1"/>
  <c r="H223" i="40"/>
  <c r="Z223" i="40" s="1"/>
  <c r="F223" i="40"/>
  <c r="J223" i="40" s="1"/>
  <c r="X223" i="40" s="1"/>
  <c r="E223" i="40"/>
  <c r="C223" i="40"/>
  <c r="D219" i="40"/>
  <c r="W219" i="40"/>
  <c r="G219" i="40"/>
  <c r="Y219" i="40" s="1"/>
  <c r="H219" i="40"/>
  <c r="Z219" i="40" s="1"/>
  <c r="F219" i="40"/>
  <c r="J219" i="40" s="1"/>
  <c r="X219" i="40" s="1"/>
  <c r="V215" i="40"/>
  <c r="C215" i="40"/>
  <c r="F215" i="40"/>
  <c r="J215" i="40" s="1"/>
  <c r="X215" i="40" s="1"/>
  <c r="E215" i="40"/>
  <c r="D215" i="40"/>
  <c r="E211" i="40"/>
  <c r="C211" i="40"/>
  <c r="H211" i="40"/>
  <c r="Z211" i="40" s="1"/>
  <c r="W211" i="40"/>
  <c r="D211" i="40"/>
  <c r="F211" i="40"/>
  <c r="J211" i="40" s="1"/>
  <c r="X211" i="40" s="1"/>
  <c r="H207" i="40"/>
  <c r="Z207" i="40" s="1"/>
  <c r="W207" i="40"/>
  <c r="V207" i="40"/>
  <c r="F207" i="40"/>
  <c r="J207" i="40" s="1"/>
  <c r="X207" i="40" s="1"/>
  <c r="E207" i="40"/>
  <c r="C207" i="40"/>
  <c r="D207" i="40"/>
  <c r="G207" i="40"/>
  <c r="Y207" i="40" s="1"/>
  <c r="V203" i="40"/>
  <c r="E203" i="40"/>
  <c r="F203" i="40"/>
  <c r="J203" i="40" s="1"/>
  <c r="X203" i="40" s="1"/>
  <c r="G203" i="40"/>
  <c r="Y203" i="40" s="1"/>
  <c r="H203" i="40"/>
  <c r="Z203" i="40" s="1"/>
  <c r="C199" i="40"/>
  <c r="F199" i="40"/>
  <c r="J199" i="40" s="1"/>
  <c r="X199" i="40" s="1"/>
  <c r="V195" i="40"/>
  <c r="D195" i="40"/>
  <c r="E195" i="40"/>
  <c r="G195" i="40"/>
  <c r="Y195" i="40" s="1"/>
  <c r="H191" i="40"/>
  <c r="Z191" i="40" s="1"/>
  <c r="C191" i="40"/>
  <c r="E191" i="40"/>
  <c r="F191" i="40"/>
  <c r="V191" i="40"/>
  <c r="E187" i="40"/>
  <c r="C187" i="40"/>
  <c r="F187" i="40"/>
  <c r="J187" i="40" s="1"/>
  <c r="X187" i="40" s="1"/>
  <c r="C183" i="40"/>
  <c r="F183" i="40"/>
  <c r="J183" i="40" s="1"/>
  <c r="X183" i="40" s="1"/>
  <c r="V179" i="40"/>
  <c r="H179" i="40"/>
  <c r="Z179" i="40" s="1"/>
  <c r="D179" i="40"/>
  <c r="V111" i="40"/>
  <c r="G111" i="40"/>
  <c r="Y111" i="40" s="1"/>
  <c r="H111" i="40"/>
  <c r="Z111" i="40" s="1"/>
  <c r="V108" i="40"/>
  <c r="F108" i="40"/>
  <c r="G108" i="40"/>
  <c r="Y108" i="40" s="1"/>
  <c r="V104" i="40"/>
  <c r="C104" i="40"/>
  <c r="H104" i="40"/>
  <c r="Z104" i="40" s="1"/>
  <c r="G104" i="40"/>
  <c r="Y104" i="40" s="1"/>
  <c r="F104" i="40"/>
  <c r="H100" i="40"/>
  <c r="V100" i="40"/>
  <c r="F100" i="40"/>
  <c r="J100" i="40" s="1"/>
  <c r="X100" i="40" s="1"/>
  <c r="C100" i="40"/>
  <c r="E104" i="40"/>
  <c r="D104" i="40"/>
  <c r="F179" i="40"/>
  <c r="J179" i="40" s="1"/>
  <c r="X179" i="40" s="1"/>
  <c r="G227" i="40"/>
  <c r="Y227" i="40" s="1"/>
  <c r="V227" i="40"/>
  <c r="C227" i="40"/>
  <c r="H227" i="40"/>
  <c r="Z227" i="40" s="1"/>
  <c r="W227" i="40"/>
  <c r="E227" i="40"/>
  <c r="D227" i="40"/>
  <c r="F227" i="40"/>
  <c r="J227" i="40" s="1"/>
  <c r="X227" i="40" s="1"/>
  <c r="E108" i="40"/>
  <c r="Z100" i="40"/>
  <c r="E111" i="40"/>
  <c r="E239" i="40"/>
  <c r="G100" i="40"/>
  <c r="Y100" i="40" s="1"/>
  <c r="G199" i="40"/>
  <c r="Y199" i="40" s="1"/>
  <c r="W215" i="40"/>
  <c r="W251" i="40"/>
  <c r="W291" i="40"/>
  <c r="E199" i="40"/>
  <c r="D275" i="40"/>
  <c r="H215" i="40"/>
  <c r="Z215" i="40" s="1"/>
  <c r="H291" i="40"/>
  <c r="Z291" i="40" s="1"/>
  <c r="C235" i="40"/>
  <c r="V223" i="40"/>
  <c r="E263" i="40"/>
  <c r="D111" i="40"/>
  <c r="C179" i="40"/>
  <c r="C239" i="40"/>
  <c r="E323" i="40"/>
  <c r="V235" i="40"/>
  <c r="G179" i="40"/>
  <c r="Y179" i="40" s="1"/>
  <c r="G191" i="40"/>
  <c r="Y191" i="40" s="1"/>
  <c r="W223" i="40"/>
  <c r="W259" i="40"/>
  <c r="D223" i="40"/>
  <c r="G231" i="40"/>
  <c r="Y231" i="40" s="1"/>
  <c r="H231" i="40"/>
  <c r="Z231" i="40" s="1"/>
  <c r="V219" i="40"/>
  <c r="C255" i="40"/>
  <c r="D203" i="40"/>
  <c r="E231" i="40"/>
  <c r="G271" i="40"/>
  <c r="Y271" i="40" s="1"/>
  <c r="I99" i="40"/>
  <c r="W99" i="40" s="1"/>
  <c r="I55" i="40"/>
  <c r="W55" i="40" s="1"/>
  <c r="I202" i="40"/>
  <c r="W202" i="40" s="1"/>
  <c r="E230" i="40"/>
  <c r="E246" i="40"/>
  <c r="H262" i="40"/>
  <c r="Z262" i="40" s="1"/>
  <c r="H274" i="40"/>
  <c r="Z274" i="40" s="1"/>
  <c r="G198" i="40"/>
  <c r="Y198" i="40" s="1"/>
  <c r="G206" i="40"/>
  <c r="Y206" i="40" s="1"/>
  <c r="W222" i="40"/>
  <c r="W230" i="40"/>
  <c r="F238" i="40"/>
  <c r="J238" i="40" s="1"/>
  <c r="X238" i="40" s="1"/>
  <c r="F254" i="40"/>
  <c r="J254" i="40" s="1"/>
  <c r="X254" i="40" s="1"/>
  <c r="F282" i="40"/>
  <c r="J282" i="40" s="1"/>
  <c r="X282" i="40" s="1"/>
  <c r="W310" i="40"/>
  <c r="F310" i="40"/>
  <c r="J310" i="40" s="1"/>
  <c r="X310" i="40" s="1"/>
  <c r="V234" i="40"/>
  <c r="E179" i="40"/>
  <c r="G282" i="40"/>
  <c r="Y282" i="40" s="1"/>
  <c r="H229" i="40"/>
  <c r="Z229" i="40" s="1"/>
  <c r="H257" i="40"/>
  <c r="Z257" i="40" s="1"/>
  <c r="I98" i="40"/>
  <c r="W98" i="40" s="1"/>
  <c r="I201" i="40"/>
  <c r="W201" i="40" s="1"/>
  <c r="J23" i="40"/>
  <c r="X23" i="40" s="1"/>
  <c r="J99" i="40"/>
  <c r="X99" i="40" s="1"/>
  <c r="J27" i="40"/>
  <c r="X27" i="40" s="1"/>
  <c r="J32" i="40"/>
  <c r="X32" i="40" s="1"/>
  <c r="I54" i="40"/>
  <c r="W54" i="40" s="1"/>
  <c r="I195" i="40"/>
  <c r="W195" i="40" s="1"/>
  <c r="F226" i="40"/>
  <c r="J226" i="40" s="1"/>
  <c r="X226" i="40" s="1"/>
  <c r="F266" i="40"/>
  <c r="J266" i="40" s="1"/>
  <c r="X266" i="40" s="1"/>
  <c r="W274" i="40"/>
  <c r="W282" i="40"/>
  <c r="G242" i="40"/>
  <c r="Y242" i="40" s="1"/>
  <c r="G266" i="40"/>
  <c r="Y266" i="40" s="1"/>
  <c r="F69" i="40"/>
  <c r="J69" i="40" s="1"/>
  <c r="X69" i="40" s="1"/>
  <c r="D69" i="40"/>
  <c r="H69" i="40"/>
  <c r="Z69" i="40" s="1"/>
  <c r="C69" i="40"/>
  <c r="F65" i="40"/>
  <c r="H65" i="40"/>
  <c r="Z65" i="40" s="1"/>
  <c r="C65" i="40"/>
  <c r="F61" i="40"/>
  <c r="J61" i="40" s="1"/>
  <c r="X61" i="40" s="1"/>
  <c r="V61" i="40"/>
  <c r="G57" i="40"/>
  <c r="Y57" i="40" s="1"/>
  <c r="F57" i="40"/>
  <c r="H57" i="40"/>
  <c r="Z57" i="40" s="1"/>
  <c r="F53" i="40"/>
  <c r="C53" i="40"/>
  <c r="G53" i="40"/>
  <c r="Y53" i="40" s="1"/>
  <c r="V41" i="40"/>
  <c r="G41" i="40"/>
  <c r="Y41" i="40" s="1"/>
  <c r="H41" i="40"/>
  <c r="Z41" i="40" s="1"/>
  <c r="V33" i="40"/>
  <c r="H33" i="40"/>
  <c r="Z33" i="40" s="1"/>
  <c r="G29" i="40"/>
  <c r="Y29" i="40" s="1"/>
  <c r="V25" i="40"/>
  <c r="G25" i="40"/>
  <c r="Y25" i="40" s="1"/>
  <c r="H25" i="40"/>
  <c r="Z25" i="40" s="1"/>
  <c r="V17" i="40"/>
  <c r="C13" i="40"/>
  <c r="I13" i="40" s="1"/>
  <c r="W13" i="40" s="1"/>
  <c r="H13" i="40"/>
  <c r="Z13" i="40" s="1"/>
  <c r="J11" i="40"/>
  <c r="X11" i="40" s="1"/>
  <c r="I182" i="40"/>
  <c r="W182" i="40" s="1"/>
  <c r="C328" i="40"/>
  <c r="E328" i="40"/>
  <c r="G328" i="40"/>
  <c r="Y328" i="40" s="1"/>
  <c r="H328" i="40"/>
  <c r="Z328" i="40" s="1"/>
  <c r="C325" i="40"/>
  <c r="D325" i="40"/>
  <c r="W325" i="40"/>
  <c r="F325" i="40"/>
  <c r="J325" i="40" s="1"/>
  <c r="X325" i="40" s="1"/>
  <c r="E325" i="40"/>
  <c r="G325" i="40"/>
  <c r="Y325" i="40" s="1"/>
  <c r="C321" i="40"/>
  <c r="H321" i="40"/>
  <c r="Z321" i="40" s="1"/>
  <c r="G321" i="40"/>
  <c r="Y321" i="40" s="1"/>
  <c r="F321" i="40"/>
  <c r="J321" i="40" s="1"/>
  <c r="X321" i="40" s="1"/>
  <c r="D321" i="40"/>
  <c r="W321" i="40"/>
  <c r="F317" i="40"/>
  <c r="J317" i="40" s="1"/>
  <c r="X317" i="40" s="1"/>
  <c r="E317" i="40"/>
  <c r="G317" i="40"/>
  <c r="Y317" i="40" s="1"/>
  <c r="D317" i="40"/>
  <c r="W313" i="40"/>
  <c r="V313" i="40"/>
  <c r="H313" i="40"/>
  <c r="Z313" i="40" s="1"/>
  <c r="E313" i="40"/>
  <c r="D309" i="40"/>
  <c r="C309" i="40"/>
  <c r="D305" i="40"/>
  <c r="H305" i="40"/>
  <c r="Z305" i="40" s="1"/>
  <c r="W305" i="40"/>
  <c r="F305" i="40"/>
  <c r="J305" i="40" s="1"/>
  <c r="X305" i="40" s="1"/>
  <c r="V305" i="40"/>
  <c r="G305" i="40"/>
  <c r="Y305" i="40" s="1"/>
  <c r="F301" i="40"/>
  <c r="J301" i="40" s="1"/>
  <c r="X301" i="40" s="1"/>
  <c r="E301" i="40"/>
  <c r="G301" i="40"/>
  <c r="Y301" i="40" s="1"/>
  <c r="H301" i="40"/>
  <c r="Z301" i="40" s="1"/>
  <c r="C301" i="40"/>
  <c r="W301" i="40"/>
  <c r="G297" i="40"/>
  <c r="Y297" i="40" s="1"/>
  <c r="V297" i="40"/>
  <c r="F297" i="40"/>
  <c r="J297" i="40" s="1"/>
  <c r="X297" i="40" s="1"/>
  <c r="E297" i="40"/>
  <c r="D297" i="40"/>
  <c r="W297" i="40"/>
  <c r="H297" i="40"/>
  <c r="Z297" i="40" s="1"/>
  <c r="D293" i="40"/>
  <c r="H293" i="40"/>
  <c r="Z293" i="40" s="1"/>
  <c r="W293" i="40"/>
  <c r="V293" i="40"/>
  <c r="F289" i="40"/>
  <c r="J289" i="40" s="1"/>
  <c r="X289" i="40" s="1"/>
  <c r="C289" i="40"/>
  <c r="G289" i="40"/>
  <c r="Y289" i="40" s="1"/>
  <c r="E285" i="40"/>
  <c r="G285" i="40"/>
  <c r="Y285" i="40" s="1"/>
  <c r="C285" i="40"/>
  <c r="V285" i="40"/>
  <c r="F285" i="40"/>
  <c r="J285" i="40" s="1"/>
  <c r="X285" i="40" s="1"/>
  <c r="E281" i="40"/>
  <c r="F281" i="40"/>
  <c r="J281" i="40" s="1"/>
  <c r="X281" i="40" s="1"/>
  <c r="V281" i="40"/>
  <c r="D277" i="40"/>
  <c r="E277" i="40"/>
  <c r="V277" i="40"/>
  <c r="H273" i="40"/>
  <c r="Z273" i="40" s="1"/>
  <c r="C273" i="40"/>
  <c r="D269" i="40"/>
  <c r="E269" i="40"/>
  <c r="V253" i="40"/>
  <c r="G253" i="40"/>
  <c r="Y253" i="40" s="1"/>
  <c r="F249" i="40"/>
  <c r="J249" i="40" s="1"/>
  <c r="X249" i="40" s="1"/>
  <c r="C249" i="40"/>
  <c r="G241" i="40"/>
  <c r="Y241" i="40" s="1"/>
  <c r="F241" i="40"/>
  <c r="J241" i="40" s="1"/>
  <c r="X241" i="40" s="1"/>
  <c r="D237" i="40"/>
  <c r="C237" i="40"/>
  <c r="D233" i="40"/>
  <c r="E233" i="40"/>
  <c r="W233" i="40"/>
  <c r="V225" i="40"/>
  <c r="E225" i="40"/>
  <c r="C217" i="40"/>
  <c r="E217" i="40"/>
  <c r="W209" i="40"/>
  <c r="D209" i="40"/>
  <c r="V201" i="40"/>
  <c r="G201" i="40"/>
  <c r="Y201" i="40" s="1"/>
  <c r="D193" i="40"/>
  <c r="E193" i="40"/>
  <c r="E185" i="40"/>
  <c r="D185" i="40"/>
  <c r="V181" i="40"/>
  <c r="E181" i="40"/>
  <c r="H181" i="40"/>
  <c r="Z181" i="40" s="1"/>
  <c r="H107" i="40"/>
  <c r="Z107" i="40" s="1"/>
  <c r="V107" i="40"/>
  <c r="V103" i="40"/>
  <c r="F103" i="40"/>
  <c r="J103" i="40" s="1"/>
  <c r="X103" i="40" s="1"/>
  <c r="H103" i="40"/>
  <c r="Z103" i="40" s="1"/>
  <c r="V96" i="40"/>
  <c r="G96" i="40"/>
  <c r="Y96" i="40" s="1"/>
  <c r="G92" i="40"/>
  <c r="Y92" i="40" s="1"/>
  <c r="V92" i="40"/>
  <c r="F92" i="40"/>
  <c r="V88" i="40"/>
  <c r="F88" i="40"/>
  <c r="J88" i="40" s="1"/>
  <c r="X88" i="40" s="1"/>
  <c r="H88" i="40"/>
  <c r="Z88" i="40" s="1"/>
  <c r="G84" i="40"/>
  <c r="Y84" i="40" s="1"/>
  <c r="C84" i="40"/>
  <c r="I84" i="40" s="1"/>
  <c r="W84" i="40" s="1"/>
  <c r="V80" i="40"/>
  <c r="H80" i="40"/>
  <c r="Z80" i="40" s="1"/>
  <c r="F80" i="40"/>
  <c r="C76" i="40"/>
  <c r="F76" i="40"/>
  <c r="V72" i="40"/>
  <c r="C72" i="40"/>
  <c r="G72" i="40"/>
  <c r="Y72" i="40" s="1"/>
  <c r="F72" i="40"/>
  <c r="J72" i="40" s="1"/>
  <c r="X72" i="40" s="1"/>
  <c r="H289" i="40"/>
  <c r="Z289" i="40" s="1"/>
  <c r="E293" i="40"/>
  <c r="F293" i="40"/>
  <c r="J293" i="40" s="1"/>
  <c r="X293" i="40" s="1"/>
  <c r="I90" i="40"/>
  <c r="W90" i="40" s="1"/>
  <c r="I112" i="40"/>
  <c r="W112" i="40" s="1"/>
  <c r="I190" i="40"/>
  <c r="W190" i="40" s="1"/>
  <c r="I96" i="40"/>
  <c r="W96" i="40" s="1"/>
  <c r="F313" i="40"/>
  <c r="J313" i="40" s="1"/>
  <c r="X313" i="40" s="1"/>
  <c r="D289" i="40"/>
  <c r="V289" i="40"/>
  <c r="D181" i="40"/>
  <c r="C317" i="40"/>
  <c r="I63" i="40"/>
  <c r="W63" i="40" s="1"/>
  <c r="I24" i="40"/>
  <c r="W24" i="40" s="1"/>
  <c r="I39" i="40"/>
  <c r="W39" i="40" s="1"/>
  <c r="I12" i="40"/>
  <c r="W12" i="40" s="1"/>
  <c r="W329" i="40"/>
  <c r="H329" i="40"/>
  <c r="Z329" i="40" s="1"/>
  <c r="D329" i="40"/>
  <c r="F329" i="40"/>
  <c r="J329" i="40" s="1"/>
  <c r="X329" i="40" s="1"/>
  <c r="C323" i="40"/>
  <c r="D323" i="40"/>
  <c r="F323" i="40"/>
  <c r="J323" i="40" s="1"/>
  <c r="X323" i="40" s="1"/>
  <c r="E319" i="40"/>
  <c r="V319" i="40"/>
  <c r="F319" i="40"/>
  <c r="J319" i="40" s="1"/>
  <c r="X319" i="40" s="1"/>
  <c r="D319" i="40"/>
  <c r="W319" i="40"/>
  <c r="G319" i="40"/>
  <c r="Y319" i="40" s="1"/>
  <c r="F311" i="40"/>
  <c r="J311" i="40" s="1"/>
  <c r="X311" i="40" s="1"/>
  <c r="H311" i="40"/>
  <c r="Z311" i="40" s="1"/>
  <c r="E307" i="40"/>
  <c r="H307" i="40"/>
  <c r="Z307" i="40" s="1"/>
  <c r="F307" i="40"/>
  <c r="J307" i="40" s="1"/>
  <c r="X307" i="40" s="1"/>
  <c r="Y307" i="40"/>
  <c r="V307" i="40"/>
  <c r="C307" i="40"/>
  <c r="D307" i="40"/>
  <c r="W307" i="40"/>
  <c r="C303" i="40"/>
  <c r="W303" i="40"/>
  <c r="F299" i="40"/>
  <c r="J299" i="40" s="1"/>
  <c r="X299" i="40" s="1"/>
  <c r="E299" i="40"/>
  <c r="D183" i="40"/>
  <c r="H183" i="40"/>
  <c r="Z183" i="40" s="1"/>
  <c r="G183" i="40"/>
  <c r="Y183" i="40" s="1"/>
  <c r="V183" i="40"/>
  <c r="E183" i="40"/>
  <c r="G23" i="40"/>
  <c r="Y23" i="40" s="1"/>
  <c r="I14" i="40"/>
  <c r="W14" i="40" s="1"/>
  <c r="C30" i="40"/>
  <c r="V30" i="40"/>
  <c r="D299" i="40"/>
  <c r="H303" i="40"/>
  <c r="Z303" i="40" s="1"/>
  <c r="V323" i="40"/>
  <c r="D273" i="40"/>
  <c r="W273" i="40"/>
  <c r="V273" i="40"/>
  <c r="G273" i="40"/>
  <c r="Y273" i="40" s="1"/>
  <c r="F273" i="40"/>
  <c r="J273" i="40" s="1"/>
  <c r="X273" i="40" s="1"/>
  <c r="H269" i="40"/>
  <c r="Z269" i="40" s="1"/>
  <c r="G269" i="40"/>
  <c r="Y269" i="40" s="1"/>
  <c r="W269" i="40"/>
  <c r="C269" i="40"/>
  <c r="F265" i="40"/>
  <c r="J265" i="40" s="1"/>
  <c r="X265" i="40" s="1"/>
  <c r="G265" i="40"/>
  <c r="Y265" i="40" s="1"/>
  <c r="C265" i="40"/>
  <c r="H265" i="40"/>
  <c r="Z265" i="40" s="1"/>
  <c r="D265" i="40"/>
  <c r="E265" i="40"/>
  <c r="E261" i="40"/>
  <c r="H261" i="40"/>
  <c r="Z261" i="40" s="1"/>
  <c r="Y261" i="40"/>
  <c r="W261" i="40"/>
  <c r="C261" i="40"/>
  <c r="V261" i="40"/>
  <c r="F261" i="40"/>
  <c r="J261" i="40" s="1"/>
  <c r="X261" i="40" s="1"/>
  <c r="G257" i="40"/>
  <c r="Y257" i="40" s="1"/>
  <c r="W257" i="40"/>
  <c r="D257" i="40"/>
  <c r="F257" i="40"/>
  <c r="J257" i="40" s="1"/>
  <c r="X257" i="40" s="1"/>
  <c r="E257" i="40"/>
  <c r="V257" i="40"/>
  <c r="W245" i="40"/>
  <c r="G245" i="40"/>
  <c r="Y245" i="40" s="1"/>
  <c r="D245" i="40"/>
  <c r="W241" i="40"/>
  <c r="E241" i="40"/>
  <c r="H241" i="40"/>
  <c r="Z241" i="40" s="1"/>
  <c r="D241" i="40"/>
  <c r="H237" i="40"/>
  <c r="Z237" i="40" s="1"/>
  <c r="V237" i="40"/>
  <c r="E237" i="40"/>
  <c r="G237" i="40"/>
  <c r="Y237" i="40" s="1"/>
  <c r="H233" i="40"/>
  <c r="Z233" i="40" s="1"/>
  <c r="F233" i="40"/>
  <c r="J233" i="40" s="1"/>
  <c r="X233" i="40" s="1"/>
  <c r="C233" i="40"/>
  <c r="V233" i="40"/>
  <c r="G233" i="40"/>
  <c r="Y233" i="40" s="1"/>
  <c r="W229" i="40"/>
  <c r="Y229" i="40"/>
  <c r="V229" i="40"/>
  <c r="E229" i="40"/>
  <c r="D229" i="40"/>
  <c r="H225" i="40"/>
  <c r="Z225" i="40" s="1"/>
  <c r="G225" i="40"/>
  <c r="Y225" i="40" s="1"/>
  <c r="D225" i="40"/>
  <c r="F225" i="40"/>
  <c r="J225" i="40" s="1"/>
  <c r="X225" i="40" s="1"/>
  <c r="W225" i="40"/>
  <c r="V221" i="40"/>
  <c r="G221" i="40"/>
  <c r="Y221" i="40" s="1"/>
  <c r="W221" i="40"/>
  <c r="D221" i="40"/>
  <c r="G217" i="40"/>
  <c r="Y217" i="40" s="1"/>
  <c r="D217" i="40"/>
  <c r="D213" i="40"/>
  <c r="W213" i="40"/>
  <c r="E209" i="40"/>
  <c r="H209" i="40"/>
  <c r="Z209" i="40" s="1"/>
  <c r="F209" i="40"/>
  <c r="J209" i="40" s="1"/>
  <c r="X209" i="40" s="1"/>
  <c r="G209" i="40"/>
  <c r="Y209" i="40" s="1"/>
  <c r="C209" i="40"/>
  <c r="V205" i="40"/>
  <c r="W205" i="40"/>
  <c r="D205" i="40"/>
  <c r="G205" i="40"/>
  <c r="Y205" i="40" s="1"/>
  <c r="H201" i="40"/>
  <c r="Z201" i="40" s="1"/>
  <c r="E201" i="40"/>
  <c r="D197" i="40"/>
  <c r="H197" i="40"/>
  <c r="Z197" i="40" s="1"/>
  <c r="G197" i="40"/>
  <c r="Y197" i="40" s="1"/>
  <c r="V197" i="40"/>
  <c r="V189" i="40"/>
  <c r="E189" i="40"/>
  <c r="H189" i="40"/>
  <c r="Z189" i="40" s="1"/>
  <c r="V185" i="40"/>
  <c r="G185" i="40"/>
  <c r="Y185" i="40" s="1"/>
  <c r="G107" i="40"/>
  <c r="Y107" i="40" s="1"/>
  <c r="C107" i="40"/>
  <c r="I107" i="40" s="1"/>
  <c r="W107" i="40" s="1"/>
  <c r="J15" i="40"/>
  <c r="X15" i="40" s="1"/>
  <c r="J12" i="40"/>
  <c r="X12" i="40" s="1"/>
  <c r="J63" i="40"/>
  <c r="X63" i="40" s="1"/>
  <c r="J24" i="40"/>
  <c r="X24" i="40" s="1"/>
  <c r="I58" i="40"/>
  <c r="W58" i="40" s="1"/>
  <c r="I193" i="40"/>
  <c r="W193" i="40" s="1"/>
  <c r="I198" i="40"/>
  <c r="W198" i="40" s="1"/>
  <c r="I51" i="40"/>
  <c r="W51" i="40" s="1"/>
  <c r="V329" i="40"/>
  <c r="D296" i="40"/>
  <c r="E296" i="40"/>
  <c r="H296" i="40"/>
  <c r="Z296" i="40" s="1"/>
  <c r="W296" i="40"/>
  <c r="G296" i="40"/>
  <c r="Y296" i="40" s="1"/>
  <c r="F296" i="40"/>
  <c r="J296" i="40" s="1"/>
  <c r="X296" i="40" s="1"/>
  <c r="C296" i="40"/>
  <c r="H292" i="40"/>
  <c r="Z292" i="40" s="1"/>
  <c r="G292" i="40"/>
  <c r="Y292" i="40" s="1"/>
  <c r="V292" i="40"/>
  <c r="F288" i="40"/>
  <c r="J288" i="40" s="1"/>
  <c r="X288" i="40" s="1"/>
  <c r="C288" i="40"/>
  <c r="W288" i="40"/>
  <c r="V288" i="40"/>
  <c r="W284" i="40"/>
  <c r="F284" i="40"/>
  <c r="J284" i="40" s="1"/>
  <c r="X284" i="40" s="1"/>
  <c r="V284" i="40"/>
  <c r="G284" i="40"/>
  <c r="Y284" i="40" s="1"/>
  <c r="E284" i="40"/>
  <c r="H280" i="40"/>
  <c r="Z280" i="40" s="1"/>
  <c r="V280" i="40"/>
  <c r="G280" i="40"/>
  <c r="Y280" i="40" s="1"/>
  <c r="D280" i="40"/>
  <c r="E280" i="40"/>
  <c r="G276" i="40"/>
  <c r="Y276" i="40" s="1"/>
  <c r="H276" i="40"/>
  <c r="Z276" i="40" s="1"/>
  <c r="F276" i="40"/>
  <c r="J276" i="40" s="1"/>
  <c r="X276" i="40" s="1"/>
  <c r="W276" i="40"/>
  <c r="E276" i="40"/>
  <c r="C276" i="40"/>
  <c r="V276" i="40"/>
  <c r="D276" i="40"/>
  <c r="V177" i="40"/>
  <c r="H177" i="40"/>
  <c r="Z177" i="40" s="1"/>
  <c r="G177" i="40"/>
  <c r="Y177" i="40" s="1"/>
  <c r="G113" i="40"/>
  <c r="Y113" i="40" s="1"/>
  <c r="V113" i="40"/>
  <c r="H83" i="40"/>
  <c r="Z83" i="40" s="1"/>
  <c r="G83" i="40"/>
  <c r="Y83" i="40" s="1"/>
  <c r="C79" i="40"/>
  <c r="I79" i="40" s="1"/>
  <c r="W79" i="40" s="1"/>
  <c r="V79" i="40"/>
  <c r="G79" i="40"/>
  <c r="Y79" i="40" s="1"/>
  <c r="C75" i="40"/>
  <c r="I75" i="40" s="1"/>
  <c r="W75" i="40" s="1"/>
  <c r="G75" i="40"/>
  <c r="Y75" i="40" s="1"/>
  <c r="Z184" i="40"/>
  <c r="I38" i="40"/>
  <c r="W38" i="40" s="1"/>
  <c r="J26" i="40"/>
  <c r="X26" i="40" s="1"/>
  <c r="I17" i="40"/>
  <c r="W17" i="40" s="1"/>
  <c r="I74" i="40"/>
  <c r="W74" i="40" s="1"/>
  <c r="I82" i="40"/>
  <c r="W82" i="40" s="1"/>
  <c r="I19" i="40"/>
  <c r="W19" i="40" s="1"/>
  <c r="I78" i="40"/>
  <c r="W78" i="40" s="1"/>
  <c r="I106" i="40"/>
  <c r="W106" i="40" s="1"/>
  <c r="I36" i="40"/>
  <c r="W36" i="40" s="1"/>
  <c r="I94" i="40"/>
  <c r="W94" i="40" s="1"/>
  <c r="I113" i="40"/>
  <c r="W113" i="40" s="1"/>
  <c r="I178" i="40"/>
  <c r="W178" i="40" s="1"/>
  <c r="I189" i="40"/>
  <c r="W189" i="40" s="1"/>
  <c r="I194" i="40"/>
  <c r="W194" i="40" s="1"/>
  <c r="I28" i="40"/>
  <c r="W28" i="40" s="1"/>
  <c r="G294" i="40"/>
  <c r="Y294" i="40" s="1"/>
  <c r="F294" i="40"/>
  <c r="J294" i="40" s="1"/>
  <c r="X294" i="40" s="1"/>
  <c r="W290" i="40"/>
  <c r="F290" i="40"/>
  <c r="J290" i="40" s="1"/>
  <c r="X290" i="40" s="1"/>
  <c r="E243" i="40"/>
  <c r="G243" i="40"/>
  <c r="Y243" i="40" s="1"/>
  <c r="D243" i="40"/>
  <c r="W243" i="40"/>
  <c r="V243" i="40"/>
  <c r="F243" i="40"/>
  <c r="J243" i="40" s="1"/>
  <c r="X243" i="40" s="1"/>
  <c r="H199" i="40"/>
  <c r="Z199" i="40" s="1"/>
  <c r="D199" i="40"/>
  <c r="V199" i="40"/>
  <c r="D187" i="40"/>
  <c r="G187" i="40"/>
  <c r="Y187" i="40" s="1"/>
  <c r="V187" i="40"/>
  <c r="H187" i="40"/>
  <c r="Z187" i="40" s="1"/>
  <c r="H254" i="40"/>
  <c r="Z254" i="40" s="1"/>
  <c r="G254" i="40"/>
  <c r="Y254" i="40" s="1"/>
  <c r="G250" i="40"/>
  <c r="Y250" i="40" s="1"/>
  <c r="W250" i="40"/>
  <c r="W246" i="40"/>
  <c r="F246" i="40"/>
  <c r="J246" i="40" s="1"/>
  <c r="X246" i="40" s="1"/>
  <c r="C214" i="40"/>
  <c r="F214" i="40"/>
  <c r="J214" i="40" s="1"/>
  <c r="X214" i="40" s="1"/>
  <c r="G214" i="40"/>
  <c r="Y214" i="40" s="1"/>
  <c r="V214" i="40"/>
  <c r="G178" i="40"/>
  <c r="Y178" i="40" s="1"/>
  <c r="I20" i="40"/>
  <c r="W20" i="40" s="1"/>
  <c r="I16" i="40"/>
  <c r="W16" i="40" s="1"/>
  <c r="F250" i="40"/>
  <c r="J250" i="40" s="1"/>
  <c r="X250" i="40" s="1"/>
  <c r="W294" i="40"/>
  <c r="G311" i="40"/>
  <c r="Y311" i="40" s="1"/>
  <c r="D311" i="40"/>
  <c r="V311" i="40"/>
  <c r="C311" i="40"/>
  <c r="E311" i="40"/>
  <c r="W311" i="40"/>
  <c r="E303" i="40"/>
  <c r="V303" i="40"/>
  <c r="G303" i="40"/>
  <c r="Y303" i="40" s="1"/>
  <c r="D303" i="40"/>
  <c r="F303" i="40"/>
  <c r="J303" i="40" s="1"/>
  <c r="X303" i="40" s="1"/>
  <c r="V299" i="40"/>
  <c r="C299" i="40"/>
  <c r="H299" i="40"/>
  <c r="Z299" i="40" s="1"/>
  <c r="W299" i="40"/>
  <c r="G299" i="40"/>
  <c r="Y299" i="40" s="1"/>
  <c r="H217" i="40"/>
  <c r="Z217" i="40" s="1"/>
  <c r="W217" i="40"/>
  <c r="V217" i="40"/>
  <c r="F217" i="40"/>
  <c r="J217" i="40" s="1"/>
  <c r="X217" i="40" s="1"/>
  <c r="C205" i="40"/>
  <c r="E205" i="40"/>
  <c r="H205" i="40"/>
  <c r="Z205" i="40" s="1"/>
  <c r="V193" i="40"/>
  <c r="G193" i="40"/>
  <c r="Y193" i="40" s="1"/>
  <c r="H193" i="40"/>
  <c r="Z193" i="40" s="1"/>
  <c r="D189" i="40"/>
  <c r="G189" i="40"/>
  <c r="Y189" i="40" s="1"/>
  <c r="C103" i="40"/>
  <c r="G103" i="40"/>
  <c r="Y103" i="40" s="1"/>
  <c r="H243" i="40"/>
  <c r="Z243" i="40" s="1"/>
  <c r="V326" i="40"/>
  <c r="W326" i="40"/>
  <c r="D306" i="40"/>
  <c r="F306" i="40"/>
  <c r="J306" i="40" s="1"/>
  <c r="X306" i="40" s="1"/>
  <c r="W306" i="40"/>
  <c r="G287" i="40"/>
  <c r="Y287" i="40" s="1"/>
  <c r="C287" i="40"/>
  <c r="F287" i="40"/>
  <c r="J287" i="40" s="1"/>
  <c r="X287" i="40" s="1"/>
  <c r="V287" i="40"/>
  <c r="G283" i="40"/>
  <c r="Y283" i="40" s="1"/>
  <c r="W283" i="40"/>
  <c r="E283" i="40"/>
  <c r="C283" i="40"/>
  <c r="V283" i="40"/>
  <c r="F283" i="40"/>
  <c r="J283" i="40" s="1"/>
  <c r="X283" i="40" s="1"/>
  <c r="H279" i="40"/>
  <c r="Z279" i="40" s="1"/>
  <c r="D279" i="40"/>
  <c r="F272" i="40"/>
  <c r="J272" i="40" s="1"/>
  <c r="X272" i="40" s="1"/>
  <c r="V272" i="40"/>
  <c r="W272" i="40"/>
  <c r="V264" i="40"/>
  <c r="W256" i="40"/>
  <c r="F256" i="40"/>
  <c r="J256" i="40" s="1"/>
  <c r="X256" i="40" s="1"/>
  <c r="C256" i="40"/>
  <c r="F240" i="40"/>
  <c r="J240" i="40" s="1"/>
  <c r="X240" i="40" s="1"/>
  <c r="W224" i="40"/>
  <c r="F224" i="40"/>
  <c r="J224" i="40" s="1"/>
  <c r="X224" i="40" s="1"/>
  <c r="V212" i="40"/>
  <c r="G212" i="40"/>
  <c r="Y212" i="40" s="1"/>
  <c r="C91" i="40"/>
  <c r="I91" i="40" s="1"/>
  <c r="W91" i="40" s="1"/>
  <c r="G91" i="40"/>
  <c r="Y91" i="40" s="1"/>
  <c r="G49" i="40"/>
  <c r="Y49" i="40" s="1"/>
  <c r="H114" i="40"/>
  <c r="Z114" i="40" s="1"/>
  <c r="D114" i="40"/>
  <c r="Z242" i="40"/>
  <c r="J49" i="40"/>
  <c r="X49" i="40" s="1"/>
  <c r="I66" i="40"/>
  <c r="E315" i="40"/>
  <c r="G315" i="40"/>
  <c r="Y315" i="40" s="1"/>
  <c r="C315" i="40"/>
  <c r="H315" i="40"/>
  <c r="Z315" i="40" s="1"/>
  <c r="D315" i="40"/>
  <c r="F309" i="40"/>
  <c r="J309" i="40" s="1"/>
  <c r="X309" i="40" s="1"/>
  <c r="H309" i="40"/>
  <c r="Z309" i="40" s="1"/>
  <c r="G309" i="40"/>
  <c r="Y309" i="40" s="1"/>
  <c r="V291" i="40"/>
  <c r="C291" i="40"/>
  <c r="D291" i="40"/>
  <c r="H176" i="40"/>
  <c r="Z176" i="40" s="1"/>
  <c r="V218" i="40"/>
  <c r="H194" i="40"/>
  <c r="Z194" i="40" s="1"/>
  <c r="H190" i="40"/>
  <c r="Z190" i="40" s="1"/>
  <c r="C115" i="40"/>
  <c r="D115" i="40"/>
  <c r="F115" i="40"/>
  <c r="V115" i="40"/>
  <c r="H115" i="40"/>
  <c r="E309" i="40"/>
  <c r="V315" i="40"/>
  <c r="G260" i="40"/>
  <c r="Y260" i="40" s="1"/>
  <c r="V260" i="40"/>
  <c r="W236" i="40"/>
  <c r="F236" i="40"/>
  <c r="J236" i="40" s="1"/>
  <c r="X236" i="40" s="1"/>
  <c r="H178" i="40"/>
  <c r="Z178" i="40" s="1"/>
  <c r="G106" i="40"/>
  <c r="Y106" i="40" s="1"/>
  <c r="W300" i="40"/>
  <c r="Y176" i="40"/>
  <c r="W315" i="40"/>
  <c r="G190" i="40"/>
  <c r="Y190" i="40" s="1"/>
  <c r="G194" i="40"/>
  <c r="Y194" i="40" s="1"/>
  <c r="F218" i="40"/>
  <c r="J218" i="40" s="1"/>
  <c r="X218" i="40" s="1"/>
  <c r="F315" i="40"/>
  <c r="J315" i="40" s="1"/>
  <c r="X315" i="40" s="1"/>
  <c r="F300" i="40"/>
  <c r="J300" i="40" s="1"/>
  <c r="X300" i="40" s="1"/>
  <c r="H185" i="40"/>
  <c r="Z185" i="40" s="1"/>
  <c r="G218" i="40"/>
  <c r="Y218" i="40" s="1"/>
  <c r="E291" i="40"/>
  <c r="H330" i="40"/>
  <c r="Z330" i="40" s="1"/>
  <c r="C330" i="40"/>
  <c r="Z298" i="40"/>
  <c r="H285" i="40"/>
  <c r="Z285" i="40" s="1"/>
  <c r="W285" i="40"/>
  <c r="H281" i="40"/>
  <c r="Z281" i="40" s="1"/>
  <c r="W281" i="40"/>
  <c r="G281" i="40"/>
  <c r="Y281" i="40" s="1"/>
  <c r="D281" i="40"/>
  <c r="H277" i="40"/>
  <c r="Z277" i="40" s="1"/>
  <c r="G277" i="40"/>
  <c r="Y277" i="40" s="1"/>
  <c r="W277" i="40"/>
  <c r="G270" i="40"/>
  <c r="Y270" i="40" s="1"/>
  <c r="D253" i="40"/>
  <c r="H253" i="40"/>
  <c r="Z253" i="40" s="1"/>
  <c r="W253" i="40"/>
  <c r="E249" i="40"/>
  <c r="H249" i="40"/>
  <c r="Z249" i="40" s="1"/>
  <c r="G249" i="40"/>
  <c r="Y249" i="40" s="1"/>
  <c r="V249" i="40"/>
  <c r="D249" i="40"/>
  <c r="H245" i="40"/>
  <c r="Z245" i="40" s="1"/>
  <c r="H192" i="40"/>
  <c r="Z192" i="40" s="1"/>
  <c r="G102" i="40"/>
  <c r="Y102" i="40" s="1"/>
  <c r="C71" i="40"/>
  <c r="I71" i="40" s="1"/>
  <c r="W71" i="40" s="1"/>
  <c r="G115" i="40"/>
  <c r="H117" i="40"/>
  <c r="E117" i="40"/>
  <c r="C117" i="40"/>
  <c r="I117" i="40" s="1"/>
  <c r="W117" i="40" s="1"/>
  <c r="V117" i="40"/>
  <c r="D117" i="40"/>
  <c r="G117" i="40"/>
  <c r="E116" i="40"/>
  <c r="F114" i="40"/>
  <c r="C116" i="40"/>
  <c r="I116" i="40" s="1"/>
  <c r="W116" i="40" s="1"/>
  <c r="C114" i="40"/>
  <c r="G114" i="40"/>
  <c r="I25" i="40" l="1"/>
  <c r="W25" i="40" s="1"/>
  <c r="I56" i="40"/>
  <c r="W56" i="40" s="1"/>
  <c r="I68" i="40"/>
  <c r="W68" i="40" s="1"/>
  <c r="I192" i="40"/>
  <c r="W192" i="40" s="1"/>
  <c r="I102" i="40"/>
  <c r="W102" i="40" s="1"/>
  <c r="I87" i="40"/>
  <c r="W87" i="40" s="1"/>
  <c r="J87" i="40"/>
  <c r="X87" i="40" s="1"/>
  <c r="AD324" i="40"/>
  <c r="I18" i="40"/>
  <c r="W18" i="40" s="1"/>
  <c r="AD325" i="40"/>
  <c r="I30" i="40"/>
  <c r="W30" i="40" s="1"/>
  <c r="J110" i="40"/>
  <c r="X110" i="40" s="1"/>
  <c r="I86" i="40"/>
  <c r="W86" i="40" s="1"/>
  <c r="I176" i="40"/>
  <c r="W176" i="40" s="1"/>
  <c r="AD323" i="40"/>
  <c r="I177" i="40"/>
  <c r="W177" i="40" s="1"/>
  <c r="I200" i="40"/>
  <c r="W200" i="40" s="1"/>
  <c r="I46" i="40"/>
  <c r="W46" i="40" s="1"/>
  <c r="I10" i="40"/>
  <c r="W10" i="40" s="1"/>
  <c r="AD328" i="40"/>
  <c r="I64" i="40"/>
  <c r="W64" i="40" s="1"/>
  <c r="I45" i="40"/>
  <c r="W45" i="40" s="1"/>
  <c r="I188" i="40"/>
  <c r="W188" i="40" s="1"/>
  <c r="I180" i="40"/>
  <c r="W180" i="40" s="1"/>
  <c r="AA179" i="40" s="1"/>
  <c r="I93" i="40"/>
  <c r="W93" i="40" s="1"/>
  <c r="AD317" i="40"/>
  <c r="AD318" i="40"/>
  <c r="AD322" i="40"/>
  <c r="I199" i="40"/>
  <c r="W199" i="40" s="1"/>
  <c r="AD321" i="40"/>
  <c r="I33" i="40"/>
  <c r="W33" i="40" s="1"/>
  <c r="AD320" i="40"/>
  <c r="I179" i="40"/>
  <c r="W179" i="40" s="1"/>
  <c r="AD319" i="40"/>
  <c r="I41" i="40"/>
  <c r="W41" i="40" s="1"/>
  <c r="AD329" i="40"/>
  <c r="AD316" i="40"/>
  <c r="I183" i="40"/>
  <c r="W183" i="40" s="1"/>
  <c r="I104" i="40"/>
  <c r="W104" i="40" s="1"/>
  <c r="I37" i="40"/>
  <c r="W37" i="40" s="1"/>
  <c r="I187" i="40"/>
  <c r="W187" i="40" s="1"/>
  <c r="I81" i="40"/>
  <c r="W81" i="40" s="1"/>
  <c r="I85" i="40"/>
  <c r="W85" i="40" s="1"/>
  <c r="I73" i="40"/>
  <c r="W73" i="40" s="1"/>
  <c r="J21" i="40"/>
  <c r="X21" i="40" s="1"/>
  <c r="I21" i="40"/>
  <c r="W21" i="40" s="1"/>
  <c r="I88" i="40"/>
  <c r="W88" i="40" s="1"/>
  <c r="I100" i="40"/>
  <c r="W100" i="40" s="1"/>
  <c r="J191" i="40"/>
  <c r="X191" i="40" s="1"/>
  <c r="I191" i="40"/>
  <c r="W191" i="40" s="1"/>
  <c r="J97" i="40"/>
  <c r="X97" i="40" s="1"/>
  <c r="I97" i="40"/>
  <c r="W97" i="40" s="1"/>
  <c r="I103" i="40"/>
  <c r="W103" i="40" s="1"/>
  <c r="I72" i="40"/>
  <c r="W72" i="40" s="1"/>
  <c r="J104" i="40"/>
  <c r="X104" i="40" s="1"/>
  <c r="J108" i="40"/>
  <c r="X108" i="40" s="1"/>
  <c r="I108" i="40"/>
  <c r="W108" i="40" s="1"/>
  <c r="I77" i="40"/>
  <c r="W77" i="40" s="1"/>
  <c r="I89" i="40"/>
  <c r="W89" i="40" s="1"/>
  <c r="I69" i="40"/>
  <c r="W69" i="40" s="1"/>
  <c r="I80" i="40"/>
  <c r="W80" i="40" s="1"/>
  <c r="J80" i="40"/>
  <c r="X80" i="40" s="1"/>
  <c r="AB325" i="40"/>
  <c r="AB324" i="40"/>
  <c r="I57" i="40"/>
  <c r="W57" i="40" s="1"/>
  <c r="J57" i="40"/>
  <c r="X57" i="40" s="1"/>
  <c r="J92" i="40"/>
  <c r="X92" i="40" s="1"/>
  <c r="I92" i="40"/>
  <c r="W92" i="40" s="1"/>
  <c r="AC426" i="40"/>
  <c r="AC554" i="40"/>
  <c r="AC411" i="40"/>
  <c r="AC359" i="40"/>
  <c r="AC621" i="40"/>
  <c r="AC440" i="40"/>
  <c r="AC568" i="40"/>
  <c r="AC431" i="40"/>
  <c r="AC371" i="40"/>
  <c r="AC338" i="40"/>
  <c r="AC466" i="40"/>
  <c r="AC594" i="40"/>
  <c r="AC553" i="40"/>
  <c r="AC507" i="40"/>
  <c r="AC416" i="40"/>
  <c r="AC544" i="40"/>
  <c r="AC385" i="40"/>
  <c r="AC387" i="40"/>
  <c r="AC329" i="40"/>
  <c r="AC442" i="40"/>
  <c r="AC570" i="40"/>
  <c r="AC443" i="40"/>
  <c r="AC457" i="40"/>
  <c r="AC392" i="40"/>
  <c r="AC520" i="40"/>
  <c r="AC345" i="40"/>
  <c r="AC587" i="40"/>
  <c r="AC601" i="40"/>
  <c r="AC450" i="40"/>
  <c r="AC578" i="40"/>
  <c r="AC459" i="40"/>
  <c r="AC473" i="40"/>
  <c r="AC368" i="40"/>
  <c r="AC496" i="40"/>
  <c r="AC355" i="40"/>
  <c r="AC603" i="40"/>
  <c r="AC551" i="40"/>
  <c r="AC477" i="40"/>
  <c r="AC471" i="40"/>
  <c r="AC588" i="40"/>
  <c r="AC460" i="40"/>
  <c r="AC332" i="40"/>
  <c r="AC399" i="40"/>
  <c r="AC389" i="40"/>
  <c r="AC542" i="40"/>
  <c r="AC414" i="40"/>
  <c r="AC527" i="40"/>
  <c r="AC517" i="40"/>
  <c r="AC612" i="40"/>
  <c r="AC484" i="40"/>
  <c r="AC356" i="40"/>
  <c r="AC383" i="40"/>
  <c r="AC373" i="40"/>
  <c r="AC534" i="40"/>
  <c r="AC406" i="40"/>
  <c r="AC511" i="40"/>
  <c r="AC501" i="40"/>
  <c r="AC604" i="40"/>
  <c r="AC476" i="40"/>
  <c r="AC348" i="40"/>
  <c r="AC367" i="40"/>
  <c r="AC419" i="40"/>
  <c r="AC558" i="40"/>
  <c r="AC430" i="40"/>
  <c r="AC559" i="40"/>
  <c r="AC611" i="40"/>
  <c r="AC361" i="40"/>
  <c r="AC500" i="40"/>
  <c r="AC372" i="40"/>
  <c r="AC481" i="40"/>
  <c r="AC467" i="40"/>
  <c r="AC582" i="40"/>
  <c r="AC454" i="40"/>
  <c r="AC362" i="40"/>
  <c r="AC490" i="40"/>
  <c r="AC618" i="40"/>
  <c r="AC537" i="40"/>
  <c r="AC489" i="40"/>
  <c r="AC376" i="40"/>
  <c r="AC504" i="40"/>
  <c r="AC328" i="40"/>
  <c r="AC557" i="40"/>
  <c r="AC503" i="40"/>
  <c r="AC402" i="40"/>
  <c r="AC530" i="40"/>
  <c r="AC427" i="40"/>
  <c r="AC375" i="40"/>
  <c r="AC352" i="40"/>
  <c r="AC480" i="40"/>
  <c r="AC608" i="40"/>
  <c r="AC509" i="40"/>
  <c r="AC519" i="40"/>
  <c r="AC378" i="40"/>
  <c r="AC506" i="40"/>
  <c r="AC335" i="40"/>
  <c r="AC569" i="40"/>
  <c r="AC589" i="40"/>
  <c r="AC456" i="40"/>
  <c r="AC584" i="40"/>
  <c r="AC463" i="40"/>
  <c r="AC469" i="40"/>
  <c r="AC386" i="40"/>
  <c r="AC514" i="40"/>
  <c r="AC343" i="40"/>
  <c r="AC583" i="40"/>
  <c r="AC605" i="40"/>
  <c r="AC432" i="40"/>
  <c r="AC560" i="40"/>
  <c r="AC479" i="40"/>
  <c r="AC421" i="40"/>
  <c r="AC609" i="40"/>
  <c r="AC595" i="40"/>
  <c r="AC351" i="40"/>
  <c r="AC524" i="40"/>
  <c r="AC396" i="40"/>
  <c r="AC531" i="40"/>
  <c r="AC513" i="40"/>
  <c r="AC606" i="40"/>
  <c r="AC478" i="40"/>
  <c r="AC350" i="40"/>
  <c r="AC330" i="40"/>
  <c r="AC586" i="40"/>
  <c r="AC425" i="40"/>
  <c r="AC472" i="40"/>
  <c r="AC493" i="40"/>
  <c r="AC370" i="40"/>
  <c r="AC365" i="40"/>
  <c r="AC571" i="40"/>
  <c r="AC576" i="40"/>
  <c r="AC453" i="40"/>
  <c r="AC474" i="40"/>
  <c r="AC505" i="40"/>
  <c r="AC424" i="40"/>
  <c r="AC401" i="40"/>
  <c r="AC354" i="40"/>
  <c r="AC610" i="40"/>
  <c r="AC539" i="40"/>
  <c r="AC528" i="40"/>
  <c r="AC349" i="40"/>
  <c r="AC413" i="40"/>
  <c r="AC556" i="40"/>
  <c r="AC597" i="40"/>
  <c r="AC339" i="40"/>
  <c r="AC382" i="40"/>
  <c r="AC581" i="40"/>
  <c r="AC580" i="40"/>
  <c r="AC420" i="40"/>
  <c r="AC449" i="40"/>
  <c r="AC331" i="40"/>
  <c r="AC470" i="40"/>
  <c r="AC575" i="40"/>
  <c r="AC439" i="40"/>
  <c r="AC540" i="40"/>
  <c r="AC380" i="40"/>
  <c r="AC607" i="40"/>
  <c r="AC622" i="40"/>
  <c r="AC462" i="40"/>
  <c r="AC495" i="40"/>
  <c r="AC487" i="40"/>
  <c r="AC532" i="40"/>
  <c r="AC340" i="40"/>
  <c r="AC591" i="40"/>
  <c r="AC614" i="40"/>
  <c r="AC422" i="40"/>
  <c r="AC423" i="40"/>
  <c r="AC613" i="40"/>
  <c r="AC390" i="40"/>
  <c r="AC600" i="40"/>
  <c r="AC498" i="40"/>
  <c r="AC448" i="40"/>
  <c r="AC447" i="40"/>
  <c r="AC523" i="40"/>
  <c r="AC403" i="40"/>
  <c r="AC521" i="40"/>
  <c r="AC400" i="40"/>
  <c r="AC407" i="40"/>
  <c r="AC577" i="40"/>
  <c r="AC510" i="40"/>
  <c r="AC516" i="40"/>
  <c r="AC579" i="40"/>
  <c r="AC374" i="40"/>
  <c r="AC333" i="40"/>
  <c r="AC499" i="40"/>
  <c r="AC366" i="40"/>
  <c r="AC363" i="40"/>
  <c r="AC547" i="40"/>
  <c r="AC518" i="40"/>
  <c r="AC599" i="40"/>
  <c r="AC562" i="40"/>
  <c r="AC410" i="40"/>
  <c r="AC535" i="40"/>
  <c r="AC464" i="40"/>
  <c r="AC451" i="40"/>
  <c r="AC452" i="40"/>
  <c r="AC502" i="40"/>
  <c r="AC412" i="40"/>
  <c r="AC433" i="40"/>
  <c r="AC549" i="40"/>
  <c r="AC564" i="40"/>
  <c r="AC347" i="40"/>
  <c r="AC394" i="40"/>
  <c r="AC353" i="40"/>
  <c r="AC555" i="40"/>
  <c r="AC536" i="40"/>
  <c r="AC619" i="40"/>
  <c r="AC434" i="40"/>
  <c r="AC491" i="40"/>
  <c r="AC384" i="40"/>
  <c r="AC337" i="40"/>
  <c r="AC585" i="40"/>
  <c r="AC538" i="40"/>
  <c r="AC391" i="40"/>
  <c r="AC488" i="40"/>
  <c r="AC525" i="40"/>
  <c r="AC418" i="40"/>
  <c r="AC397" i="40"/>
  <c r="AC336" i="40"/>
  <c r="AC592" i="40"/>
  <c r="AC485" i="40"/>
  <c r="AC533" i="40"/>
  <c r="AC492" i="40"/>
  <c r="AC465" i="40"/>
  <c r="AC574" i="40"/>
  <c r="AC593" i="40"/>
  <c r="AC455" i="40"/>
  <c r="AC548" i="40"/>
  <c r="AC388" i="40"/>
  <c r="AC561" i="40"/>
  <c r="AC598" i="40"/>
  <c r="AC438" i="40"/>
  <c r="AC445" i="40"/>
  <c r="AC377" i="40"/>
  <c r="AC508" i="40"/>
  <c r="AC563" i="40"/>
  <c r="AC545" i="40"/>
  <c r="AC590" i="40"/>
  <c r="AC398" i="40"/>
  <c r="AC429" i="40"/>
  <c r="AC468" i="40"/>
  <c r="AC529" i="40"/>
  <c r="AC550" i="40"/>
  <c r="AC458" i="40"/>
  <c r="AC475" i="40"/>
  <c r="AC344" i="40"/>
  <c r="AC437" i="40"/>
  <c r="AC615" i="40"/>
  <c r="AC346" i="40"/>
  <c r="AC602" i="40"/>
  <c r="AC552" i="40"/>
  <c r="AC482" i="40"/>
  <c r="AC415" i="40"/>
  <c r="AC617" i="40"/>
  <c r="AC428" i="40"/>
  <c r="AC461" i="40"/>
  <c r="AC393" i="40"/>
  <c r="AC497" i="40"/>
  <c r="AC566" i="40"/>
  <c r="AC379" i="40"/>
  <c r="AC483" i="40"/>
  <c r="AC526" i="40"/>
  <c r="AC596" i="40"/>
  <c r="AC436" i="40"/>
  <c r="AC358" i="40"/>
  <c r="AC567" i="40"/>
  <c r="AC573" i="40"/>
  <c r="AC616" i="40"/>
  <c r="AC541" i="40"/>
  <c r="AC364" i="40"/>
  <c r="AC341" i="40"/>
  <c r="AC342" i="40"/>
  <c r="AC572" i="40"/>
  <c r="AC357" i="40"/>
  <c r="AC334" i="40"/>
  <c r="AC404" i="40"/>
  <c r="AC417" i="40"/>
  <c r="AC444" i="40"/>
  <c r="AC405" i="40"/>
  <c r="AC408" i="40"/>
  <c r="AC512" i="40"/>
  <c r="AC381" i="40"/>
  <c r="AC546" i="40"/>
  <c r="AC543" i="40"/>
  <c r="AC446" i="40"/>
  <c r="AC515" i="40"/>
  <c r="AC565" i="40"/>
  <c r="AC494" i="40"/>
  <c r="AC486" i="40"/>
  <c r="AC522" i="40"/>
  <c r="AC369" i="40"/>
  <c r="AC441" i="40"/>
  <c r="AC360" i="40"/>
  <c r="AC409" i="40"/>
  <c r="AC620" i="40"/>
  <c r="AC395" i="40"/>
  <c r="AC435" i="40"/>
  <c r="I61" i="40"/>
  <c r="W61" i="40" s="1"/>
  <c r="I76" i="40"/>
  <c r="W76" i="40" s="1"/>
  <c r="J76" i="40"/>
  <c r="X76" i="40" s="1"/>
  <c r="AC322" i="40"/>
  <c r="AC324" i="40"/>
  <c r="AC323" i="40"/>
  <c r="AC325" i="40"/>
  <c r="I53" i="40"/>
  <c r="W53" i="40" s="1"/>
  <c r="J53" i="40"/>
  <c r="X53" i="40" s="1"/>
  <c r="J65" i="40"/>
  <c r="X65" i="40" s="1"/>
  <c r="I65" i="40"/>
  <c r="W65" i="40" s="1"/>
  <c r="AC321" i="40"/>
  <c r="AC320" i="40"/>
  <c r="AB323" i="40"/>
  <c r="AB320" i="40"/>
  <c r="AB318" i="40"/>
  <c r="AB321" i="40"/>
  <c r="AB322" i="40"/>
  <c r="AB316" i="40"/>
  <c r="AB317" i="40"/>
  <c r="AB319" i="40"/>
  <c r="AC318" i="40"/>
  <c r="AC319" i="40"/>
  <c r="AC316" i="40"/>
  <c r="AC317" i="40"/>
  <c r="AC259" i="40"/>
  <c r="AA378" i="40"/>
  <c r="AA442" i="40"/>
  <c r="AA506" i="40"/>
  <c r="AA570" i="40"/>
  <c r="AA335" i="40"/>
  <c r="AA399" i="40"/>
  <c r="AA463" i="40"/>
  <c r="AA527" i="40"/>
  <c r="AA591" i="40"/>
  <c r="AA376" i="40"/>
  <c r="AA440" i="40"/>
  <c r="AA504" i="40"/>
  <c r="AA568" i="40"/>
  <c r="AA345" i="40"/>
  <c r="AA409" i="40"/>
  <c r="AA473" i="40"/>
  <c r="AA537" i="40"/>
  <c r="AA601" i="40"/>
  <c r="AA366" i="40"/>
  <c r="AA430" i="40"/>
  <c r="AA494" i="40"/>
  <c r="AA558" i="40"/>
  <c r="AA622" i="40"/>
  <c r="AA387" i="40"/>
  <c r="AA451" i="40"/>
  <c r="AA515" i="40"/>
  <c r="AA579" i="40"/>
  <c r="AA348" i="40"/>
  <c r="AA412" i="40"/>
  <c r="AA476" i="40"/>
  <c r="AA540" i="40"/>
  <c r="AA604" i="40"/>
  <c r="AA365" i="40"/>
  <c r="AA429" i="40"/>
  <c r="AA493" i="40"/>
  <c r="AA557" i="40"/>
  <c r="AA338" i="40"/>
  <c r="AA402" i="40"/>
  <c r="AA466" i="40"/>
  <c r="AA530" i="40"/>
  <c r="AA594" i="40"/>
  <c r="AA375" i="40"/>
  <c r="AA439" i="40"/>
  <c r="AA503" i="40"/>
  <c r="AA567" i="40"/>
  <c r="AA336" i="40"/>
  <c r="AA400" i="40"/>
  <c r="AA394" i="40"/>
  <c r="AA474" i="40"/>
  <c r="AA554" i="40"/>
  <c r="AA351" i="40"/>
  <c r="AA431" i="40"/>
  <c r="AA511" i="40"/>
  <c r="AA607" i="40"/>
  <c r="AA408" i="40"/>
  <c r="AA488" i="40"/>
  <c r="AA584" i="40"/>
  <c r="AA377" i="40"/>
  <c r="AA457" i="40"/>
  <c r="AA553" i="40"/>
  <c r="AA334" i="40"/>
  <c r="AA414" i="40"/>
  <c r="AA510" i="40"/>
  <c r="AA590" i="40"/>
  <c r="AA371" i="40"/>
  <c r="AA467" i="40"/>
  <c r="AA547" i="40"/>
  <c r="AA332" i="40"/>
  <c r="AA428" i="40"/>
  <c r="AA508" i="40"/>
  <c r="AA588" i="40"/>
  <c r="AA381" i="40"/>
  <c r="AA461" i="40"/>
  <c r="AA541" i="40"/>
  <c r="AA354" i="40"/>
  <c r="AA434" i="40"/>
  <c r="AA514" i="40"/>
  <c r="AA610" i="40"/>
  <c r="AA407" i="40"/>
  <c r="AA487" i="40"/>
  <c r="AA583" i="40"/>
  <c r="AA368" i="40"/>
  <c r="AA448" i="40"/>
  <c r="AA512" i="40"/>
  <c r="AA576" i="40"/>
  <c r="AA353" i="40"/>
  <c r="AA417" i="40"/>
  <c r="AA481" i="40"/>
  <c r="AA545" i="40"/>
  <c r="AA609" i="40"/>
  <c r="AA390" i="40"/>
  <c r="AA454" i="40"/>
  <c r="AA518" i="40"/>
  <c r="AA582" i="40"/>
  <c r="AA347" i="40"/>
  <c r="AA411" i="40"/>
  <c r="AA475" i="40"/>
  <c r="AA539" i="40"/>
  <c r="AA603" i="40"/>
  <c r="AA372" i="40"/>
  <c r="AA436" i="40"/>
  <c r="AA500" i="40"/>
  <c r="AA564" i="40"/>
  <c r="AA341" i="40"/>
  <c r="AA405" i="40"/>
  <c r="AA469" i="40"/>
  <c r="AA533" i="40"/>
  <c r="AA597" i="40"/>
  <c r="AA621" i="40"/>
  <c r="AA538" i="40"/>
  <c r="AA415" i="40"/>
  <c r="AA392" i="40"/>
  <c r="AA441" i="40"/>
  <c r="AA410" i="40"/>
  <c r="AA490" i="40"/>
  <c r="AA586" i="40"/>
  <c r="AA367" i="40"/>
  <c r="AA447" i="40"/>
  <c r="AA543" i="40"/>
  <c r="AA344" i="40"/>
  <c r="AA424" i="40"/>
  <c r="AA520" i="40"/>
  <c r="AA600" i="40"/>
  <c r="AA393" i="40"/>
  <c r="AA489" i="40"/>
  <c r="AA569" i="40"/>
  <c r="AA350" i="40"/>
  <c r="AA446" i="40"/>
  <c r="AA526" i="40"/>
  <c r="AA606" i="40"/>
  <c r="AA403" i="40"/>
  <c r="AA483" i="40"/>
  <c r="AA563" i="40"/>
  <c r="AA364" i="40"/>
  <c r="AA444" i="40"/>
  <c r="AA524" i="40"/>
  <c r="AA620" i="40"/>
  <c r="AA397" i="40"/>
  <c r="AA477" i="40"/>
  <c r="AA573" i="40"/>
  <c r="AA370" i="40"/>
  <c r="AA450" i="40"/>
  <c r="AA546" i="40"/>
  <c r="AA343" i="40"/>
  <c r="AA423" i="40"/>
  <c r="AA519" i="40"/>
  <c r="AA599" i="40"/>
  <c r="AA384" i="40"/>
  <c r="AA464" i="40"/>
  <c r="AA528" i="40"/>
  <c r="AA592" i="40"/>
  <c r="AA369" i="40"/>
  <c r="AA433" i="40"/>
  <c r="AA497" i="40"/>
  <c r="AA561" i="40"/>
  <c r="AA342" i="40"/>
  <c r="AA406" i="40"/>
  <c r="AA470" i="40"/>
  <c r="AA534" i="40"/>
  <c r="AA598" i="40"/>
  <c r="AA363" i="40"/>
  <c r="AA427" i="40"/>
  <c r="AA491" i="40"/>
  <c r="AA555" i="40"/>
  <c r="AA619" i="40"/>
  <c r="AA388" i="40"/>
  <c r="AA452" i="40"/>
  <c r="AA516" i="40"/>
  <c r="AA580" i="40"/>
  <c r="AA357" i="40"/>
  <c r="AA421" i="40"/>
  <c r="AA485" i="40"/>
  <c r="AA549" i="40"/>
  <c r="AA613" i="40"/>
  <c r="AA362" i="40"/>
  <c r="AA618" i="40"/>
  <c r="AA495" i="40"/>
  <c r="AA472" i="40"/>
  <c r="AA361" i="40"/>
  <c r="AA617" i="40"/>
  <c r="AA346" i="40"/>
  <c r="AA426" i="40"/>
  <c r="AA522" i="40"/>
  <c r="AA602" i="40"/>
  <c r="AA383" i="40"/>
  <c r="AA479" i="40"/>
  <c r="AA559" i="40"/>
  <c r="AA360" i="40"/>
  <c r="AA456" i="40"/>
  <c r="AA536" i="40"/>
  <c r="AA616" i="40"/>
  <c r="AA425" i="40"/>
  <c r="AA505" i="40"/>
  <c r="AA585" i="40"/>
  <c r="AA382" i="40"/>
  <c r="AA462" i="40"/>
  <c r="AA542" i="40"/>
  <c r="AA339" i="40"/>
  <c r="AA419" i="40"/>
  <c r="AA499" i="40"/>
  <c r="AA595" i="40"/>
  <c r="AA380" i="40"/>
  <c r="AA460" i="40"/>
  <c r="AA556" i="40"/>
  <c r="AA333" i="40"/>
  <c r="AA413" i="40"/>
  <c r="AA509" i="40"/>
  <c r="AA589" i="40"/>
  <c r="AA386" i="40"/>
  <c r="AA482" i="40"/>
  <c r="AA562" i="40"/>
  <c r="AA359" i="40"/>
  <c r="AA455" i="40"/>
  <c r="AA535" i="40"/>
  <c r="AA615" i="40"/>
  <c r="AA416" i="40"/>
  <c r="AA480" i="40"/>
  <c r="AA544" i="40"/>
  <c r="AA608" i="40"/>
  <c r="AA385" i="40"/>
  <c r="AA449" i="40"/>
  <c r="AA513" i="40"/>
  <c r="AA577" i="40"/>
  <c r="AA358" i="40"/>
  <c r="AA422" i="40"/>
  <c r="AA486" i="40"/>
  <c r="AA550" i="40"/>
  <c r="AA614" i="40"/>
  <c r="AA379" i="40"/>
  <c r="AA443" i="40"/>
  <c r="AA507" i="40"/>
  <c r="AA571" i="40"/>
  <c r="AA340" i="40"/>
  <c r="AA404" i="40"/>
  <c r="AA468" i="40"/>
  <c r="AA532" i="40"/>
  <c r="AA596" i="40"/>
  <c r="AA373" i="40"/>
  <c r="AA437" i="40"/>
  <c r="AA501" i="40"/>
  <c r="AA565" i="40"/>
  <c r="AA458" i="40"/>
  <c r="AA575" i="40"/>
  <c r="AA552" i="40"/>
  <c r="AA521" i="40"/>
  <c r="AA355" i="40"/>
  <c r="AA396" i="40"/>
  <c r="AA445" i="40"/>
  <c r="AA498" i="40"/>
  <c r="AA551" i="40"/>
  <c r="AA560" i="40"/>
  <c r="AA529" i="40"/>
  <c r="AA502" i="40"/>
  <c r="AA459" i="40"/>
  <c r="AA420" i="40"/>
  <c r="AA389" i="40"/>
  <c r="AA611" i="40"/>
  <c r="AA496" i="40"/>
  <c r="AA465" i="40"/>
  <c r="AA395" i="40"/>
  <c r="AA581" i="40"/>
  <c r="AA398" i="40"/>
  <c r="AA435" i="40"/>
  <c r="AA492" i="40"/>
  <c r="AA525" i="40"/>
  <c r="AA578" i="40"/>
  <c r="AA352" i="40"/>
  <c r="AA337" i="40"/>
  <c r="AA593" i="40"/>
  <c r="AA566" i="40"/>
  <c r="AA523" i="40"/>
  <c r="AA484" i="40"/>
  <c r="AA453" i="40"/>
  <c r="AA574" i="40"/>
  <c r="AA418" i="40"/>
  <c r="AA612" i="40"/>
  <c r="AA478" i="40"/>
  <c r="AA531" i="40"/>
  <c r="AA572" i="40"/>
  <c r="AA605" i="40"/>
  <c r="AA391" i="40"/>
  <c r="AA432" i="40"/>
  <c r="AA401" i="40"/>
  <c r="AA374" i="40"/>
  <c r="AA331" i="40"/>
  <c r="AA587" i="40"/>
  <c r="AA548" i="40"/>
  <c r="AA517" i="40"/>
  <c r="AA349" i="40"/>
  <c r="AA471" i="40"/>
  <c r="AA438" i="40"/>
  <c r="AA356" i="40"/>
  <c r="AB188" i="40"/>
  <c r="AA116" i="40"/>
  <c r="AD285" i="40"/>
  <c r="AD283" i="40"/>
  <c r="AD284" i="40"/>
  <c r="AD282" i="40"/>
  <c r="AD388" i="40"/>
  <c r="AD369" i="40"/>
  <c r="AD338" i="40"/>
  <c r="AD594" i="40"/>
  <c r="AD533" i="40"/>
  <c r="AD524" i="40"/>
  <c r="AD343" i="40"/>
  <c r="AD442" i="40"/>
  <c r="AD469" i="40"/>
  <c r="AD340" i="40"/>
  <c r="AD596" i="40"/>
  <c r="AD489" i="40"/>
  <c r="AD514" i="40"/>
  <c r="AD611" i="40"/>
  <c r="AD444" i="40"/>
  <c r="AD481" i="40"/>
  <c r="AD394" i="40"/>
  <c r="AD554" i="40"/>
  <c r="AD563" i="40"/>
  <c r="AD573" i="40"/>
  <c r="AD555" i="40"/>
  <c r="AD550" i="40"/>
  <c r="AD390" i="40"/>
  <c r="AD367" i="40"/>
  <c r="AD600" i="40"/>
  <c r="AD440" i="40"/>
  <c r="AD557" i="40"/>
  <c r="AD477" i="40"/>
  <c r="AD542" i="40"/>
  <c r="AD382" i="40"/>
  <c r="AD351" i="40"/>
  <c r="AD464" i="40"/>
  <c r="AD605" i="40"/>
  <c r="AD587" i="40"/>
  <c r="AD598" i="40"/>
  <c r="AD406" i="40"/>
  <c r="AD463" i="40"/>
  <c r="AD441" i="40"/>
  <c r="AD488" i="40"/>
  <c r="AD589" i="40"/>
  <c r="AD571" i="40"/>
  <c r="AD558" i="40"/>
  <c r="AD398" i="40"/>
  <c r="AD447" i="40"/>
  <c r="AD361" i="40"/>
  <c r="AD480" i="40"/>
  <c r="AD556" i="40"/>
  <c r="AD407" i="40"/>
  <c r="AD474" i="40"/>
  <c r="AD531" i="40"/>
  <c r="AD372" i="40"/>
  <c r="AD337" i="40"/>
  <c r="AD553" i="40"/>
  <c r="AD546" i="40"/>
  <c r="AD371" i="40"/>
  <c r="AD476" i="40"/>
  <c r="AD543" i="40"/>
  <c r="AD426" i="40"/>
  <c r="AD618" i="40"/>
  <c r="AD387" i="40"/>
  <c r="AD509" i="40"/>
  <c r="AD429" i="40"/>
  <c r="AD518" i="40"/>
  <c r="AD358" i="40"/>
  <c r="AD535" i="40"/>
  <c r="AD568" i="40"/>
  <c r="AD408" i="40"/>
  <c r="AD427" i="40"/>
  <c r="AD413" i="40"/>
  <c r="AD510" i="40"/>
  <c r="AD609" i="40"/>
  <c r="AD583" i="40"/>
  <c r="AD592" i="40"/>
  <c r="AD400" i="40"/>
  <c r="AD541" i="40"/>
  <c r="AD523" i="40"/>
  <c r="AD534" i="40"/>
  <c r="AD374" i="40"/>
  <c r="AD399" i="40"/>
  <c r="AD616" i="40"/>
  <c r="AD456" i="40"/>
  <c r="AD525" i="40"/>
  <c r="AD445" i="40"/>
  <c r="AD526" i="40"/>
  <c r="AD366" i="40"/>
  <c r="AD615" i="40"/>
  <c r="AD608" i="40"/>
  <c r="AD448" i="40"/>
  <c r="AD516" i="40"/>
  <c r="AD391" i="40"/>
  <c r="AD466" i="40"/>
  <c r="AD579" i="40"/>
  <c r="AD396" i="40"/>
  <c r="AD385" i="40"/>
  <c r="AD601" i="40"/>
  <c r="AD570" i="40"/>
  <c r="AD419" i="40"/>
  <c r="AD468" i="40"/>
  <c r="AD527" i="40"/>
  <c r="AD386" i="40"/>
  <c r="AD357" i="40"/>
  <c r="AD565" i="40"/>
  <c r="AD572" i="40"/>
  <c r="AD439" i="40"/>
  <c r="AD490" i="40"/>
  <c r="AD373" i="40"/>
  <c r="AD451" i="40"/>
  <c r="AD379" i="40"/>
  <c r="AD365" i="40"/>
  <c r="AD486" i="40"/>
  <c r="AD497" i="40"/>
  <c r="AD473" i="40"/>
  <c r="AD536" i="40"/>
  <c r="AD344" i="40"/>
  <c r="AD363" i="40"/>
  <c r="AD349" i="40"/>
  <c r="AD446" i="40"/>
  <c r="AD545" i="40"/>
  <c r="AD519" i="40"/>
  <c r="AD528" i="40"/>
  <c r="AD368" i="40"/>
  <c r="AD475" i="40"/>
  <c r="AD397" i="40"/>
  <c r="AD502" i="40"/>
  <c r="AD342" i="40"/>
  <c r="AD567" i="40"/>
  <c r="AD584" i="40"/>
  <c r="AD424" i="40"/>
  <c r="AD395" i="40"/>
  <c r="AD381" i="40"/>
  <c r="AD494" i="40"/>
  <c r="AD577" i="40"/>
  <c r="AD551" i="40"/>
  <c r="AD576" i="40"/>
  <c r="AD384" i="40"/>
  <c r="AD548" i="40"/>
  <c r="AD455" i="40"/>
  <c r="AD498" i="40"/>
  <c r="AD339" i="40"/>
  <c r="AD428" i="40"/>
  <c r="AD449" i="40"/>
  <c r="AD346" i="40"/>
  <c r="AD602" i="40"/>
  <c r="AD485" i="40"/>
  <c r="AD500" i="40"/>
  <c r="AD591" i="40"/>
  <c r="AD418" i="40"/>
  <c r="AD421" i="40"/>
  <c r="AD348" i="40"/>
  <c r="AD604" i="40"/>
  <c r="AD505" i="40"/>
  <c r="AD522" i="40"/>
  <c r="AD437" i="40"/>
  <c r="AD581" i="40"/>
  <c r="AD619" i="40"/>
  <c r="AD614" i="40"/>
  <c r="AD422" i="40"/>
  <c r="AD431" i="40"/>
  <c r="AD409" i="40"/>
  <c r="AD472" i="40"/>
  <c r="AD621" i="40"/>
  <c r="AD603" i="40"/>
  <c r="AD574" i="40"/>
  <c r="AD414" i="40"/>
  <c r="AD479" i="40"/>
  <c r="AD393" i="40"/>
  <c r="AD496" i="40"/>
  <c r="AD336" i="40"/>
  <c r="AD347" i="40"/>
  <c r="AD333" i="40"/>
  <c r="AD470" i="40"/>
  <c r="AD529" i="40"/>
  <c r="AD503" i="40"/>
  <c r="AD552" i="40"/>
  <c r="AD360" i="40"/>
  <c r="AD331" i="40"/>
  <c r="AD622" i="40"/>
  <c r="AD430" i="40"/>
  <c r="AD513" i="40"/>
  <c r="AD487" i="40"/>
  <c r="AD512" i="40"/>
  <c r="AD352" i="40"/>
  <c r="AD330" i="40"/>
  <c r="AD521" i="40"/>
  <c r="AD403" i="40"/>
  <c r="AD511" i="40"/>
  <c r="AD341" i="40"/>
  <c r="AD532" i="40"/>
  <c r="AD450" i="40"/>
  <c r="AD380" i="40"/>
  <c r="AD569" i="40"/>
  <c r="AD517" i="40"/>
  <c r="AD454" i="40"/>
  <c r="AD504" i="40"/>
  <c r="AD606" i="40"/>
  <c r="AD457" i="40"/>
  <c r="AD411" i="40"/>
  <c r="AD593" i="40"/>
  <c r="AD392" i="40"/>
  <c r="AD462" i="40"/>
  <c r="AD544" i="40"/>
  <c r="AD612" i="40"/>
  <c r="AD562" i="40"/>
  <c r="AD492" i="40"/>
  <c r="AD410" i="40"/>
  <c r="AD613" i="40"/>
  <c r="AD423" i="40"/>
  <c r="AD547" i="40"/>
  <c r="AD417" i="40"/>
  <c r="AD389" i="40"/>
  <c r="AD452" i="40"/>
  <c r="AD402" i="40"/>
  <c r="AD332" i="40"/>
  <c r="AD471" i="40"/>
  <c r="AD595" i="40"/>
  <c r="AD401" i="40"/>
  <c r="AD578" i="40"/>
  <c r="AD508" i="40"/>
  <c r="AD458" i="40"/>
  <c r="AD443" i="40"/>
  <c r="AD561" i="40"/>
  <c r="AD376" i="40"/>
  <c r="AD478" i="40"/>
  <c r="AD560" i="40"/>
  <c r="AD461" i="40"/>
  <c r="AD335" i="40"/>
  <c r="AD459" i="40"/>
  <c r="AD334" i="40"/>
  <c r="AD416" i="40"/>
  <c r="AD559" i="40"/>
  <c r="AD515" i="40"/>
  <c r="AD620" i="40"/>
  <c r="AD538" i="40"/>
  <c r="AD436" i="40"/>
  <c r="AD354" i="40"/>
  <c r="AD501" i="40"/>
  <c r="AD375" i="40"/>
  <c r="AD370" i="40"/>
  <c r="AD420" i="40"/>
  <c r="AD580" i="40"/>
  <c r="AD530" i="40"/>
  <c r="AD460" i="40"/>
  <c r="AD378" i="40"/>
  <c r="AD549" i="40"/>
  <c r="AD359" i="40"/>
  <c r="AD483" i="40"/>
  <c r="AD353" i="40"/>
  <c r="AD586" i="40"/>
  <c r="AD491" i="40"/>
  <c r="AD599" i="40"/>
  <c r="AD493" i="40"/>
  <c r="AD350" i="40"/>
  <c r="AD432" i="40"/>
  <c r="AD566" i="40"/>
  <c r="AD377" i="40"/>
  <c r="AD507" i="40"/>
  <c r="AD383" i="40"/>
  <c r="AD356" i="40"/>
  <c r="AD585" i="40"/>
  <c r="AD467" i="40"/>
  <c r="AD575" i="40"/>
  <c r="AD405" i="40"/>
  <c r="AD564" i="40"/>
  <c r="AD482" i="40"/>
  <c r="AD412" i="40"/>
  <c r="AD362" i="40"/>
  <c r="AD433" i="40"/>
  <c r="AD495" i="40"/>
  <c r="AD453" i="40"/>
  <c r="AD588" i="40"/>
  <c r="AD506" i="40"/>
  <c r="AD404" i="40"/>
  <c r="AD617" i="40"/>
  <c r="AD435" i="40"/>
  <c r="AD607" i="40"/>
  <c r="AD499" i="40"/>
  <c r="AD582" i="40"/>
  <c r="AD345" i="40"/>
  <c r="AD539" i="40"/>
  <c r="AD415" i="40"/>
  <c r="AD438" i="40"/>
  <c r="AD520" i="40"/>
  <c r="AD590" i="40"/>
  <c r="AD425" i="40"/>
  <c r="AD484" i="40"/>
  <c r="AD434" i="40"/>
  <c r="AD364" i="40"/>
  <c r="AD537" i="40"/>
  <c r="AD355" i="40"/>
  <c r="AD465" i="40"/>
  <c r="AD610" i="40"/>
  <c r="AD540" i="40"/>
  <c r="AD597" i="40"/>
  <c r="AC198" i="40"/>
  <c r="AC213" i="40"/>
  <c r="AC195" i="40"/>
  <c r="AC199" i="40"/>
  <c r="AC218" i="40"/>
  <c r="AC201" i="40"/>
  <c r="AC204" i="40"/>
  <c r="AC200" i="40"/>
  <c r="AC209" i="40"/>
  <c r="AC205" i="40"/>
  <c r="AC217" i="40"/>
  <c r="AC206" i="40"/>
  <c r="AC197" i="40"/>
  <c r="AC214" i="40"/>
  <c r="AC202" i="40"/>
  <c r="AC196" i="40"/>
  <c r="AC211" i="40"/>
  <c r="AC203" i="40"/>
  <c r="AC215" i="40"/>
  <c r="AC212" i="40"/>
  <c r="AC216" i="40"/>
  <c r="AC208" i="40"/>
  <c r="AC210" i="40"/>
  <c r="AC207" i="40"/>
  <c r="AD253" i="40"/>
  <c r="AD252" i="40"/>
  <c r="AD250" i="40"/>
  <c r="AD251" i="40"/>
  <c r="AD279" i="40"/>
  <c r="AD280" i="40"/>
  <c r="AD281" i="40"/>
  <c r="AD278" i="40"/>
  <c r="AD181" i="40"/>
  <c r="AD184" i="40"/>
  <c r="AD182" i="40"/>
  <c r="AD183" i="40"/>
  <c r="AD180" i="40"/>
  <c r="AD185" i="40"/>
  <c r="AD179" i="40"/>
  <c r="AD238" i="40"/>
  <c r="AD239" i="40"/>
  <c r="AD216" i="40"/>
  <c r="AD240" i="40"/>
  <c r="AD204" i="40"/>
  <c r="AD202" i="40"/>
  <c r="AD211" i="40"/>
  <c r="AD230" i="40"/>
  <c r="AD213" i="40"/>
  <c r="AD219" i="40"/>
  <c r="AD207" i="40"/>
  <c r="AD234" i="40"/>
  <c r="AD201" i="40"/>
  <c r="AD212" i="40"/>
  <c r="AD229" i="40"/>
  <c r="AD237" i="40"/>
  <c r="AD241" i="40"/>
  <c r="AD199" i="40"/>
  <c r="AD200" i="40"/>
  <c r="AD228" i="40"/>
  <c r="AD225" i="40"/>
  <c r="AD244" i="40"/>
  <c r="AD236" i="40"/>
  <c r="AD206" i="40"/>
  <c r="AD223" i="40"/>
  <c r="AD195" i="40"/>
  <c r="AD242" i="40"/>
  <c r="AD196" i="40"/>
  <c r="AD198" i="40"/>
  <c r="AD205" i="40"/>
  <c r="AD210" i="40"/>
  <c r="AD220" i="40"/>
  <c r="AD209" i="40"/>
  <c r="AD217" i="40"/>
  <c r="AD222" i="40"/>
  <c r="AD233" i="40"/>
  <c r="AD214" i="40"/>
  <c r="AD231" i="40"/>
  <c r="AD203" i="40"/>
  <c r="AD235" i="40"/>
  <c r="AD226" i="40"/>
  <c r="AD232" i="40"/>
  <c r="AD227" i="40"/>
  <c r="AD245" i="40"/>
  <c r="AD208" i="40"/>
  <c r="AD243" i="40"/>
  <c r="AD215" i="40"/>
  <c r="AD197" i="40"/>
  <c r="AD224" i="40"/>
  <c r="AD218" i="40"/>
  <c r="AD221" i="40"/>
  <c r="AB315" i="40"/>
  <c r="AB313" i="40"/>
  <c r="AB312" i="40"/>
  <c r="AB310" i="40"/>
  <c r="AB314" i="40"/>
  <c r="AB311" i="40"/>
  <c r="AD177" i="40"/>
  <c r="AD178" i="40"/>
  <c r="AD188" i="40"/>
  <c r="AD189" i="40"/>
  <c r="AD190" i="40"/>
  <c r="AD187" i="40"/>
  <c r="AD186" i="40"/>
  <c r="AD309" i="40"/>
  <c r="AD305" i="40"/>
  <c r="AD301" i="40"/>
  <c r="AD299" i="40"/>
  <c r="AD307" i="40"/>
  <c r="AD304" i="40"/>
  <c r="AD302" i="40"/>
  <c r="AD300" i="40"/>
  <c r="AD306" i="40"/>
  <c r="AD303" i="40"/>
  <c r="AD308" i="40"/>
  <c r="AD176" i="40"/>
  <c r="AD194" i="40"/>
  <c r="AD193" i="40"/>
  <c r="AB296" i="40"/>
  <c r="AB297" i="40"/>
  <c r="AB299" i="40"/>
  <c r="AB293" i="40"/>
  <c r="AB294" i="40"/>
  <c r="AB298" i="40"/>
  <c r="AB300" i="40"/>
  <c r="AB295" i="40"/>
  <c r="AB292" i="40"/>
  <c r="AC311" i="40"/>
  <c r="AC315" i="40"/>
  <c r="AC310" i="40"/>
  <c r="AC314" i="40"/>
  <c r="AC312" i="40"/>
  <c r="AC313" i="40"/>
  <c r="J114" i="40"/>
  <c r="X114" i="40" s="1"/>
  <c r="I114" i="40"/>
  <c r="W114" i="40" s="1"/>
  <c r="AC239" i="40"/>
  <c r="AC224" i="40"/>
  <c r="AC234" i="40"/>
  <c r="AC219" i="40"/>
  <c r="AC237" i="40"/>
  <c r="AC222" i="40"/>
  <c r="AC243" i="40"/>
  <c r="AC246" i="40"/>
  <c r="AC227" i="40"/>
  <c r="AC238" i="40"/>
  <c r="AC247" i="40"/>
  <c r="AC236" i="40"/>
  <c r="AC225" i="40"/>
  <c r="AC228" i="40"/>
  <c r="AC241" i="40"/>
  <c r="AC248" i="40"/>
  <c r="AC232" i="40"/>
  <c r="AC230" i="40"/>
  <c r="AC231" i="40"/>
  <c r="AC244" i="40"/>
  <c r="AC223" i="40"/>
  <c r="AC245" i="40"/>
  <c r="AC221" i="40"/>
  <c r="AC235" i="40"/>
  <c r="AC242" i="40"/>
  <c r="AC226" i="40"/>
  <c r="AC233" i="40"/>
  <c r="AC249" i="40"/>
  <c r="AC229" i="40"/>
  <c r="AC220" i="40"/>
  <c r="AC240" i="40"/>
  <c r="AC275" i="40"/>
  <c r="AC277" i="40"/>
  <c r="AC271" i="40"/>
  <c r="AC272" i="40"/>
  <c r="AC276" i="40"/>
  <c r="AC273" i="40"/>
  <c r="AC274" i="40"/>
  <c r="AD287" i="40"/>
  <c r="AD289" i="40"/>
  <c r="AD286" i="40"/>
  <c r="AD288" i="40"/>
  <c r="AD291" i="40"/>
  <c r="AD290" i="40"/>
  <c r="AB225" i="40"/>
  <c r="AB222" i="40"/>
  <c r="AB234" i="40"/>
  <c r="AB233" i="40"/>
  <c r="AB219" i="40"/>
  <c r="AB229" i="40"/>
  <c r="AB230" i="40"/>
  <c r="AB227" i="40"/>
  <c r="AB220" i="40"/>
  <c r="AB232" i="40"/>
  <c r="AB236" i="40"/>
  <c r="AB231" i="40"/>
  <c r="AB228" i="40"/>
  <c r="AB235" i="40"/>
  <c r="AB223" i="40"/>
  <c r="AB221" i="40"/>
  <c r="AB224" i="40"/>
  <c r="AB226" i="40"/>
  <c r="Z115" i="40"/>
  <c r="AC287" i="40"/>
  <c r="AC282" i="40"/>
  <c r="AC284" i="40"/>
  <c r="AC285" i="40"/>
  <c r="AC286" i="40"/>
  <c r="AC283" i="40"/>
  <c r="AB290" i="40"/>
  <c r="AB291" i="40"/>
  <c r="AB286" i="40"/>
  <c r="AB288" i="40"/>
  <c r="AB289" i="40"/>
  <c r="AB287" i="40"/>
  <c r="AC291" i="40"/>
  <c r="AC289" i="40"/>
  <c r="AC288" i="40"/>
  <c r="AC290" i="40"/>
  <c r="AD315" i="40"/>
  <c r="AD310" i="40"/>
  <c r="AD313" i="40"/>
  <c r="AA202" i="40"/>
  <c r="AD311" i="40"/>
  <c r="AB202" i="40"/>
  <c r="AB199" i="40"/>
  <c r="AB191" i="40"/>
  <c r="AB186" i="40"/>
  <c r="AB182" i="40"/>
  <c r="AB180" i="40"/>
  <c r="AA187" i="40"/>
  <c r="Y114" i="40"/>
  <c r="AD191" i="40"/>
  <c r="AD192" i="40"/>
  <c r="AB246" i="40"/>
  <c r="AB238" i="40"/>
  <c r="AB247" i="40"/>
  <c r="AB248" i="40"/>
  <c r="AB249" i="40"/>
  <c r="AB241" i="40"/>
  <c r="AB245" i="40"/>
  <c r="AB242" i="40"/>
  <c r="AB244" i="40"/>
  <c r="AB237" i="40"/>
  <c r="AB240" i="40"/>
  <c r="AB239" i="40"/>
  <c r="AB243" i="40"/>
  <c r="AD249" i="40"/>
  <c r="AD246" i="40"/>
  <c r="AD247" i="40"/>
  <c r="AD248" i="40"/>
  <c r="AC270" i="40"/>
  <c r="AC262" i="40"/>
  <c r="AC266" i="40"/>
  <c r="AC265" i="40"/>
  <c r="AC263" i="40"/>
  <c r="AC264" i="40"/>
  <c r="AC261" i="40"/>
  <c r="AC269" i="40"/>
  <c r="AC268" i="40"/>
  <c r="AC267" i="40"/>
  <c r="AD275" i="40"/>
  <c r="AD257" i="40"/>
  <c r="AD270" i="40"/>
  <c r="AD267" i="40"/>
  <c r="AD263" i="40"/>
  <c r="AD260" i="40"/>
  <c r="AD258" i="40"/>
  <c r="AD276" i="40"/>
  <c r="AD268" i="40"/>
  <c r="AD273" i="40"/>
  <c r="AD277" i="40"/>
  <c r="AD265" i="40"/>
  <c r="AD264" i="40"/>
  <c r="AD262" i="40"/>
  <c r="AD269" i="40"/>
  <c r="AD274" i="40"/>
  <c r="AD255" i="40"/>
  <c r="AD261" i="40"/>
  <c r="AD259" i="40"/>
  <c r="AD271" i="40"/>
  <c r="AD266" i="40"/>
  <c r="AD256" i="40"/>
  <c r="AD272" i="40"/>
  <c r="AC278" i="40"/>
  <c r="AC281" i="40"/>
  <c r="AC279" i="40"/>
  <c r="AC280" i="40"/>
  <c r="AD298" i="40"/>
  <c r="AD297" i="40"/>
  <c r="AB214" i="40"/>
  <c r="AB206" i="40"/>
  <c r="AB211" i="40"/>
  <c r="AB207" i="40"/>
  <c r="AB209" i="40"/>
  <c r="AB216" i="40"/>
  <c r="AB208" i="40"/>
  <c r="AB217" i="40"/>
  <c r="AB213" i="40"/>
  <c r="AB204" i="40"/>
  <c r="AB179" i="40"/>
  <c r="AB215" i="40"/>
  <c r="AB210" i="40"/>
  <c r="AB212" i="40"/>
  <c r="AB218" i="40"/>
  <c r="AB116" i="40"/>
  <c r="AC176" i="40"/>
  <c r="AA201" i="40"/>
  <c r="AA194" i="40"/>
  <c r="AA200" i="40"/>
  <c r="AA199" i="40"/>
  <c r="AA198" i="40"/>
  <c r="AA193" i="40"/>
  <c r="AA189" i="40"/>
  <c r="AA190" i="40"/>
  <c r="AA191" i="40"/>
  <c r="AA196" i="40"/>
  <c r="AA186" i="40"/>
  <c r="AC258" i="40"/>
  <c r="AC260" i="40"/>
  <c r="AC255" i="40"/>
  <c r="AC252" i="40"/>
  <c r="AC250" i="40"/>
  <c r="AC251" i="40"/>
  <c r="AC256" i="40"/>
  <c r="AC257" i="40"/>
  <c r="AC292" i="40"/>
  <c r="AC294" i="40"/>
  <c r="AC293" i="40"/>
  <c r="AA192" i="40"/>
  <c r="AB193" i="40"/>
  <c r="AB205" i="40"/>
  <c r="AB200" i="40"/>
  <c r="AB203" i="40"/>
  <c r="AD312" i="40"/>
  <c r="AB185" i="40"/>
  <c r="AB187" i="40"/>
  <c r="AB190" i="40"/>
  <c r="AA185" i="40"/>
  <c r="AA183" i="40"/>
  <c r="AC253" i="40"/>
  <c r="AB178" i="40"/>
  <c r="Y117" i="40"/>
  <c r="K117" i="40" s="1"/>
  <c r="AB327" i="40"/>
  <c r="AB565" i="40"/>
  <c r="AB603" i="40"/>
  <c r="AB347" i="40"/>
  <c r="AB440" i="40"/>
  <c r="AB465" i="40"/>
  <c r="AB439" i="40"/>
  <c r="AB586" i="40"/>
  <c r="AB557" i="40"/>
  <c r="AB579" i="40"/>
  <c r="AB446" i="40"/>
  <c r="AB368" i="40"/>
  <c r="AB441" i="40"/>
  <c r="AB463" i="40"/>
  <c r="AB562" i="40"/>
  <c r="AB501" i="40"/>
  <c r="AB539" i="40"/>
  <c r="AB486" i="40"/>
  <c r="AB380" i="40"/>
  <c r="AB401" i="40"/>
  <c r="AB375" i="40"/>
  <c r="AB600" i="40"/>
  <c r="AB493" i="40"/>
  <c r="AB515" i="40"/>
  <c r="AB510" i="40"/>
  <c r="AB464" i="40"/>
  <c r="AB377" i="40"/>
  <c r="AB399" i="40"/>
  <c r="AB333" i="40"/>
  <c r="AB485" i="40"/>
  <c r="AB523" i="40"/>
  <c r="AB502" i="40"/>
  <c r="AB500" i="40"/>
  <c r="AB385" i="40"/>
  <c r="AB423" i="40"/>
  <c r="AB602" i="40"/>
  <c r="AB541" i="40"/>
  <c r="AB563" i="40"/>
  <c r="AB462" i="40"/>
  <c r="AB408" i="40"/>
  <c r="AB425" i="40"/>
  <c r="AB447" i="40"/>
  <c r="AB578" i="40"/>
  <c r="AB456" i="40"/>
  <c r="AB414" i="40"/>
  <c r="AB528" i="40"/>
  <c r="AB588" i="40"/>
  <c r="AB335" i="40"/>
  <c r="AB344" i="40"/>
  <c r="AB484" i="40"/>
  <c r="AB572" i="40"/>
  <c r="AB468" i="40"/>
  <c r="AB370" i="40"/>
  <c r="AB350" i="40"/>
  <c r="AB556" i="40"/>
  <c r="AB384" i="40"/>
  <c r="AB402" i="40"/>
  <c r="AB424" i="40"/>
  <c r="AB604" i="40"/>
  <c r="AB388" i="40"/>
  <c r="AB469" i="40"/>
  <c r="AB507" i="40"/>
  <c r="AB518" i="40"/>
  <c r="AB422" i="40"/>
  <c r="AB369" i="40"/>
  <c r="AB407" i="40"/>
  <c r="AB618" i="40"/>
  <c r="AB525" i="40"/>
  <c r="AB547" i="40"/>
  <c r="AB478" i="40"/>
  <c r="AB596" i="40"/>
  <c r="AB409" i="40"/>
  <c r="AB431" i="40"/>
  <c r="AB594" i="40"/>
  <c r="AB348" i="40"/>
  <c r="AB389" i="40"/>
  <c r="AB378" i="40"/>
  <c r="AB521" i="40"/>
  <c r="AB457" i="40"/>
  <c r="AB581" i="40"/>
  <c r="AB517" i="40"/>
  <c r="AB453" i="40"/>
  <c r="AB598" i="40"/>
  <c r="AB583" i="40"/>
  <c r="AB519" i="40"/>
  <c r="AB455" i="40"/>
  <c r="AB494" i="40"/>
  <c r="AB437" i="40"/>
  <c r="AB475" i="40"/>
  <c r="AB550" i="40"/>
  <c r="AB593" i="40"/>
  <c r="AB567" i="40"/>
  <c r="AB458" i="40"/>
  <c r="AB332" i="40"/>
  <c r="AB429" i="40"/>
  <c r="AB451" i="40"/>
  <c r="AB574" i="40"/>
  <c r="AB569" i="40"/>
  <c r="AB591" i="40"/>
  <c r="AB434" i="40"/>
  <c r="AB394" i="40"/>
  <c r="AB373" i="40"/>
  <c r="AB411" i="40"/>
  <c r="AB614" i="40"/>
  <c r="AB529" i="40"/>
  <c r="AB503" i="40"/>
  <c r="AB522" i="40"/>
  <c r="AB621" i="40"/>
  <c r="AB365" i="40"/>
  <c r="AB387" i="40"/>
  <c r="AB568" i="40"/>
  <c r="AB505" i="40"/>
  <c r="AB527" i="40"/>
  <c r="AB498" i="40"/>
  <c r="AB358" i="40"/>
  <c r="AB613" i="40"/>
  <c r="AB357" i="40"/>
  <c r="AB395" i="40"/>
  <c r="AB337" i="40"/>
  <c r="AB513" i="40"/>
  <c r="AB551" i="40"/>
  <c r="AB474" i="40"/>
  <c r="AB360" i="40"/>
  <c r="AB413" i="40"/>
  <c r="AB435" i="40"/>
  <c r="AB590" i="40"/>
  <c r="AB553" i="40"/>
  <c r="AB575" i="40"/>
  <c r="AB450" i="40"/>
  <c r="AB544" i="40"/>
  <c r="AB356" i="40"/>
  <c r="AB331" i="40"/>
  <c r="AB406" i="40"/>
  <c r="AB549" i="40"/>
  <c r="AB438" i="40"/>
  <c r="AB449" i="40"/>
  <c r="AB538" i="40"/>
  <c r="AB349" i="40"/>
  <c r="AB488" i="40"/>
  <c r="AB511" i="40"/>
  <c r="AB364" i="40"/>
  <c r="AB516" i="40"/>
  <c r="AB460" i="40"/>
  <c r="AB436" i="40"/>
  <c r="AB576" i="40"/>
  <c r="AB444" i="40"/>
  <c r="AB392" i="40"/>
  <c r="AB512" i="40"/>
  <c r="AB428" i="40"/>
  <c r="AB372" i="40"/>
  <c r="AB592" i="40"/>
  <c r="AB476" i="40"/>
  <c r="AB533" i="40"/>
  <c r="AB443" i="40"/>
  <c r="AB616" i="40"/>
  <c r="AB433" i="40"/>
  <c r="AB343" i="40"/>
  <c r="AB400" i="40"/>
  <c r="AB611" i="40"/>
  <c r="AB542" i="40"/>
  <c r="AB537" i="40"/>
  <c r="AB495" i="40"/>
  <c r="AB552" i="40"/>
  <c r="AB570" i="40"/>
  <c r="AB536" i="40"/>
  <c r="AB330" i="40"/>
  <c r="AB509" i="40"/>
  <c r="AB607" i="40"/>
  <c r="AB353" i="40"/>
  <c r="AB415" i="40"/>
  <c r="AB555" i="40"/>
  <c r="AB430" i="40"/>
  <c r="AB363" i="40"/>
  <c r="AB470" i="40"/>
  <c r="AB421" i="40"/>
  <c r="AB566" i="40"/>
  <c r="AB615" i="40"/>
  <c r="AB504" i="40"/>
  <c r="AB499" i="40"/>
  <c r="AB617" i="40"/>
  <c r="AB383" i="40"/>
  <c r="AB564" i="40"/>
  <c r="AB382" i="40"/>
  <c r="AB412" i="40"/>
  <c r="AB334" i="40"/>
  <c r="AB374" i="40"/>
  <c r="AB404" i="40"/>
  <c r="AB608" i="40"/>
  <c r="AB346" i="40"/>
  <c r="AB396" i="40"/>
  <c r="AB480" i="40"/>
  <c r="AB448" i="40"/>
  <c r="AB420" i="40"/>
  <c r="AB405" i="40"/>
  <c r="AB379" i="40"/>
  <c r="AB340" i="40"/>
  <c r="AB599" i="40"/>
  <c r="AB490" i="40"/>
  <c r="AB589" i="40"/>
  <c r="AB483" i="40"/>
  <c r="AB606" i="40"/>
  <c r="AB473" i="40"/>
  <c r="AB367" i="40"/>
  <c r="AB376" i="40"/>
  <c r="AB354" i="40"/>
  <c r="AB585" i="40"/>
  <c r="AB609" i="40"/>
  <c r="AB393" i="40"/>
  <c r="AB417" i="40"/>
  <c r="AB595" i="40"/>
  <c r="AB619" i="40"/>
  <c r="AB403" i="40"/>
  <c r="AB546" i="40"/>
  <c r="AB442" i="40"/>
  <c r="AB506" i="40"/>
  <c r="AB587" i="40"/>
  <c r="AB386" i="40"/>
  <c r="AB487" i="40"/>
  <c r="AB605" i="40"/>
  <c r="AB371" i="40"/>
  <c r="AB489" i="40"/>
  <c r="AB514" i="40"/>
  <c r="AB328" i="40"/>
  <c r="AB432" i="40"/>
  <c r="AB336" i="40"/>
  <c r="AB338" i="40"/>
  <c r="AB560" i="40"/>
  <c r="AB362" i="40"/>
  <c r="AB580" i="40"/>
  <c r="AB620" i="40"/>
  <c r="AB410" i="40"/>
  <c r="AB398" i="40"/>
  <c r="AB366" i="40"/>
  <c r="AB341" i="40"/>
  <c r="AB454" i="40"/>
  <c r="AB561" i="40"/>
  <c r="AB535" i="40"/>
  <c r="AB554" i="40"/>
  <c r="AB461" i="40"/>
  <c r="AB419" i="40"/>
  <c r="AB418" i="40"/>
  <c r="AB345" i="40"/>
  <c r="AB466" i="40"/>
  <c r="AB329" i="40"/>
  <c r="AB391" i="40"/>
  <c r="AB352" i="40"/>
  <c r="AB573" i="40"/>
  <c r="AB481" i="40"/>
  <c r="AB381" i="40"/>
  <c r="AB479" i="40"/>
  <c r="AB467" i="40"/>
  <c r="AB482" i="40"/>
  <c r="AB545" i="40"/>
  <c r="AB558" i="40"/>
  <c r="AB622" i="40"/>
  <c r="AB477" i="40"/>
  <c r="AB390" i="40"/>
  <c r="AB508" i="40"/>
  <c r="AB496" i="40"/>
  <c r="AB571" i="40"/>
  <c r="AB426" i="40"/>
  <c r="AB559" i="40"/>
  <c r="AB342" i="40"/>
  <c r="AB543" i="40"/>
  <c r="AB610" i="40"/>
  <c r="AB459" i="40"/>
  <c r="AB526" i="40"/>
  <c r="AB524" i="40"/>
  <c r="AB584" i="40"/>
  <c r="AB548" i="40"/>
  <c r="AB582" i="40"/>
  <c r="AB397" i="40"/>
  <c r="AB530" i="40"/>
  <c r="AB532" i="40"/>
  <c r="AB531" i="40"/>
  <c r="AB472" i="40"/>
  <c r="AB577" i="40"/>
  <c r="AB361" i="40"/>
  <c r="AB520" i="40"/>
  <c r="AB452" i="40"/>
  <c r="AB540" i="40"/>
  <c r="AB497" i="40"/>
  <c r="AB355" i="40"/>
  <c r="AB427" i="40"/>
  <c r="AB351" i="40"/>
  <c r="AB416" i="40"/>
  <c r="AB359" i="40"/>
  <c r="AB339" i="40"/>
  <c r="AB612" i="40"/>
  <c r="AB492" i="40"/>
  <c r="AB597" i="40"/>
  <c r="AB471" i="40"/>
  <c r="AB601" i="40"/>
  <c r="AB534" i="40"/>
  <c r="AB445" i="40"/>
  <c r="AB491" i="40"/>
  <c r="AB307" i="40"/>
  <c r="AB303" i="40"/>
  <c r="AB306" i="40"/>
  <c r="AB301" i="40"/>
  <c r="AB309" i="40"/>
  <c r="AB302" i="40"/>
  <c r="AB304" i="40"/>
  <c r="AB308" i="40"/>
  <c r="AB305" i="40"/>
  <c r="AC193" i="40"/>
  <c r="AC192" i="40"/>
  <c r="AC194" i="40"/>
  <c r="AC191" i="40"/>
  <c r="AD254" i="40"/>
  <c r="AC302" i="40"/>
  <c r="AC295" i="40"/>
  <c r="AC301" i="40"/>
  <c r="AC308" i="40"/>
  <c r="AC296" i="40"/>
  <c r="AC303" i="40"/>
  <c r="AC297" i="40"/>
  <c r="AC298" i="40"/>
  <c r="AC307" i="40"/>
  <c r="AC305" i="40"/>
  <c r="AC306" i="40"/>
  <c r="AC304" i="40"/>
  <c r="AC309" i="40"/>
  <c r="AC300" i="40"/>
  <c r="AC299" i="40"/>
  <c r="J115" i="40"/>
  <c r="X115" i="40" s="1"/>
  <c r="AB115" i="40" s="1"/>
  <c r="I115" i="40"/>
  <c r="W115" i="40" s="1"/>
  <c r="AA115" i="40" s="1"/>
  <c r="AA195" i="40"/>
  <c r="AA182" i="40"/>
  <c r="AB194" i="40"/>
  <c r="AB198" i="40"/>
  <c r="AB195" i="40"/>
  <c r="AD314" i="40"/>
  <c r="AB176" i="40"/>
  <c r="AB184" i="40"/>
  <c r="AB181" i="40"/>
  <c r="AA181" i="40"/>
  <c r="AA184" i="40"/>
  <c r="AC254" i="40"/>
  <c r="Z117" i="40"/>
  <c r="L117" i="40" s="1"/>
  <c r="AB262" i="40"/>
  <c r="AB269" i="40"/>
  <c r="AB279" i="40"/>
  <c r="AB272" i="40"/>
  <c r="AB263" i="40"/>
  <c r="AB274" i="40"/>
  <c r="AB271" i="40"/>
  <c r="AB257" i="40"/>
  <c r="AB265" i="40"/>
  <c r="AB270" i="40"/>
  <c r="AB258" i="40"/>
  <c r="AB261" i="40"/>
  <c r="AB280" i="40"/>
  <c r="AB266" i="40"/>
  <c r="AB278" i="40"/>
  <c r="AB277" i="40"/>
  <c r="AB260" i="40"/>
  <c r="AB268" i="40"/>
  <c r="AB267" i="40"/>
  <c r="AB273" i="40"/>
  <c r="AB275" i="40"/>
  <c r="AB281" i="40"/>
  <c r="AB276" i="40"/>
  <c r="AB264" i="40"/>
  <c r="AB259" i="40"/>
  <c r="AB283" i="40"/>
  <c r="AB285" i="40"/>
  <c r="AB282" i="40"/>
  <c r="AB284" i="40"/>
  <c r="AC183" i="40"/>
  <c r="AC190" i="40"/>
  <c r="AC182" i="40"/>
  <c r="AC186" i="40"/>
  <c r="AC180" i="40"/>
  <c r="AC181" i="40"/>
  <c r="AC177" i="40"/>
  <c r="AC184" i="40"/>
  <c r="AC188" i="40"/>
  <c r="AC178" i="40"/>
  <c r="AC189" i="40"/>
  <c r="AC187" i="40"/>
  <c r="AC185" i="40"/>
  <c r="AC179" i="40"/>
  <c r="AB255" i="40"/>
  <c r="AB253" i="40"/>
  <c r="AB251" i="40"/>
  <c r="AB250" i="40"/>
  <c r="AB256" i="40"/>
  <c r="AB254" i="40"/>
  <c r="AB252" i="40"/>
  <c r="AD294" i="40"/>
  <c r="AD292" i="40"/>
  <c r="AD295" i="40"/>
  <c r="AD293" i="40"/>
  <c r="AD296" i="40"/>
  <c r="Y115" i="40"/>
  <c r="AC115" i="40" s="1"/>
  <c r="W66" i="40"/>
  <c r="AA197" i="40"/>
  <c r="AA176" i="40"/>
  <c r="AB197" i="40"/>
  <c r="AB196" i="40"/>
  <c r="AB201" i="40"/>
  <c r="AB183" i="40"/>
  <c r="AB189" i="40"/>
  <c r="AB177" i="40"/>
  <c r="AA188" i="40"/>
  <c r="AA177" i="40"/>
  <c r="AA178" i="40"/>
  <c r="AB192" i="40"/>
  <c r="AB117" i="40"/>
  <c r="AA180" i="40" l="1"/>
  <c r="AA117" i="40"/>
  <c r="O22" i="40"/>
  <c r="N22" i="40"/>
  <c r="AA277" i="40"/>
  <c r="K108" i="40"/>
  <c r="P22" i="40"/>
  <c r="L115" i="40"/>
  <c r="AA47" i="40"/>
  <c r="AA77" i="40"/>
  <c r="AA247" i="40"/>
  <c r="AA240" i="40"/>
  <c r="AA306" i="40"/>
  <c r="AA239" i="40"/>
  <c r="AA265" i="40"/>
  <c r="AA18" i="40"/>
  <c r="AA81" i="40"/>
  <c r="AA105" i="40"/>
  <c r="AA279" i="40"/>
  <c r="AA223" i="40"/>
  <c r="AA205" i="40"/>
  <c r="AA312" i="40"/>
  <c r="AA271" i="40"/>
  <c r="AA249" i="40"/>
  <c r="AA38" i="40"/>
  <c r="AA275" i="40"/>
  <c r="AA251" i="40"/>
  <c r="AA273" i="40"/>
  <c r="AA221" i="40"/>
  <c r="AA41" i="40"/>
  <c r="AA17" i="40"/>
  <c r="AA107" i="40"/>
  <c r="AA295" i="40"/>
  <c r="AA321" i="40"/>
  <c r="AA248" i="40"/>
  <c r="AA278" i="40"/>
  <c r="AA294" i="40"/>
  <c r="AA292" i="40"/>
  <c r="AA291" i="40"/>
  <c r="AA15" i="40"/>
  <c r="AA76" i="40"/>
  <c r="AA206" i="40"/>
  <c r="AA95" i="40"/>
  <c r="AA80" i="40"/>
  <c r="AA320" i="40"/>
  <c r="AA35" i="40"/>
  <c r="AA316" i="40"/>
  <c r="AA55" i="40"/>
  <c r="AA84" i="40"/>
  <c r="AA24" i="40"/>
  <c r="AA59" i="40"/>
  <c r="AA220" i="40"/>
  <c r="AA262" i="40"/>
  <c r="AA37" i="40"/>
  <c r="AA233" i="40"/>
  <c r="AA20" i="40"/>
  <c r="AA21" i="40"/>
  <c r="AA97" i="40"/>
  <c r="AA287" i="40"/>
  <c r="AA308" i="40"/>
  <c r="AA318" i="40"/>
  <c r="AA307" i="40"/>
  <c r="AA299" i="40"/>
  <c r="AA254" i="40"/>
  <c r="AA106" i="40"/>
  <c r="AA66" i="40"/>
  <c r="AA298" i="40"/>
  <c r="AA319" i="40"/>
  <c r="AA324" i="40"/>
  <c r="AA214" i="40"/>
  <c r="AA226" i="40"/>
  <c r="AA286" i="40"/>
  <c r="AA33" i="40"/>
  <c r="AA39" i="40"/>
  <c r="AA225" i="40"/>
  <c r="AA305" i="40"/>
  <c r="AA241" i="40"/>
  <c r="AA309" i="40"/>
  <c r="AA52" i="40"/>
  <c r="AA29" i="40"/>
  <c r="AA19" i="40"/>
  <c r="AA266" i="40"/>
  <c r="AA242" i="40"/>
  <c r="AA250" i="40"/>
  <c r="AA207" i="40"/>
  <c r="AA256" i="40"/>
  <c r="AA325" i="40"/>
  <c r="AA85" i="40"/>
  <c r="AA276" i="40"/>
  <c r="AA69" i="40"/>
  <c r="AA234" i="40"/>
  <c r="AA70" i="40"/>
  <c r="AA101" i="40"/>
  <c r="AA34" i="40"/>
  <c r="AA46" i="40"/>
  <c r="AA83" i="40"/>
  <c r="AA232" i="40"/>
  <c r="AA314" i="40"/>
  <c r="AA60" i="40"/>
  <c r="AA86" i="40"/>
  <c r="AA12" i="40"/>
  <c r="AA322" i="40"/>
  <c r="AA311" i="40"/>
  <c r="AA296" i="40"/>
  <c r="AA224" i="40"/>
  <c r="AA228" i="40"/>
  <c r="AA317" i="40"/>
  <c r="AA25" i="40"/>
  <c r="AA22" i="40"/>
  <c r="AA88" i="40"/>
  <c r="AA235" i="40"/>
  <c r="AA243" i="40"/>
  <c r="AA219" i="40"/>
  <c r="AA284" i="40"/>
  <c r="AA245" i="40"/>
  <c r="AA48" i="40"/>
  <c r="AA89" i="40"/>
  <c r="AA230" i="40"/>
  <c r="AA210" i="40"/>
  <c r="AA231" i="40"/>
  <c r="AA310" i="40"/>
  <c r="AA313" i="40"/>
  <c r="AA93" i="40"/>
  <c r="AA264" i="40"/>
  <c r="AA208" i="40"/>
  <c r="AA227" i="40"/>
  <c r="AA328" i="40"/>
  <c r="AA51" i="40"/>
  <c r="AA288" i="40"/>
  <c r="AA257" i="40"/>
  <c r="AA211" i="40"/>
  <c r="AA13" i="40"/>
  <c r="AA94" i="40"/>
  <c r="AA213" i="40"/>
  <c r="AA68" i="40"/>
  <c r="AA36" i="40"/>
  <c r="AA267" i="40"/>
  <c r="AA30" i="40"/>
  <c r="AA74" i="40"/>
  <c r="AA280" i="40"/>
  <c r="AA26" i="40"/>
  <c r="AA108" i="40"/>
  <c r="AA92" i="40"/>
  <c r="AA75" i="40"/>
  <c r="AA212" i="40"/>
  <c r="AA274" i="40"/>
  <c r="AA31" i="40"/>
  <c r="AA326" i="40"/>
  <c r="AA289" i="40"/>
  <c r="AA293" i="40"/>
  <c r="AA272" i="40"/>
  <c r="AA229" i="40"/>
  <c r="AA258" i="40"/>
  <c r="AA64" i="40"/>
  <c r="AA302" i="40"/>
  <c r="AA263" i="40"/>
  <c r="AA222" i="40"/>
  <c r="AA62" i="40"/>
  <c r="AA73" i="40"/>
  <c r="AA244" i="40"/>
  <c r="AA268" i="40"/>
  <c r="AA10" i="40"/>
  <c r="AA61" i="40"/>
  <c r="AA23" i="40"/>
  <c r="AA56" i="40"/>
  <c r="AA269" i="40"/>
  <c r="AA301" i="40"/>
  <c r="AA82" i="40"/>
  <c r="AA32" i="40"/>
  <c r="AA40" i="40"/>
  <c r="AA270" i="40"/>
  <c r="AA215" i="40"/>
  <c r="AA43" i="40"/>
  <c r="AA28" i="40"/>
  <c r="AA282" i="40"/>
  <c r="AA53" i="40"/>
  <c r="AA217" i="40"/>
  <c r="AA237" i="40"/>
  <c r="AA303" i="40"/>
  <c r="AA323" i="40"/>
  <c r="AA45" i="40"/>
  <c r="AA100" i="40"/>
  <c r="AA304" i="40"/>
  <c r="AA329" i="40"/>
  <c r="AA330" i="40"/>
  <c r="AA87" i="40"/>
  <c r="AA252" i="40"/>
  <c r="AA67" i="40"/>
  <c r="AA49" i="40"/>
  <c r="AA327" i="40"/>
  <c r="AA91" i="40"/>
  <c r="AA261" i="40"/>
  <c r="AA50" i="40"/>
  <c r="AA255" i="40"/>
  <c r="AA102" i="40"/>
  <c r="AA98" i="40"/>
  <c r="AA42" i="40"/>
  <c r="AA203" i="40"/>
  <c r="AA99" i="40"/>
  <c r="AA79" i="40"/>
  <c r="AA65" i="40"/>
  <c r="AA104" i="40"/>
  <c r="AA209" i="40"/>
  <c r="AA44" i="40"/>
  <c r="AA216" i="40"/>
  <c r="AA16" i="40"/>
  <c r="AA246" i="40"/>
  <c r="AA57" i="40"/>
  <c r="AA103" i="40"/>
  <c r="AA238" i="40"/>
  <c r="AA259" i="40"/>
  <c r="AA297" i="40"/>
  <c r="AA90" i="40"/>
  <c r="AA260" i="40"/>
  <c r="AA27" i="40"/>
  <c r="AA63" i="40"/>
  <c r="AA290" i="40"/>
  <c r="AA72" i="40"/>
  <c r="AA14" i="40"/>
  <c r="AA96" i="40"/>
  <c r="AA283" i="40"/>
  <c r="AA11" i="40"/>
  <c r="AA218" i="40"/>
  <c r="AA58" i="40"/>
  <c r="AA204" i="40"/>
  <c r="AA78" i="40"/>
  <c r="AA54" i="40"/>
  <c r="AA281" i="40"/>
  <c r="AD117" i="40"/>
  <c r="L116" i="40"/>
  <c r="AD116" i="40"/>
  <c r="AA253" i="40"/>
  <c r="K114" i="40"/>
  <c r="AB28" i="40"/>
  <c r="AA315" i="40"/>
  <c r="AC106" i="40"/>
  <c r="AA71" i="40"/>
  <c r="AC108" i="40"/>
  <c r="AC82" i="40"/>
  <c r="AC28" i="40"/>
  <c r="AC73" i="40"/>
  <c r="AC24" i="40"/>
  <c r="AC88" i="40"/>
  <c r="AC45" i="40"/>
  <c r="AC44" i="40"/>
  <c r="AC93" i="40"/>
  <c r="AC27" i="40"/>
  <c r="AC12" i="40"/>
  <c r="AC57" i="40"/>
  <c r="AC89" i="40"/>
  <c r="AC23" i="40"/>
  <c r="AC62" i="40"/>
  <c r="AC40" i="40"/>
  <c r="AC95" i="40"/>
  <c r="AC17" i="40"/>
  <c r="AC29" i="40"/>
  <c r="AC43" i="40"/>
  <c r="AC99" i="40"/>
  <c r="AC61" i="40"/>
  <c r="AC49" i="40"/>
  <c r="AC110" i="40"/>
  <c r="K111" i="40"/>
  <c r="AC113" i="40"/>
  <c r="K110" i="40"/>
  <c r="T107" i="40"/>
  <c r="AC109" i="40"/>
  <c r="AC111" i="40"/>
  <c r="AC114" i="40"/>
  <c r="K113" i="40"/>
  <c r="AC112" i="40"/>
  <c r="K109" i="40"/>
  <c r="K112" i="40"/>
  <c r="AD103" i="40"/>
  <c r="AD88" i="40"/>
  <c r="AD64" i="40"/>
  <c r="AD58" i="40"/>
  <c r="AD28" i="40"/>
  <c r="L108" i="40"/>
  <c r="AD84" i="40"/>
  <c r="AD33" i="40"/>
  <c r="AD52" i="40"/>
  <c r="AD11" i="40"/>
  <c r="AD108" i="40"/>
  <c r="AD69" i="40"/>
  <c r="AD67" i="40"/>
  <c r="AD114" i="40"/>
  <c r="L110" i="40"/>
  <c r="U105" i="40"/>
  <c r="L112" i="40"/>
  <c r="AD113" i="40"/>
  <c r="AD38" i="40"/>
  <c r="AD55" i="40"/>
  <c r="AD95" i="40"/>
  <c r="AD41" i="40"/>
  <c r="AD24" i="40"/>
  <c r="AD75" i="40"/>
  <c r="AD44" i="40"/>
  <c r="AD78" i="40"/>
  <c r="AD68" i="40"/>
  <c r="AD17" i="40"/>
  <c r="AD81" i="40"/>
  <c r="AD37" i="40"/>
  <c r="AD92" i="40"/>
  <c r="AD43" i="40"/>
  <c r="AD100" i="40"/>
  <c r="AD27" i="40"/>
  <c r="AD102" i="40"/>
  <c r="AD99" i="40"/>
  <c r="AD49" i="40"/>
  <c r="AD65" i="40"/>
  <c r="AD48" i="40"/>
  <c r="AD30" i="40"/>
  <c r="AD105" i="40"/>
  <c r="AD98" i="40"/>
  <c r="AD32" i="40"/>
  <c r="AD83" i="40"/>
  <c r="AD109" i="40"/>
  <c r="AD110" i="40"/>
  <c r="U106" i="40"/>
  <c r="AD112" i="40"/>
  <c r="AD39" i="40"/>
  <c r="AD57" i="40"/>
  <c r="AD107" i="40"/>
  <c r="AD62" i="40"/>
  <c r="AD20" i="40"/>
  <c r="AD21" i="40"/>
  <c r="AD94" i="40"/>
  <c r="AD31" i="40"/>
  <c r="AD16" i="40"/>
  <c r="AD56" i="40"/>
  <c r="AD86" i="40"/>
  <c r="AD96" i="40"/>
  <c r="AD47" i="40"/>
  <c r="AD45" i="40"/>
  <c r="AD80" i="40"/>
  <c r="AD22" i="40"/>
  <c r="AD12" i="40"/>
  <c r="AD25" i="40"/>
  <c r="AD14" i="40"/>
  <c r="AD91" i="40"/>
  <c r="AD10" i="40"/>
  <c r="AD70" i="40"/>
  <c r="AD34" i="40"/>
  <c r="AD77" i="40"/>
  <c r="U107" i="40"/>
  <c r="L113" i="40"/>
  <c r="L111" i="40"/>
  <c r="AD76" i="40"/>
  <c r="AD97" i="40"/>
  <c r="AD74" i="40"/>
  <c r="AD23" i="40"/>
  <c r="AD101" i="40"/>
  <c r="AD53" i="40"/>
  <c r="AD66" i="40"/>
  <c r="AD104" i="40"/>
  <c r="AD35" i="40"/>
  <c r="AD54" i="40"/>
  <c r="AD51" i="40"/>
  <c r="AD42" i="40"/>
  <c r="AD89" i="40"/>
  <c r="AD29" i="40"/>
  <c r="AD50" i="40"/>
  <c r="AD111" i="40"/>
  <c r="AD13" i="40"/>
  <c r="AD59" i="40"/>
  <c r="AD40" i="40"/>
  <c r="AD18" i="40"/>
  <c r="AD90" i="40"/>
  <c r="AD15" i="40"/>
  <c r="L114" i="40"/>
  <c r="AD79" i="40"/>
  <c r="AD19" i="40"/>
  <c r="AD72" i="40"/>
  <c r="AD60" i="40"/>
  <c r="AD93" i="40"/>
  <c r="AD106" i="40"/>
  <c r="AD82" i="40"/>
  <c r="L109" i="40"/>
  <c r="AD63" i="40"/>
  <c r="AD85" i="40"/>
  <c r="AD87" i="40"/>
  <c r="AD46" i="40"/>
  <c r="AD61" i="40"/>
  <c r="AD36" i="40"/>
  <c r="AD115" i="40"/>
  <c r="AD26" i="40"/>
  <c r="AD71" i="40"/>
  <c r="AD73" i="40"/>
  <c r="K115" i="40"/>
  <c r="AC85" i="40"/>
  <c r="AC11" i="40"/>
  <c r="AC77" i="40"/>
  <c r="AC74" i="40"/>
  <c r="AC10" i="40"/>
  <c r="AC105" i="40"/>
  <c r="AC33" i="40"/>
  <c r="AC86" i="40"/>
  <c r="AC26" i="40"/>
  <c r="AC103" i="40"/>
  <c r="AC39" i="40"/>
  <c r="AC80" i="40"/>
  <c r="AC104" i="40"/>
  <c r="AC56" i="40"/>
  <c r="AC53" i="40"/>
  <c r="AC100" i="40"/>
  <c r="AC25" i="40"/>
  <c r="AC102" i="40"/>
  <c r="AC68" i="40"/>
  <c r="AC66" i="40"/>
  <c r="AC32" i="40"/>
  <c r="AC91" i="40"/>
  <c r="AC36" i="40"/>
  <c r="AC16" i="40"/>
  <c r="AC59" i="40"/>
  <c r="AC117" i="40"/>
  <c r="AC116" i="40"/>
  <c r="K116" i="40"/>
  <c r="AA285" i="40"/>
  <c r="AA113" i="40"/>
  <c r="AA109" i="40"/>
  <c r="R106" i="40"/>
  <c r="AA112" i="40"/>
  <c r="R105" i="40"/>
  <c r="AA111" i="40"/>
  <c r="AA114" i="40"/>
  <c r="AA110" i="40"/>
  <c r="R107" i="40"/>
  <c r="T105" i="40"/>
  <c r="AC58" i="40"/>
  <c r="AC96" i="40"/>
  <c r="AC97" i="40"/>
  <c r="AC64" i="40"/>
  <c r="AC78" i="40"/>
  <c r="AC94" i="40"/>
  <c r="AC22" i="40"/>
  <c r="AC72" i="40"/>
  <c r="AC90" i="40"/>
  <c r="AC63" i="40"/>
  <c r="AC81" i="40"/>
  <c r="AC52" i="40"/>
  <c r="AC46" i="40"/>
  <c r="AC51" i="40"/>
  <c r="AC101" i="40"/>
  <c r="AC35" i="40"/>
  <c r="AC20" i="40"/>
  <c r="AC54" i="40"/>
  <c r="AC30" i="40"/>
  <c r="AC21" i="40"/>
  <c r="AC38" i="40"/>
  <c r="AC84" i="40"/>
  <c r="AC98" i="40"/>
  <c r="AC69" i="40"/>
  <c r="AC92" i="40"/>
  <c r="AA300" i="40"/>
  <c r="AA236" i="40"/>
  <c r="AB110" i="40"/>
  <c r="S107" i="40"/>
  <c r="AB112" i="40"/>
  <c r="S105" i="40"/>
  <c r="AB114" i="40"/>
  <c r="S106" i="40"/>
  <c r="AB109" i="40"/>
  <c r="AB113" i="40"/>
  <c r="AB111" i="40"/>
  <c r="AB40" i="40"/>
  <c r="AB85" i="40"/>
  <c r="AB55" i="40"/>
  <c r="AB17" i="40"/>
  <c r="AB74" i="40"/>
  <c r="AB29" i="40"/>
  <c r="AB59" i="40"/>
  <c r="AB97" i="40"/>
  <c r="AB71" i="40"/>
  <c r="AB96" i="40"/>
  <c r="AB61" i="40"/>
  <c r="AB26" i="40"/>
  <c r="AB49" i="40"/>
  <c r="AB68" i="40"/>
  <c r="AB51" i="40"/>
  <c r="AB11" i="40"/>
  <c r="AB64" i="40"/>
  <c r="AB45" i="40"/>
  <c r="AB84" i="40"/>
  <c r="AB89" i="40"/>
  <c r="AB57" i="40"/>
  <c r="AB54" i="40"/>
  <c r="AB72" i="40"/>
  <c r="AB82" i="40"/>
  <c r="AB43" i="40"/>
  <c r="AB105" i="40"/>
  <c r="AB24" i="40"/>
  <c r="AB56" i="40"/>
  <c r="AB32" i="40"/>
  <c r="AB94" i="40"/>
  <c r="AB23" i="40"/>
  <c r="AB91" i="40"/>
  <c r="AB60" i="40"/>
  <c r="AB73" i="40"/>
  <c r="AB104" i="40"/>
  <c r="AB67" i="40"/>
  <c r="AB88" i="40"/>
  <c r="AB36" i="40"/>
  <c r="AB80" i="40"/>
  <c r="AB50" i="40"/>
  <c r="AB12" i="40"/>
  <c r="AB46" i="40"/>
  <c r="AB33" i="40"/>
  <c r="AB44" i="40"/>
  <c r="AB38" i="40"/>
  <c r="AB108" i="40"/>
  <c r="AB101" i="40"/>
  <c r="AB76" i="40"/>
  <c r="AB93" i="40"/>
  <c r="AB35" i="40"/>
  <c r="AB86" i="40"/>
  <c r="AB100" i="40"/>
  <c r="AB37" i="40"/>
  <c r="AB103" i="40"/>
  <c r="AB21" i="40"/>
  <c r="AB13" i="40"/>
  <c r="AB77" i="40"/>
  <c r="AB10" i="40"/>
  <c r="AB30" i="40"/>
  <c r="AB19" i="40"/>
  <c r="AB102" i="40"/>
  <c r="AB41" i="40"/>
  <c r="AB99" i="40"/>
  <c r="AB106" i="40"/>
  <c r="AB98" i="40"/>
  <c r="AB69" i="40"/>
  <c r="AB70" i="40"/>
  <c r="AB79" i="40"/>
  <c r="AB62" i="40"/>
  <c r="AB87" i="40"/>
  <c r="AB20" i="40"/>
  <c r="AB15" i="40"/>
  <c r="AB47" i="40"/>
  <c r="AB14" i="40"/>
  <c r="AB78" i="40"/>
  <c r="AB31" i="40"/>
  <c r="AB27" i="40"/>
  <c r="AB25" i="40"/>
  <c r="AB81" i="40"/>
  <c r="AB16" i="40"/>
  <c r="AB65" i="40"/>
  <c r="AB39" i="40"/>
  <c r="AB58" i="40"/>
  <c r="AB18" i="40"/>
  <c r="AB90" i="40"/>
  <c r="AB107" i="40"/>
  <c r="AB66" i="40"/>
  <c r="AB22" i="40"/>
  <c r="AB75" i="40"/>
  <c r="AB42" i="40"/>
  <c r="AB92" i="40"/>
  <c r="AB48" i="40"/>
  <c r="AB95" i="40"/>
  <c r="AB53" i="40"/>
  <c r="AB34" i="40"/>
  <c r="AB63" i="40"/>
  <c r="AB83" i="40"/>
  <c r="AB52" i="40"/>
  <c r="T106" i="40"/>
  <c r="AC14" i="40"/>
  <c r="AC83" i="40"/>
  <c r="AC47" i="40"/>
  <c r="AC15" i="40"/>
  <c r="AC87" i="40"/>
  <c r="AC60" i="40"/>
  <c r="AC48" i="40"/>
  <c r="AC18" i="40"/>
  <c r="AC70" i="40"/>
  <c r="AC42" i="40"/>
  <c r="AC37" i="40"/>
  <c r="AC31" i="40"/>
  <c r="AC55" i="40"/>
  <c r="AC107" i="40"/>
  <c r="AC41" i="40"/>
  <c r="AC13" i="40"/>
  <c r="AC79" i="40"/>
  <c r="AC50" i="40"/>
  <c r="AC71" i="40"/>
  <c r="AC34" i="40"/>
  <c r="AC75" i="40"/>
  <c r="AC76" i="40"/>
  <c r="AC19" i="40"/>
  <c r="AC65" i="40"/>
  <c r="AC67" i="40"/>
  <c r="Q22" i="40" l="1"/>
  <c r="AH10" i="40"/>
  <c r="AM10" i="40"/>
  <c r="AM11" i="40"/>
  <c r="AM16" i="40"/>
  <c r="AM12" i="40"/>
  <c r="AM19" i="40"/>
  <c r="AM13" i="40"/>
  <c r="AM15" i="40"/>
  <c r="AM17" i="40"/>
  <c r="AM14" i="40"/>
  <c r="AM18" i="40"/>
  <c r="AI10" i="40"/>
  <c r="AF12" i="40"/>
  <c r="A20" i="44" s="1"/>
  <c r="AF17" i="40"/>
  <c r="A25" i="44" s="1"/>
  <c r="AF19" i="40"/>
  <c r="A27" i="44" s="1"/>
  <c r="AF13" i="40"/>
  <c r="A21" i="44" s="1"/>
  <c r="AG10" i="40"/>
  <c r="AF15" i="40"/>
  <c r="A23" i="44" s="1"/>
  <c r="AF18" i="40"/>
  <c r="A26" i="44" s="1"/>
  <c r="AF10" i="40"/>
  <c r="AF11" i="40"/>
  <c r="A19" i="44" s="1"/>
  <c r="AF16" i="40"/>
  <c r="A24" i="44" s="1"/>
  <c r="AF14" i="40"/>
  <c r="A22" i="44" s="1"/>
  <c r="AJ10" i="40"/>
  <c r="AI11" i="40" l="1"/>
  <c r="AQ10" i="40"/>
  <c r="I4" i="44" s="1"/>
  <c r="B22" i="44"/>
  <c r="C22" i="44"/>
  <c r="D22" i="44"/>
  <c r="F22" i="44"/>
  <c r="E22" i="44"/>
  <c r="B26" i="44"/>
  <c r="D26" i="44"/>
  <c r="E26" i="44"/>
  <c r="C26" i="44"/>
  <c r="F26" i="44"/>
  <c r="E24" i="44"/>
  <c r="F24" i="44"/>
  <c r="B24" i="44"/>
  <c r="C24" i="44"/>
  <c r="D24" i="44"/>
  <c r="E23" i="44"/>
  <c r="B23" i="44"/>
  <c r="D23" i="44"/>
  <c r="C23" i="44"/>
  <c r="F23" i="44"/>
  <c r="D25" i="44"/>
  <c r="E25" i="44"/>
  <c r="B25" i="44"/>
  <c r="C25" i="44"/>
  <c r="F25" i="44"/>
  <c r="AJ11" i="40"/>
  <c r="AR10" i="40"/>
  <c r="A18" i="44"/>
  <c r="N10" i="40" a="1"/>
  <c r="C21" i="44"/>
  <c r="E21" i="44"/>
  <c r="B21" i="44"/>
  <c r="D21" i="44"/>
  <c r="F21" i="44"/>
  <c r="E27" i="44"/>
  <c r="F27" i="44"/>
  <c r="B27" i="44"/>
  <c r="C27" i="44"/>
  <c r="D27" i="44"/>
  <c r="F19" i="44"/>
  <c r="D19" i="44"/>
  <c r="E19" i="44"/>
  <c r="B19" i="44"/>
  <c r="C19" i="44"/>
  <c r="AG11" i="40"/>
  <c r="AK10" i="40"/>
  <c r="A4" i="44" s="1"/>
  <c r="D20" i="44"/>
  <c r="B20" i="44"/>
  <c r="C20" i="44"/>
  <c r="F20" i="44"/>
  <c r="E20" i="44"/>
  <c r="AO10" i="40"/>
  <c r="AH11" i="40"/>
  <c r="C4" i="44" l="1"/>
  <c r="E4" i="44"/>
  <c r="F4" i="44"/>
  <c r="B4" i="44"/>
  <c r="D4" i="44"/>
  <c r="N11" i="40"/>
  <c r="N15" i="40"/>
  <c r="N13" i="40"/>
  <c r="N19" i="40"/>
  <c r="N12" i="40"/>
  <c r="N18" i="40"/>
  <c r="N14" i="40"/>
  <c r="N10" i="40"/>
  <c r="N17" i="40"/>
  <c r="N16" i="40"/>
  <c r="D18" i="44"/>
  <c r="E18" i="44"/>
  <c r="F18" i="44"/>
  <c r="C18" i="44"/>
  <c r="B18" i="44"/>
  <c r="K4" i="44"/>
  <c r="J4" i="44"/>
  <c r="AJ12" i="40"/>
  <c r="AR11" i="40"/>
  <c r="AO11" i="40"/>
  <c r="AH12" i="40"/>
  <c r="AK11" i="40"/>
  <c r="A5" i="44" s="1"/>
  <c r="AG12" i="40"/>
  <c r="AQ11" i="40"/>
  <c r="I5" i="44" s="1"/>
  <c r="AI12" i="40"/>
  <c r="AG13" i="40" l="1"/>
  <c r="AK12" i="40"/>
  <c r="A6" i="44" s="1"/>
  <c r="C5" i="44"/>
  <c r="D5" i="44"/>
  <c r="E5" i="44"/>
  <c r="F5" i="44"/>
  <c r="B5" i="44"/>
  <c r="AR12" i="40"/>
  <c r="AJ13" i="40"/>
  <c r="R16" i="40"/>
  <c r="Q16" i="40" s="1"/>
  <c r="P16" i="40"/>
  <c r="R18" i="40"/>
  <c r="Q18" i="40" s="1"/>
  <c r="P18" i="40"/>
  <c r="P15" i="40"/>
  <c r="R15" i="40"/>
  <c r="Q15" i="40" s="1"/>
  <c r="P14" i="40"/>
  <c r="R14" i="40"/>
  <c r="Q14" i="40" s="1"/>
  <c r="P13" i="40"/>
  <c r="R13" i="40"/>
  <c r="Q13" i="40" s="1"/>
  <c r="AQ12" i="40"/>
  <c r="I6" i="44" s="1"/>
  <c r="AI13" i="40"/>
  <c r="AH13" i="40"/>
  <c r="AO12" i="40"/>
  <c r="P17" i="40"/>
  <c r="R17" i="40"/>
  <c r="Q17" i="40" s="1"/>
  <c r="P12" i="40"/>
  <c r="R12" i="40"/>
  <c r="Q12" i="40" s="1"/>
  <c r="P11" i="40"/>
  <c r="R11" i="40"/>
  <c r="Q11" i="40" s="1"/>
  <c r="J5" i="44"/>
  <c r="K5" i="44"/>
  <c r="R10" i="40"/>
  <c r="Q10" i="40" s="1"/>
  <c r="P10" i="40"/>
  <c r="R19" i="40"/>
  <c r="Q19" i="40" s="1"/>
  <c r="P19" i="40"/>
  <c r="K6" i="44" l="1"/>
  <c r="J6" i="44"/>
  <c r="AO13" i="40"/>
  <c r="AH14" i="40"/>
  <c r="F6" i="44"/>
  <c r="E6" i="44"/>
  <c r="B6" i="44"/>
  <c r="D6" i="44"/>
  <c r="C6" i="44"/>
  <c r="AI14" i="40"/>
  <c r="AQ13" i="40"/>
  <c r="I7" i="44" s="1"/>
  <c r="AR13" i="40"/>
  <c r="AJ14" i="40"/>
  <c r="AK13" i="40"/>
  <c r="A7" i="44" s="1"/>
  <c r="AG14" i="40"/>
  <c r="K7" i="44" l="1"/>
  <c r="J7" i="44"/>
  <c r="AH15" i="40"/>
  <c r="AO14" i="40"/>
  <c r="AG15" i="40"/>
  <c r="AK14" i="40"/>
  <c r="A8" i="44" s="1"/>
  <c r="D7" i="44"/>
  <c r="B7" i="44"/>
  <c r="F7" i="44"/>
  <c r="E7" i="44"/>
  <c r="C7" i="44"/>
  <c r="AQ14" i="40"/>
  <c r="I8" i="44" s="1"/>
  <c r="AI15" i="40"/>
  <c r="AR14" i="40"/>
  <c r="AJ15" i="40"/>
  <c r="AJ16" i="40" l="1"/>
  <c r="AR15" i="40"/>
  <c r="AO15" i="40"/>
  <c r="AH16" i="40"/>
  <c r="D8" i="44"/>
  <c r="F8" i="44"/>
  <c r="E8" i="44"/>
  <c r="B8" i="44"/>
  <c r="C8" i="44"/>
  <c r="J8" i="44"/>
  <c r="K8" i="44"/>
  <c r="AQ15" i="40"/>
  <c r="I9" i="44" s="1"/>
  <c r="AI16" i="40"/>
  <c r="AK15" i="40"/>
  <c r="A9" i="44" s="1"/>
  <c r="AG16" i="40"/>
  <c r="AH17" i="40" l="1"/>
  <c r="AO16" i="40"/>
  <c r="AG17" i="40"/>
  <c r="AK16" i="40"/>
  <c r="A10" i="44" s="1"/>
  <c r="D9" i="44"/>
  <c r="E9" i="44"/>
  <c r="B9" i="44"/>
  <c r="F9" i="44"/>
  <c r="C9" i="44"/>
  <c r="J9" i="44"/>
  <c r="K9" i="44"/>
  <c r="AQ16" i="40"/>
  <c r="I10" i="44" s="1"/>
  <c r="AI17" i="40"/>
  <c r="AR16" i="40"/>
  <c r="AJ17" i="40"/>
  <c r="C10" i="44" l="1"/>
  <c r="B10" i="44"/>
  <c r="D10" i="44"/>
  <c r="F10" i="44"/>
  <c r="E10" i="44"/>
  <c r="AR17" i="40"/>
  <c r="AJ18" i="40"/>
  <c r="AG18" i="40"/>
  <c r="AK17" i="40"/>
  <c r="A11" i="44" s="1"/>
  <c r="K10" i="44"/>
  <c r="J10" i="44"/>
  <c r="AQ17" i="40"/>
  <c r="I11" i="44" s="1"/>
  <c r="AI18" i="40"/>
  <c r="AH18" i="40"/>
  <c r="AO17" i="40"/>
  <c r="K11" i="44" l="1"/>
  <c r="J11" i="44"/>
  <c r="AK18" i="40"/>
  <c r="A12" i="44" s="1"/>
  <c r="AG19" i="40"/>
  <c r="AK19" i="40" s="1"/>
  <c r="A13" i="44" s="1"/>
  <c r="AR18" i="40"/>
  <c r="AJ19" i="40"/>
  <c r="AR19" i="40" s="1"/>
  <c r="AH19" i="40"/>
  <c r="AO19" i="40" s="1"/>
  <c r="AO18" i="40"/>
  <c r="AI19" i="40"/>
  <c r="AQ19" i="40" s="1"/>
  <c r="I13" i="44" s="1"/>
  <c r="AQ18" i="40"/>
  <c r="I12" i="44" s="1"/>
  <c r="D11" i="44"/>
  <c r="B11" i="44"/>
  <c r="C11" i="44"/>
  <c r="E11" i="44"/>
  <c r="F11" i="44"/>
  <c r="B13" i="44" l="1"/>
  <c r="E13" i="44"/>
  <c r="F13" i="44"/>
  <c r="D13" i="44"/>
  <c r="C13" i="44"/>
  <c r="F12" i="44"/>
  <c r="C12" i="44"/>
  <c r="D12" i="44"/>
  <c r="E12" i="44"/>
  <c r="B12" i="44"/>
  <c r="J12" i="44"/>
  <c r="K12" i="44"/>
  <c r="J13" i="44"/>
  <c r="K13" i="44"/>
</calcChain>
</file>

<file path=xl/sharedStrings.xml><?xml version="1.0" encoding="utf-8"?>
<sst xmlns="http://schemas.openxmlformats.org/spreadsheetml/2006/main" count="1236" uniqueCount="657">
  <si>
    <t>Symbols</t>
  </si>
  <si>
    <t>ELLAHLAKES</t>
  </si>
  <si>
    <t>LIVESTOCK</t>
  </si>
  <si>
    <t>OKOMUOIL</t>
  </si>
  <si>
    <t>PRESCO</t>
  </si>
  <si>
    <t>AIRSERVICE</t>
  </si>
  <si>
    <t>NAHCO</t>
  </si>
  <si>
    <t>DUNLOP</t>
  </si>
  <si>
    <t>RTBRISCOE</t>
  </si>
  <si>
    <t>ACCESS</t>
  </si>
  <si>
    <t>DIAMONDBNK</t>
  </si>
  <si>
    <t>FCMB</t>
  </si>
  <si>
    <t>FIDELITYBK</t>
  </si>
  <si>
    <t>GUARANTY</t>
  </si>
  <si>
    <t>SKYEBANK</t>
  </si>
  <si>
    <t>STERLNBANK</t>
  </si>
  <si>
    <t>UBA</t>
  </si>
  <si>
    <t>UBN</t>
  </si>
  <si>
    <t>UNITYBNK</t>
  </si>
  <si>
    <t>WEMABANK</t>
  </si>
  <si>
    <t>ZENITHBANK</t>
  </si>
  <si>
    <t>CHAMPION</t>
  </si>
  <si>
    <t>GUINNESS</t>
  </si>
  <si>
    <t>INTBREW</t>
  </si>
  <si>
    <t>NB</t>
  </si>
  <si>
    <t>CCNN</t>
  </si>
  <si>
    <t>WAPCO</t>
  </si>
  <si>
    <t>AFRPAINTS</t>
  </si>
  <si>
    <t>BERGER</t>
  </si>
  <si>
    <t>CAP</t>
  </si>
  <si>
    <t>NIG-GERMAN</t>
  </si>
  <si>
    <t>PREMPAINTS</t>
  </si>
  <si>
    <t>NSLTECH</t>
  </si>
  <si>
    <t>REDSTAREX</t>
  </si>
  <si>
    <t>TRANSEXPR</t>
  </si>
  <si>
    <t>NCR</t>
  </si>
  <si>
    <t>OMATEK</t>
  </si>
  <si>
    <t>THOMASWY</t>
  </si>
  <si>
    <t>TRIPPLEG</t>
  </si>
  <si>
    <t>AGLEVENT</t>
  </si>
  <si>
    <t>CHELLARAM</t>
  </si>
  <si>
    <t>JOHNHOLT</t>
  </si>
  <si>
    <t>PZ</t>
  </si>
  <si>
    <t>SCOA</t>
  </si>
  <si>
    <t>TRANSCORP</t>
  </si>
  <si>
    <t>UACN</t>
  </si>
  <si>
    <t>UNILEVER</t>
  </si>
  <si>
    <t>ARBICO</t>
  </si>
  <si>
    <t>JBERGER</t>
  </si>
  <si>
    <t>ROADS</t>
  </si>
  <si>
    <t>INTERLINK</t>
  </si>
  <si>
    <t>7UP</t>
  </si>
  <si>
    <t>CADBURY</t>
  </si>
  <si>
    <t>DANGSUGAR</t>
  </si>
  <si>
    <t>FLOURMILL</t>
  </si>
  <si>
    <t>NASCON</t>
  </si>
  <si>
    <t>NESTLE</t>
  </si>
  <si>
    <t>NNFM</t>
  </si>
  <si>
    <t>TANTALIZER</t>
  </si>
  <si>
    <t>UNIONDICON</t>
  </si>
  <si>
    <t>ETI</t>
  </si>
  <si>
    <t>EKOCORP</t>
  </si>
  <si>
    <t>EVANSMED</t>
  </si>
  <si>
    <t>FIDSON</t>
  </si>
  <si>
    <t>GLAXOSMITH</t>
  </si>
  <si>
    <t>MAYBAKER</t>
  </si>
  <si>
    <t>MORISON</t>
  </si>
  <si>
    <t>NEIMETH</t>
  </si>
  <si>
    <t>PHARMDEKO</t>
  </si>
  <si>
    <t>IKEJAHOTEL</t>
  </si>
  <si>
    <t>TOURIST</t>
  </si>
  <si>
    <t>ALEX</t>
  </si>
  <si>
    <t>BOCGAS</t>
  </si>
  <si>
    <t>ENAMELWA</t>
  </si>
  <si>
    <t>FIRSTALUM</t>
  </si>
  <si>
    <t>VITAFOAM</t>
  </si>
  <si>
    <t>AIICO</t>
  </si>
  <si>
    <t>CONTINSURE</t>
  </si>
  <si>
    <t>CORNERST</t>
  </si>
  <si>
    <t>GOLDINSURE</t>
  </si>
  <si>
    <t>GNI</t>
  </si>
  <si>
    <t>GUINEAINS</t>
  </si>
  <si>
    <t>HMARKINS</t>
  </si>
  <si>
    <t>INTENEGINS</t>
  </si>
  <si>
    <t>LASACO</t>
  </si>
  <si>
    <t>LAWUNION</t>
  </si>
  <si>
    <t>LINKASSURE</t>
  </si>
  <si>
    <t>MBENEFIT</t>
  </si>
  <si>
    <t>NEM</t>
  </si>
  <si>
    <t>NIGERINS</t>
  </si>
  <si>
    <t>PRESTIGE</t>
  </si>
  <si>
    <t>REGALINS</t>
  </si>
  <si>
    <t>ROYALEX</t>
  </si>
  <si>
    <t>SOVRENINS</t>
  </si>
  <si>
    <t>STACO</t>
  </si>
  <si>
    <t>STDINSURE</t>
  </si>
  <si>
    <t>UNIC</t>
  </si>
  <si>
    <t>UNIVINSURE</t>
  </si>
  <si>
    <t>WAPIC</t>
  </si>
  <si>
    <t>CILEASING</t>
  </si>
  <si>
    <t>DEAPCAP</t>
  </si>
  <si>
    <t>NESF</t>
  </si>
  <si>
    <t>JAPAULOIL</t>
  </si>
  <si>
    <t>UNHOMES</t>
  </si>
  <si>
    <t>BETAGLAS</t>
  </si>
  <si>
    <t>STUDPRESS</t>
  </si>
  <si>
    <t>VANLEER</t>
  </si>
  <si>
    <t>CONOIL</t>
  </si>
  <si>
    <t>MOBIL</t>
  </si>
  <si>
    <t>OANDO</t>
  </si>
  <si>
    <t>TOTAL</t>
  </si>
  <si>
    <t>ACADEMY</t>
  </si>
  <si>
    <t>UPL</t>
  </si>
  <si>
    <t>UAC-PROP</t>
  </si>
  <si>
    <t>SKYESHELT</t>
  </si>
  <si>
    <t>ABCTRANS</t>
  </si>
  <si>
    <t>AFRIK</t>
  </si>
  <si>
    <t>CAPOIL</t>
  </si>
  <si>
    <t>CUTIX</t>
  </si>
  <si>
    <t>JULI</t>
  </si>
  <si>
    <t>RAKUNITY</t>
  </si>
  <si>
    <t>SMURFIT</t>
  </si>
  <si>
    <t>Price</t>
  </si>
  <si>
    <t>ASOSAVINGS</t>
  </si>
  <si>
    <t>Returns</t>
  </si>
  <si>
    <t>FTNCOCOA</t>
  </si>
  <si>
    <t>CAPHOTEL</t>
  </si>
  <si>
    <t>UNIONDAC</t>
  </si>
  <si>
    <t>CHAMS</t>
  </si>
  <si>
    <t>DAARCOMM</t>
  </si>
  <si>
    <t>MULTIVERSE</t>
  </si>
  <si>
    <t>ABBEYBDS</t>
  </si>
  <si>
    <t>PREMIER PAINTS PLC</t>
  </si>
  <si>
    <t>ELLAH LAKES PLC</t>
  </si>
  <si>
    <t>LIVESTOCK FEEDS PLC</t>
  </si>
  <si>
    <t>OKOMU OIL PALM PLC</t>
  </si>
  <si>
    <t>PRESCO PLC</t>
  </si>
  <si>
    <t>R T BRISCOE PLC</t>
  </si>
  <si>
    <t>FIDELITY BANK PLC</t>
  </si>
  <si>
    <t>SKYE BANK PLC</t>
  </si>
  <si>
    <t>UNITY BANK PLC</t>
  </si>
  <si>
    <t>WEMA BANK PLC</t>
  </si>
  <si>
    <t>ZENITH BANK PLC</t>
  </si>
  <si>
    <t>DANGOTE CEMENT PLC</t>
  </si>
  <si>
    <t>BERGER PAINTS PLC</t>
  </si>
  <si>
    <t>CAP PLC</t>
  </si>
  <si>
    <t>RED STAR EXPRESS PLC</t>
  </si>
  <si>
    <t>TRANS-NATIONWIDE EXPRESS PLC</t>
  </si>
  <si>
    <t>NCR (NIGERIA) PLC</t>
  </si>
  <si>
    <t>OMATEK VENTURES PLC</t>
  </si>
  <si>
    <t>THOMAS WYATT NIG. PLC</t>
  </si>
  <si>
    <t>TRIPPLE GEE AND COMPANY PLC</t>
  </si>
  <si>
    <t>A.G. LEVENTIS NIGERIA PLC</t>
  </si>
  <si>
    <t>JOHN HOLT PLC</t>
  </si>
  <si>
    <t>MULTIVERSE RESOURCES PLC</t>
  </si>
  <si>
    <t>CADBURY NIGERIA PLC</t>
  </si>
  <si>
    <t>DANGOTE SUGAR REFINERY PLC</t>
  </si>
  <si>
    <t>MULTI-TREX INTEGRATED FOODS PLC</t>
  </si>
  <si>
    <t>NATIONAL SALT CO. NIG. PLC</t>
  </si>
  <si>
    <t>NESTLE NIGERIA PLC</t>
  </si>
  <si>
    <t>EVANS MEDICAL PLC</t>
  </si>
  <si>
    <t>MAY &amp; BAKER NIGERIA PLC</t>
  </si>
  <si>
    <t>UNION DIAGNOSTIC &amp; CLINICAL SERVICES PLC</t>
  </si>
  <si>
    <t>CAPITAL HOTEL PLC</t>
  </si>
  <si>
    <t>IKEJA HOTEL PLC</t>
  </si>
  <si>
    <t>TOURIST COMPANY OF NIGERIA PLC</t>
  </si>
  <si>
    <t>CUTIX PLC</t>
  </si>
  <si>
    <t>FIRST ALUMINIUM NIGERIA PLC</t>
  </si>
  <si>
    <t>VITAFOAM NIG PLC</t>
  </si>
  <si>
    <t>E-TRANZACT INTERNATIONAL PLC</t>
  </si>
  <si>
    <t>CONSOLIDATED HALLMARK INSURANCE PLC</t>
  </si>
  <si>
    <t>CONTINENTAL REINSURANCE PLC</t>
  </si>
  <si>
    <t>EQUITY ASSURANCE PLC</t>
  </si>
  <si>
    <t>GOLDLINK INSURANCE PLC</t>
  </si>
  <si>
    <t>GUINEA INSURANCE PLC</t>
  </si>
  <si>
    <t>LINKAGE ASSURANCE PLC</t>
  </si>
  <si>
    <t>MUTUAL BENEFITS ASSURANCE PLC</t>
  </si>
  <si>
    <t>UNIC INSURANCE PLC</t>
  </si>
  <si>
    <t>UNITY KAPITAL ASSURANCE PLC</t>
  </si>
  <si>
    <t>NIGERIA ENERGY SECTOR FUND</t>
  </si>
  <si>
    <t>DAAR COMMUNICATIONS PLC</t>
  </si>
  <si>
    <t>AFROMEDIA PLC</t>
  </si>
  <si>
    <t>UNION HOMES SAVINGS &amp; LOANS PLC</t>
  </si>
  <si>
    <t>ABBEY BUILDING SOCIETY PLC</t>
  </si>
  <si>
    <t>RESORT SAVINGS &amp; LOANS PLC</t>
  </si>
  <si>
    <t>NPF MICROFINANCE BANK PLC</t>
  </si>
  <si>
    <t>CONOIL PLC</t>
  </si>
  <si>
    <t>MOBIL OIL NIG PLC</t>
  </si>
  <si>
    <t>OANDO PLC</t>
  </si>
  <si>
    <t>TOTAL NIGERIA PLC</t>
  </si>
  <si>
    <t>ACADEMY PRESS PLC</t>
  </si>
  <si>
    <t>UNIVERSITY PRESS PLC</t>
  </si>
  <si>
    <t>SKYE SHELTER FUND PLC</t>
  </si>
  <si>
    <t>AFRIK PHARMACEUTICALS PLC</t>
  </si>
  <si>
    <t>CAPITAL OIL PLC</t>
  </si>
  <si>
    <t>JULI PLC</t>
  </si>
  <si>
    <t>SMART PRODUCTS NIGERIA PLC</t>
  </si>
  <si>
    <t>MCNICHOLS PLC</t>
  </si>
  <si>
    <t>FTNCOCOA PLC</t>
  </si>
  <si>
    <t>CHELLARAMS  PLC</t>
  </si>
  <si>
    <t>SCOA NIGERIA PLC</t>
  </si>
  <si>
    <t>UACN PLC</t>
  </si>
  <si>
    <t>JULIUS BERGER NIG  PLC</t>
  </si>
  <si>
    <t>ROADS  NIG. PLC</t>
  </si>
  <si>
    <t>UACN  PROPERTY DEVELOPMENT</t>
  </si>
  <si>
    <t>UNION HOMES REAL ESTATE INVESTMENT TRUST (REIT)</t>
  </si>
  <si>
    <t>UHOMREIT</t>
  </si>
  <si>
    <t>7 UP BOTTLING COMP. PLC</t>
  </si>
  <si>
    <t>BETA GLASS CO PLC</t>
  </si>
  <si>
    <t>CHAMPION BREW. PLC</t>
  </si>
  <si>
    <t>NIG ENAMELWARE COMP. PLC</t>
  </si>
  <si>
    <t>FLOUR MILLS  NIG. PLC</t>
  </si>
  <si>
    <t>GOLDEN GUINEA BREW. PLC.</t>
  </si>
  <si>
    <t>GOLDBREW</t>
  </si>
  <si>
    <t>GUINNESS  NIG  PLC</t>
  </si>
  <si>
    <t>HONEYWELL FLOUR MILL PLC</t>
  </si>
  <si>
    <t>HONYFLOUR</t>
  </si>
  <si>
    <t>INTERNATIONAL BREWERIES   PLC</t>
  </si>
  <si>
    <t>MCNICHOLS</t>
  </si>
  <si>
    <t>MULTITREX</t>
  </si>
  <si>
    <t>NIGERIAN BREW PLC.</t>
  </si>
  <si>
    <t>NORTHERN NIGERIA FLOUR MILLS PLC</t>
  </si>
  <si>
    <t>P.Z. CUSSONS NIGERIA PLC</t>
  </si>
  <si>
    <t>TANTALIZER PLC</t>
  </si>
  <si>
    <t>UNILEVER NIG. PLC</t>
  </si>
  <si>
    <t>UNION  DICON SALT  PLC</t>
  </si>
  <si>
    <t>ACCESS BANK NIGERIA PLC</t>
  </si>
  <si>
    <t>AFRICAN ALLIANCE INSURANCE COMPANY PLC</t>
  </si>
  <si>
    <t>AFRINSURE</t>
  </si>
  <si>
    <t>AFRICA PRUDENTIAL REGISTRARS PLC</t>
  </si>
  <si>
    <t>AFRIPRUD</t>
  </si>
  <si>
    <t>AIICO  INSURANCE PLC</t>
  </si>
  <si>
    <t>C &amp; I  LEASING  PLC</t>
  </si>
  <si>
    <t>CORNERSTONE INSURANCE COMPANY</t>
  </si>
  <si>
    <t>CUSTODIAN &amp; ALLIED INSURANCE PLC</t>
  </si>
  <si>
    <t>DEAP CAPITAL MGT. COM. &amp; TRUST PLC</t>
  </si>
  <si>
    <t>DIAMOND BANK NIGERIA PLC</t>
  </si>
  <si>
    <t>ECOBANK TRANSNATIONAL INCORPORATED</t>
  </si>
  <si>
    <t>FIRST BANK OF NIG. PLC</t>
  </si>
  <si>
    <t>FBNH</t>
  </si>
  <si>
    <t>FCMB PLC</t>
  </si>
  <si>
    <t>FORTIS MICROFINANCE BANK</t>
  </si>
  <si>
    <t>FORTISMFB</t>
  </si>
  <si>
    <t>GREAT NIGERIAN INSURANCE PLC</t>
  </si>
  <si>
    <t>GUARANTY  TRUST BANK PLC (GTB)</t>
  </si>
  <si>
    <t>INTERNATIONAL ENERGY INSURANCE</t>
  </si>
  <si>
    <t>LAW UNION AND ROCK INSURANCE PLC</t>
  </si>
  <si>
    <t>MANSARD INSURANCE PLC (fomr. GTASSURE)</t>
  </si>
  <si>
    <t>MANSARD</t>
  </si>
  <si>
    <t>N.E.M INSURANCE CO (NIG) PLC</t>
  </si>
  <si>
    <t>NIGER INSURANCE CO.  PLC</t>
  </si>
  <si>
    <t>NPFMCRFBK</t>
  </si>
  <si>
    <t>PRESTIGE ASSURANCE  CO. PLC</t>
  </si>
  <si>
    <t>REGENCY ALLIANCE INSURANEC PLC</t>
  </si>
  <si>
    <t>RESORTSAL</t>
  </si>
  <si>
    <t>ROYAL EXCHANGE ASSURANCE  PLC</t>
  </si>
  <si>
    <t>SIM CAPITAL ALLIANCE VALUE FUND</t>
  </si>
  <si>
    <t>SIMCAPVAL</t>
  </si>
  <si>
    <t>SOVERIEGN TRUST INSUARNCE</t>
  </si>
  <si>
    <t>STACO INSURANCE PLC (STANDARD TRUST ASSURANCE PLC )</t>
  </si>
  <si>
    <t>STANBIC</t>
  </si>
  <si>
    <t>STANDARD ALLIANCE INSURANCE PLC</t>
  </si>
  <si>
    <t>STERLING BANK</t>
  </si>
  <si>
    <t>UNITED BANK FOR AFRICA PLC</t>
  </si>
  <si>
    <t>UNION BANK NIGERIA PLC</t>
  </si>
  <si>
    <t>UNIVERSAL INSURANCE PLC</t>
  </si>
  <si>
    <t>INTERCONTINENTAL WAPIC PLC</t>
  </si>
  <si>
    <t>EKOCORP  PLC</t>
  </si>
  <si>
    <t>GLAXO SMITHKLINE CONSUMER NIG. PLC</t>
  </si>
  <si>
    <t>MORISON INDUSTRIES  PLC</t>
  </si>
  <si>
    <t>NEIMETH INTERNATIONAL PHARM</t>
  </si>
  <si>
    <t>NIGERIA-GERMAN CHEMICALS PLC</t>
  </si>
  <si>
    <t>PHARMA - DEKO  PLC</t>
  </si>
  <si>
    <t>CHAMS NIGERIA PLC</t>
  </si>
  <si>
    <t>COURTVILLE INVESTMENT PLC</t>
  </si>
  <si>
    <t>COURTVILLE</t>
  </si>
  <si>
    <t>ETRANZACT</t>
  </si>
  <si>
    <t>AFRICAN PAINTS (NIGERIA) PLC.</t>
  </si>
  <si>
    <t>ASHAKACEM. PLC</t>
  </si>
  <si>
    <t xml:space="preserve">AUSTIN LAZ AND CO. </t>
  </si>
  <si>
    <t>AUSTINLAZ</t>
  </si>
  <si>
    <t>CEMENT CO. OF NORTH NIG. PLC</t>
  </si>
  <si>
    <t>DANGCEM</t>
  </si>
  <si>
    <t>PAINTS AND COATINGS MANUFACTURES PLC</t>
  </si>
  <si>
    <t>PAINTCOM</t>
  </si>
  <si>
    <t>PORTLAND PAINTS &amp; PRODUCTS NIGERIA PLC</t>
  </si>
  <si>
    <t>PORTPAINT</t>
  </si>
  <si>
    <t>LAFARGE (WAPCO) PLC.</t>
  </si>
  <si>
    <t>ALUMINIUM EXTRUSION IND.PLC</t>
  </si>
  <si>
    <t>B.O.C. GASES  PLC (IGL)</t>
  </si>
  <si>
    <t>ANINO INTERNATIONAL PLC.</t>
  </si>
  <si>
    <t>ANINO</t>
  </si>
  <si>
    <t>ETERNA  OIL &amp; GAS PLC</t>
  </si>
  <si>
    <t>ETERNA</t>
  </si>
  <si>
    <t>FORTE OIL PLC.</t>
  </si>
  <si>
    <t>FO</t>
  </si>
  <si>
    <t>JAPAUL OIL AND MARITIME SERVICES PLC</t>
  </si>
  <si>
    <t>MRS</t>
  </si>
  <si>
    <t>RAK UNITY PET. COM. PLC</t>
  </si>
  <si>
    <t>ABC TRANSPORT</t>
  </si>
  <si>
    <t>AFROMEDIA</t>
  </si>
  <si>
    <t>AIRLINE SERVICES AND LOGISTICS PLC</t>
  </si>
  <si>
    <t>INTERLINKED  TECHNOLOGIES  PLC</t>
  </si>
  <si>
    <t>LEARN AFRICA PLC</t>
  </si>
  <si>
    <t>LEARNAFRCA</t>
  </si>
  <si>
    <t>STUDIO PRESS  (NIG) PLC</t>
  </si>
  <si>
    <t>Today's Close</t>
  </si>
  <si>
    <t>STANBIC IBTC HOLDING PLC</t>
  </si>
  <si>
    <t>CHEVRON (TEXACO)  (NIG)  (MRS PLC)</t>
  </si>
  <si>
    <t>UPDCREIT</t>
  </si>
  <si>
    <t>CWG</t>
  </si>
  <si>
    <t>COMPUTER WAREHOUSE GROUP</t>
  </si>
  <si>
    <t>INFINITY</t>
  </si>
  <si>
    <t>SEPLAT</t>
  </si>
  <si>
    <t>SEPLAT PETROLEUM DEVELOPMENT COMPANY LTD</t>
  </si>
  <si>
    <t>CAVERTON</t>
  </si>
  <si>
    <t>YTD</t>
  </si>
  <si>
    <t>Daily</t>
  </si>
  <si>
    <t>TRANSCOHOT</t>
  </si>
  <si>
    <t>TRANSCORP HOTELS PLC</t>
  </si>
  <si>
    <t>NGSEINDX Index</t>
  </si>
  <si>
    <t>UCAP</t>
  </si>
  <si>
    <t>UNITED CAPITAL PLC</t>
  </si>
  <si>
    <t>% CHANGE</t>
  </si>
  <si>
    <t>Top Value</t>
  </si>
  <si>
    <t>Top Vol</t>
  </si>
  <si>
    <t>Top gainers YTD</t>
  </si>
  <si>
    <t>Top Losers YTD</t>
  </si>
  <si>
    <t>Top gainers TODAY</t>
  </si>
  <si>
    <t>Top Losers TODAY</t>
  </si>
  <si>
    <t>Val Rank</t>
  </si>
  <si>
    <t>Vol Rank</t>
  </si>
  <si>
    <t>YTD Rank</t>
  </si>
  <si>
    <t>Daily Rank</t>
  </si>
  <si>
    <t>Val</t>
  </si>
  <si>
    <t>Vol</t>
  </si>
  <si>
    <t>Close Price</t>
  </si>
  <si>
    <t>Symbol</t>
  </si>
  <si>
    <t>Low (NGN)</t>
  </si>
  <si>
    <t>High (NGN)</t>
  </si>
  <si>
    <t>YTD Price Change</t>
  </si>
  <si>
    <t>Today's Price Change</t>
  </si>
  <si>
    <t>Value (NGN)</t>
  </si>
  <si>
    <t>Volume Traded (Units)</t>
  </si>
  <si>
    <t>Today's Low</t>
  </si>
  <si>
    <t>Today's High</t>
  </si>
  <si>
    <t>Previous Close</t>
  </si>
  <si>
    <t>Year-to-Date Price Range</t>
  </si>
  <si>
    <t>Liquidity</t>
  </si>
  <si>
    <t>Price Band</t>
  </si>
  <si>
    <t xml:space="preserve">                Today's Price List                </t>
  </si>
  <si>
    <t>7UP NL Equity</t>
  </si>
  <si>
    <t>ABBEYBDS NL Equity</t>
  </si>
  <si>
    <t>ABCTRANS NL Equity</t>
  </si>
  <si>
    <t>ACADEMY NL Equity</t>
  </si>
  <si>
    <t>ACCESS NL Equity</t>
  </si>
  <si>
    <t>AFRINSUR NL Equity</t>
  </si>
  <si>
    <t>AFRIPRUD NL Equity</t>
  </si>
  <si>
    <t>AFROMEDI NL Equity</t>
  </si>
  <si>
    <t>AFRPAINT NL Equity</t>
  </si>
  <si>
    <t>AGLEVENT NL Equity</t>
  </si>
  <si>
    <t>AIICO NL Equity</t>
  </si>
  <si>
    <t>AIRSERVI NL Equity</t>
  </si>
  <si>
    <t>ALEX NL Equity</t>
  </si>
  <si>
    <t>ALUMACO NL Equity</t>
  </si>
  <si>
    <t>ARBICO NL Equity</t>
  </si>
  <si>
    <t>ASHAKACE NL Equity</t>
  </si>
  <si>
    <t>ASOSAVIN NL Equity</t>
  </si>
  <si>
    <t>AUSTIN NL Equity</t>
  </si>
  <si>
    <t>AVONCROW NL Equity</t>
  </si>
  <si>
    <t>BECOPETR NL Equity</t>
  </si>
  <si>
    <t>BERGER NL Equity</t>
  </si>
  <si>
    <t>BETAGLAS NL Equity</t>
  </si>
  <si>
    <t>BOCGAS NL Equity</t>
  </si>
  <si>
    <t>CADBURY NL Equity</t>
  </si>
  <si>
    <t>CAP NL Equity</t>
  </si>
  <si>
    <t>CAPHOTEL NL Equity</t>
  </si>
  <si>
    <t>CAVERTON NL Equity</t>
  </si>
  <si>
    <t>CCNN NL Equity</t>
  </si>
  <si>
    <t>CHAMPION NL Equity</t>
  </si>
  <si>
    <t>CHAMS NL Equity</t>
  </si>
  <si>
    <t>CHELLARA NL Equity</t>
  </si>
  <si>
    <t>CILEASIN NL Equity</t>
  </si>
  <si>
    <t>CONOIL NL Equity</t>
  </si>
  <si>
    <t>CONTINSU NL Equity</t>
  </si>
  <si>
    <t>CORNERST NL Equity</t>
  </si>
  <si>
    <t>COSTAIN NL Equity</t>
  </si>
  <si>
    <t>COURTVIL NL Equity</t>
  </si>
  <si>
    <t>CUSTODYI NL Equity</t>
  </si>
  <si>
    <t>CUTIX NL Equity</t>
  </si>
  <si>
    <t>CWG NL Equity</t>
  </si>
  <si>
    <t>DAAR NL Equity</t>
  </si>
  <si>
    <t>DANGCEM NL Equity</t>
  </si>
  <si>
    <t>DANGSUGA NL Equity</t>
  </si>
  <si>
    <t>DEAPCAP NL Equity</t>
  </si>
  <si>
    <t>DIAMONDB NL Equity</t>
  </si>
  <si>
    <t>DNMEYER NL Equity</t>
  </si>
  <si>
    <t>DUNLOP NL Equity</t>
  </si>
  <si>
    <t>EKOCORP NL Equity</t>
  </si>
  <si>
    <t>ELLAHLAK NL Equity</t>
  </si>
  <si>
    <t>ENAMELWA NL Equity</t>
  </si>
  <si>
    <t>EQUTYASU NL Equity</t>
  </si>
  <si>
    <t>ETERNA NL Equity</t>
  </si>
  <si>
    <t>ETI NL Equity</t>
  </si>
  <si>
    <t>ETRAN NL Equity</t>
  </si>
  <si>
    <t>EVANSMED NL Equity</t>
  </si>
  <si>
    <t>FBNH NL Equity</t>
  </si>
  <si>
    <t>FCMB NL Equity</t>
  </si>
  <si>
    <t>FIDELITY NL Equity</t>
  </si>
  <si>
    <t>FIDSON NL Equity</t>
  </si>
  <si>
    <t>FIRSTALU NL Equity</t>
  </si>
  <si>
    <t>FLOURMIL NL Equity</t>
  </si>
  <si>
    <t>FO NL Equity</t>
  </si>
  <si>
    <t>FORTISMF NL Equity</t>
  </si>
  <si>
    <t>FTNCOCOA NL Equity</t>
  </si>
  <si>
    <t>GCAPPA NL Equity</t>
  </si>
  <si>
    <t>GLAXOSMI NL Equity</t>
  </si>
  <si>
    <t>GNI NL Equity</t>
  </si>
  <si>
    <t>GOLDBREW NL Equity</t>
  </si>
  <si>
    <t>GOLDINSU NL Equity</t>
  </si>
  <si>
    <t>GUARANTY NL Equity</t>
  </si>
  <si>
    <t>GUINEAIN NL Equity</t>
  </si>
  <si>
    <t>GUINNESS NL Equity</t>
  </si>
  <si>
    <t>HMARKINS NL Equity</t>
  </si>
  <si>
    <t>HONYFLOU NL Equity</t>
  </si>
  <si>
    <t>IAINSURE NL Equity</t>
  </si>
  <si>
    <t>IKEJAHOT NL Equity</t>
  </si>
  <si>
    <t>INFINITY NL Equity</t>
  </si>
  <si>
    <t>INTBREW NL Equity</t>
  </si>
  <si>
    <t>INTENEGI NL Equity</t>
  </si>
  <si>
    <t>INTERCON NL Equity</t>
  </si>
  <si>
    <t>INTERLIN NL Equity</t>
  </si>
  <si>
    <t>IPWA NL Equity</t>
  </si>
  <si>
    <t>JAPAULOI NL Equity</t>
  </si>
  <si>
    <t>JBERGER NL Equity</t>
  </si>
  <si>
    <t>JOHNHOLT NL Equity</t>
  </si>
  <si>
    <t>JOSBREW NL Equity</t>
  </si>
  <si>
    <t>LASACO NL Equity</t>
  </si>
  <si>
    <t>LAWUNION NL Equity</t>
  </si>
  <si>
    <t>LEARNAFR NL Equity</t>
  </si>
  <si>
    <t>LENNARDS NL Equity</t>
  </si>
  <si>
    <t>LINKASSU NL Equity</t>
  </si>
  <si>
    <t>LIVESTOC NL Equity</t>
  </si>
  <si>
    <t>MANDRID NL Equity</t>
  </si>
  <si>
    <t>MANSARD NL Equity</t>
  </si>
  <si>
    <t>MAYBAKER NL Equity</t>
  </si>
  <si>
    <t>MBENEFIT NL Equity</t>
  </si>
  <si>
    <t>MOBIL NL Equity</t>
  </si>
  <si>
    <t>MORISON NL Equity</t>
  </si>
  <si>
    <t>MRSOIL NL Equity</t>
  </si>
  <si>
    <t>MTECH NL Equity</t>
  </si>
  <si>
    <t>MTI NL Equity</t>
  </si>
  <si>
    <t>MULTITRE NL Equity</t>
  </si>
  <si>
    <t>MULTIVER NL Equity</t>
  </si>
  <si>
    <t>NAHCO NL Equity</t>
  </si>
  <si>
    <t>NASCON NL Equity</t>
  </si>
  <si>
    <t>NB NL Equity</t>
  </si>
  <si>
    <t>NCR NL Equity</t>
  </si>
  <si>
    <t>NEIMETH NL Equity</t>
  </si>
  <si>
    <t>NEM NL Equity</t>
  </si>
  <si>
    <t>NESF NL Equity</t>
  </si>
  <si>
    <t>NESTLE NL Equity</t>
  </si>
  <si>
    <t>NIG/GERM NL Equity</t>
  </si>
  <si>
    <t>NIGERINS NL Equity</t>
  </si>
  <si>
    <t>NIGROPES NL Equity</t>
  </si>
  <si>
    <t>NNFM NL Equity</t>
  </si>
  <si>
    <t>NPFMCRFB NL Equity</t>
  </si>
  <si>
    <t>NSLTECH NL Equity</t>
  </si>
  <si>
    <t>OANDO NL Equity</t>
  </si>
  <si>
    <t>OKOMUOIL NL Equity</t>
  </si>
  <si>
    <t>OMATEK NL Equity</t>
  </si>
  <si>
    <t>PAINTCOM NL Equity</t>
  </si>
  <si>
    <t>PHARMDEK NL Equity</t>
  </si>
  <si>
    <t>PORT NL Equity</t>
  </si>
  <si>
    <t>PREMBREW NL Equity</t>
  </si>
  <si>
    <t>PREMPAIN NL Equity</t>
  </si>
  <si>
    <t>PRESCO NL Equity</t>
  </si>
  <si>
    <t>PRESTIGE NL Equity</t>
  </si>
  <si>
    <t>PZ NL Equity</t>
  </si>
  <si>
    <t>REDSTARE NL Equity</t>
  </si>
  <si>
    <t>REGALINS NL Equity</t>
  </si>
  <si>
    <t>RESORTS NL Equity</t>
  </si>
  <si>
    <t>ROADS NL Equity</t>
  </si>
  <si>
    <t>ROYALEX NL Equity</t>
  </si>
  <si>
    <t>RTBRISCO NL Equity</t>
  </si>
  <si>
    <t>SCOA NL Equity</t>
  </si>
  <si>
    <t>SEPLAT NL Equity</t>
  </si>
  <si>
    <t>SIMCAPVA NL Equity</t>
  </si>
  <si>
    <t>SKYEBANK NL Equity</t>
  </si>
  <si>
    <t>SKYESHEL NL Equity</t>
  </si>
  <si>
    <t>SOVRENIN NL Equity</t>
  </si>
  <si>
    <t>STACO NL Equity</t>
  </si>
  <si>
    <t>STANBIC NL Equity</t>
  </si>
  <si>
    <t>STDINSUR NL Equity</t>
  </si>
  <si>
    <t>STERLNBA NL Equity</t>
  </si>
  <si>
    <t>STUDPRES NL Equity</t>
  </si>
  <si>
    <t>TANTALIZ NL Equity</t>
  </si>
  <si>
    <t>THOMASWY NL Equity</t>
  </si>
  <si>
    <t>TIGERBRA NL Equity</t>
  </si>
  <si>
    <t>TOTAL NL Equity</t>
  </si>
  <si>
    <t>TOURIST NL Equity</t>
  </si>
  <si>
    <t>TRANSCOH NL Equity</t>
  </si>
  <si>
    <t>TRANSCOR NL Equity</t>
  </si>
  <si>
    <t>TRANSEXP NL Equity</t>
  </si>
  <si>
    <t>TRIPPLEG NL Equity</t>
  </si>
  <si>
    <t>UACN NL Equity</t>
  </si>
  <si>
    <t>UACPROP NL Equity</t>
  </si>
  <si>
    <t>UBA NL Equity</t>
  </si>
  <si>
    <t>UBN NL Equity</t>
  </si>
  <si>
    <t>UCAP NL Equity</t>
  </si>
  <si>
    <t>UHOMREIT NL Equity</t>
  </si>
  <si>
    <t>UNHOMES NL Equity</t>
  </si>
  <si>
    <t>UNIC NL Equity</t>
  </si>
  <si>
    <t>Security</t>
  </si>
  <si>
    <t>Ref Price</t>
  </si>
  <si>
    <t>High Price</t>
  </si>
  <si>
    <t>Low Price</t>
  </si>
  <si>
    <t>Daily Volume</t>
  </si>
  <si>
    <t>Daily Value</t>
  </si>
  <si>
    <t>Top Gainers</t>
  </si>
  <si>
    <t>Top Losers</t>
  </si>
  <si>
    <t/>
  </si>
  <si>
    <t>DANGFLOUR</t>
  </si>
  <si>
    <t>MEYER</t>
  </si>
  <si>
    <t>TRANSCORP NIG.</t>
  </si>
  <si>
    <t>MEDVIEWAIR</t>
  </si>
  <si>
    <t>JAIZBANK</t>
  </si>
  <si>
    <t>LASACO ASSURANCE PLC</t>
  </si>
  <si>
    <t>Advancers</t>
  </si>
  <si>
    <t xml:space="preserve"> Flat</t>
  </si>
  <si>
    <t>Decliners</t>
  </si>
  <si>
    <t>Mkt Breadth</t>
  </si>
  <si>
    <t>SCM Capital Research</t>
  </si>
  <si>
    <t>CUSTODIAN</t>
  </si>
  <si>
    <t>29/12/2017</t>
  </si>
  <si>
    <t>ARBICO PLC</t>
  </si>
  <si>
    <t>CAVERTON OFFSHORE SUPPORT GROUP PLC</t>
  </si>
  <si>
    <t>DANGOTE FLOUR PLC</t>
  </si>
  <si>
    <t>DUNLOP NIGERIA PLC</t>
  </si>
  <si>
    <t>FIDSON HEALTHCARE PLC</t>
  </si>
  <si>
    <t>INFINITY TRUST MORTGAGE BANK PLC</t>
  </si>
  <si>
    <t>JAIZ BANK PLC</t>
  </si>
  <si>
    <t>MEDVIEW AIRLINE PLC</t>
  </si>
  <si>
    <t>MEYER PLC</t>
  </si>
  <si>
    <t>CHEVRON (TEXACO)  (NIG)  PLC</t>
  </si>
  <si>
    <t>NATIONAL SPORTS LOTTERY PLC</t>
  </si>
  <si>
    <t>IBTC-CHARTERED BANK PLC</t>
  </si>
  <si>
    <t>TRANSNATIONAL CORPORATION OF NIG.</t>
  </si>
  <si>
    <t>UBA CAPITAL PLC</t>
  </si>
  <si>
    <t>UNITED PROPERTY DEVELOPMENT REIT</t>
  </si>
  <si>
    <t>VANLEER CONTAINERS (NIG) PLC</t>
  </si>
  <si>
    <t>VERITASKAP</t>
  </si>
  <si>
    <t>SUNUASSUR</t>
  </si>
  <si>
    <t>open price</t>
  </si>
  <si>
    <t>GSPECPLC</t>
  </si>
  <si>
    <t>CHIPLC</t>
  </si>
  <si>
    <t>TOP 10 GAINERS &amp; LOSERS</t>
  </si>
  <si>
    <t>GAINERS</t>
  </si>
  <si>
    <t>LOSERS</t>
  </si>
  <si>
    <t>SYMBOL</t>
  </si>
  <si>
    <t xml:space="preserve">OPEN </t>
  </si>
  <si>
    <t>TODAY`S Close</t>
  </si>
  <si>
    <t>GAIN</t>
  </si>
  <si>
    <t>OPEN</t>
  </si>
  <si>
    <t xml:space="preserve">TODAY`S Close </t>
  </si>
  <si>
    <t>LOSS</t>
  </si>
  <si>
    <t>(NGN)</t>
  </si>
  <si>
    <t>Top By Volume</t>
  </si>
  <si>
    <t>Top 10 Trades by Volume</t>
  </si>
  <si>
    <t>VOLUME</t>
  </si>
  <si>
    <t>VALUE</t>
  </si>
  <si>
    <t>PRICE LIST OF STOCKS</t>
  </si>
  <si>
    <t>STOCK</t>
  </si>
  <si>
    <t>PCLOSE</t>
  </si>
  <si>
    <t>HIGH</t>
  </si>
  <si>
    <t>LOW</t>
  </si>
  <si>
    <t>CLOSE</t>
  </si>
  <si>
    <t>CHANGE</t>
  </si>
  <si>
    <t>MTNN</t>
  </si>
  <si>
    <t>BUACEMENT</t>
  </si>
  <si>
    <t>AIRTELAFRI</t>
  </si>
  <si>
    <t>ARDOVA</t>
  </si>
  <si>
    <t> 81,362,460.00</t>
  </si>
  <si>
    <t> 817,417.42</t>
  </si>
  <si>
    <t> 568,515.70</t>
  </si>
  <si>
    <t>  20,845</t>
  </si>
  <si>
    <t> 259,520.25</t>
  </si>
  <si>
    <t>  236</t>
  </si>
  <si>
    <t>  1,484.60</t>
  </si>
  <si>
    <t>  441.00</t>
  </si>
  <si>
    <t>  145</t>
  </si>
  <si>
    <t>  4,611.00</t>
  </si>
  <si>
    <t> 100,173.70</t>
  </si>
  <si>
    <t> 634,500.00</t>
  </si>
  <si>
    <t>  28,150</t>
  </si>
  <si>
    <t> 285,952.64</t>
  </si>
  <si>
    <t>  35,354</t>
  </si>
  <si>
    <t> 497,645.60</t>
  </si>
  <si>
    <t>  69,684</t>
  </si>
  <si>
    <t>  150,331,177.60</t>
  </si>
  <si>
    <t> 26,478,755.40</t>
  </si>
  <si>
    <t>  3,255.00</t>
  </si>
  <si>
    <t> 58,643,251.95</t>
  </si>
  <si>
    <t> 18,861,649.33</t>
  </si>
  <si>
    <t>  65,557</t>
  </si>
  <si>
    <t> 156,358.20</t>
  </si>
  <si>
    <t>  10,000</t>
  </si>
  <si>
    <t>  2,000.00</t>
  </si>
  <si>
    <t>  391,056,436.35</t>
  </si>
  <si>
    <t> 189,940.25</t>
  </si>
  <si>
    <t> 162,000.00</t>
  </si>
  <si>
    <t> 369,271.50</t>
  </si>
  <si>
    <t>  150</t>
  </si>
  <si>
    <t>  150.00</t>
  </si>
  <si>
    <t>  37,705</t>
  </si>
  <si>
    <t> 342,826.70</t>
  </si>
  <si>
    <t> 350,010.50</t>
  </si>
  <si>
    <t>  39,100</t>
  </si>
  <si>
    <t>  680</t>
  </si>
  <si>
    <t>  8,466.00</t>
  </si>
  <si>
    <t>  175,744,451.20</t>
  </si>
  <si>
    <t>  35,525</t>
  </si>
  <si>
    <t> 328,631.75</t>
  </si>
  <si>
    <t>  153,054,622.40</t>
  </si>
  <si>
    <t>  39,500</t>
  </si>
  <si>
    <t>  126,704,766.10</t>
  </si>
  <si>
    <t>  3,120.00</t>
  </si>
  <si>
    <t> 268,074.40</t>
  </si>
  <si>
    <t> 168,673.20</t>
  </si>
  <si>
    <t>  14,311</t>
  </si>
  <si>
    <t> 470,783.85</t>
  </si>
  <si>
    <t> 6.00</t>
  </si>
  <si>
    <t>  200.00</t>
  </si>
  <si>
    <t>  92,189</t>
  </si>
  <si>
    <t> 248,094.55</t>
  </si>
  <si>
    <t>  100.00</t>
  </si>
  <si>
    <t>  13,652</t>
  </si>
  <si>
    <t>  1,115.65</t>
  </si>
  <si>
    <t> 27,446,827.85</t>
  </si>
  <si>
    <t>  17,330</t>
  </si>
  <si>
    <t> 30,556,460.70</t>
  </si>
  <si>
    <t>  79,820</t>
  </si>
  <si>
    <t> 487,903.25</t>
  </si>
  <si>
    <t> 552,256.00</t>
  </si>
  <si>
    <t>VETBANK</t>
  </si>
  <si>
    <t>  3,360.00</t>
  </si>
  <si>
    <t>  18,080</t>
  </si>
  <si>
    <t> 152,941.61</t>
  </si>
  <si>
    <t> 227,537.02</t>
  </si>
  <si>
    <t>  443,546,301.05</t>
  </si>
  <si>
    <t>JAPAULGOLD</t>
  </si>
  <si>
    <t>GTCO</t>
  </si>
  <si>
    <t>UPDC</t>
  </si>
  <si>
    <t>Dear Investor,</t>
  </si>
  <si>
    <t>NGXGROUP</t>
  </si>
  <si>
    <t>BUAFOODS</t>
  </si>
  <si>
    <t>Please find below the price list for February 14,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</si>
</sst>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6" formatCode="&quot;£&quot;#,##0;[Red]\-&quot;£&quot;#,##0"/>
    <numFmt numFmtId="43" formatCode="_-* #,##0.00_-;\-* #,##0.00_-;_-* &quot;-&quot;??_-;_-@_-"/>
    <numFmt numFmtId="164" formatCode="_(&quot;$&quot;* #,##0.00_);_(&quot;$&quot;* \(#,##0.00\);_(&quot;$&quot;* &quot;-&quot;??_);_(@_)"/>
    <numFmt numFmtId="165" formatCode="_(* #,##0.00_);_(* \(#,##0.00\);_(* &quot;-&quot;??_);_(@_)"/>
    <numFmt numFmtId="166" formatCode="_(* #,##0_);_(* \(#,##0\);_(* &quot;-&quot;??_);_(@_)"/>
    <numFmt numFmtId="167" formatCode="0.0%"/>
    <numFmt numFmtId="168" formatCode="[$-F800]dddd\,\ mmmm\ dd\,\ yyyy"/>
    <numFmt numFmtId="169" formatCode="0.0"/>
    <numFmt numFmtId="170" formatCode="0.0000"/>
    <numFmt numFmtId="171" formatCode="[$-409]dd\-mmm\-yy;@"/>
    <numFmt numFmtId="172" formatCode="0.00_);\(0.00\)"/>
    <numFmt numFmtId="173" formatCode="0_);\(0\)"/>
    <numFmt numFmtId="174" formatCode="[$-409]mmm\-yy;@"/>
    <numFmt numFmtId="175" formatCode="0.0&quot;x&quot;"/>
  </numFmts>
  <fonts count="57" x14ac:knownFonts="1">
    <font>
      <sz val="11"/>
      <color theme="1"/>
      <name val="Calibri"/>
      <family val="2"/>
      <scheme val="minor"/>
    </font>
    <font>
      <sz val="10"/>
      <color theme="1"/>
      <name val="Cambria"/>
      <family val="2"/>
    </font>
    <font>
      <sz val="11"/>
      <color indexed="8"/>
      <name val="Calibri"/>
      <family val="2"/>
    </font>
    <font>
      <sz val="11"/>
      <color indexed="8"/>
      <name val="Calibri"/>
      <family val="2"/>
    </font>
    <font>
      <u/>
      <sz val="10"/>
      <color indexed="12"/>
      <name val="Arial"/>
      <family val="2"/>
    </font>
    <font>
      <sz val="10"/>
      <name val="Arial"/>
      <family val="2"/>
    </font>
    <font>
      <sz val="8"/>
      <color theme="1"/>
      <name val="Century Gothic"/>
      <family val="2"/>
    </font>
    <font>
      <b/>
      <sz val="8"/>
      <color theme="1"/>
      <name val="Century Gothic"/>
      <family val="2"/>
    </font>
    <font>
      <sz val="11"/>
      <color theme="1"/>
      <name val="Calibri"/>
      <family val="2"/>
      <scheme val="minor"/>
    </font>
    <font>
      <sz val="9"/>
      <color theme="1"/>
      <name val="Calibri"/>
      <family val="2"/>
      <scheme val="minor"/>
    </font>
    <font>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8"/>
      <color theme="1"/>
      <name val="Calibri"/>
      <family val="2"/>
      <scheme val="minor"/>
    </font>
    <font>
      <sz val="11"/>
      <name val="Calibri"/>
      <family val="2"/>
      <scheme val="minor"/>
    </font>
    <font>
      <sz val="8"/>
      <color rgb="FF000000"/>
      <name val="Tahoma"/>
      <family val="2"/>
    </font>
    <font>
      <b/>
      <sz val="11"/>
      <color indexed="9"/>
      <name val="Calibri"/>
      <family val="2"/>
    </font>
    <font>
      <b/>
      <sz val="11"/>
      <color rgb="FFFF0000"/>
      <name val="Calibri"/>
      <family val="2"/>
      <scheme val="minor"/>
    </font>
    <font>
      <sz val="18"/>
      <color theme="3"/>
      <name val="Cambria"/>
      <family val="2"/>
      <scheme val="major"/>
    </font>
    <font>
      <sz val="10"/>
      <name val="Calibri"/>
      <family val="2"/>
      <scheme val="minor"/>
    </font>
    <font>
      <u/>
      <sz val="10"/>
      <color rgb="FF0000FF"/>
      <name val="Arial"/>
      <family val="2"/>
    </font>
    <font>
      <sz val="11"/>
      <color indexed="8"/>
      <name val="Calibri"/>
      <family val="2"/>
      <scheme val="minor"/>
    </font>
    <font>
      <sz val="9"/>
      <name val="Arial"/>
      <family val="2"/>
    </font>
    <font>
      <b/>
      <sz val="9"/>
      <color rgb="FF333333"/>
      <name val="Calibri"/>
      <family val="2"/>
      <scheme val="minor"/>
    </font>
    <font>
      <u/>
      <sz val="11"/>
      <color theme="10"/>
      <name val="Calibri"/>
      <family val="2"/>
    </font>
    <font>
      <sz val="11"/>
      <color rgb="FF9C5700"/>
      <name val="Calibri"/>
      <family val="2"/>
      <scheme val="minor"/>
    </font>
    <font>
      <b/>
      <sz val="22"/>
      <color rgb="FFC00000"/>
      <name val="Calibri"/>
      <family val="2"/>
      <scheme val="minor"/>
    </font>
    <font>
      <b/>
      <sz val="16"/>
      <name val="Calibri"/>
      <family val="2"/>
      <scheme val="minor"/>
    </font>
    <font>
      <sz val="12"/>
      <name val="Calibri"/>
      <family val="2"/>
      <scheme val="minor"/>
    </font>
    <font>
      <sz val="9"/>
      <color theme="0"/>
      <name val="Calibri"/>
      <family val="2"/>
      <scheme val="minor"/>
    </font>
    <font>
      <sz val="10"/>
      <color theme="1"/>
      <name val="Calibri"/>
      <family val="2"/>
      <scheme val="minor"/>
    </font>
    <font>
      <b/>
      <sz val="22"/>
      <color theme="1"/>
      <name val="Calibri"/>
      <family val="2"/>
      <scheme val="minor"/>
    </font>
    <font>
      <sz val="8"/>
      <color theme="0"/>
      <name val="Calibri"/>
      <family val="2"/>
      <scheme val="minor"/>
    </font>
    <font>
      <b/>
      <sz val="10"/>
      <name val="Calibri"/>
      <family val="2"/>
      <scheme val="minor"/>
    </font>
    <font>
      <b/>
      <sz val="10"/>
      <color theme="1"/>
      <name val="Calibri"/>
      <family val="2"/>
      <scheme val="minor"/>
    </font>
    <font>
      <sz val="8"/>
      <color rgb="FF002060"/>
      <name val="Calibri"/>
      <family val="2"/>
    </font>
    <font>
      <b/>
      <sz val="10"/>
      <color theme="1"/>
      <name val="Calibri"/>
      <family val="2"/>
    </font>
    <font>
      <sz val="10"/>
      <color theme="1"/>
      <name val="Arial"/>
      <family val="2"/>
    </font>
    <font>
      <b/>
      <sz val="10"/>
      <color rgb="FFFFFFFF"/>
      <name val="Calibri"/>
      <family val="2"/>
    </font>
    <font>
      <sz val="10"/>
      <color theme="1"/>
      <name val="Calibri"/>
      <family val="2"/>
    </font>
    <font>
      <b/>
      <sz val="10"/>
      <color rgb="FF008000"/>
      <name val="Calibri"/>
      <family val="2"/>
    </font>
    <font>
      <sz val="10"/>
      <color rgb="FFFF0000"/>
      <name val="Calibri"/>
      <family val="2"/>
    </font>
    <font>
      <b/>
      <sz val="10"/>
      <color theme="1"/>
      <name val="Arial"/>
      <family val="2"/>
    </font>
    <font>
      <sz val="11"/>
      <color theme="1"/>
      <name val="Century Gothic"/>
      <family val="2"/>
    </font>
  </fonts>
  <fills count="44">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00000"/>
        <bgColor indexed="64"/>
      </patternFill>
    </fill>
    <fill>
      <patternFill patternType="solid">
        <fgColor theme="0" tint="-0.14999847407452621"/>
        <bgColor indexed="64"/>
      </patternFill>
    </fill>
    <fill>
      <patternFill patternType="solid">
        <fgColor rgb="FFEE3124"/>
        <bgColor indexed="64"/>
      </patternFill>
    </fill>
    <fill>
      <patternFill patternType="solid">
        <fgColor rgb="FF4F81BD"/>
        <bgColor indexed="64"/>
      </patternFill>
    </fill>
    <fill>
      <patternFill patternType="solid">
        <fgColor theme="3" tint="0.79998168889431442"/>
        <bgColor indexed="64"/>
      </patternFill>
    </fill>
    <fill>
      <patternFill patternType="solid">
        <fgColor rgb="FFFABF8F"/>
        <bgColor indexed="64"/>
      </patternFill>
    </fill>
    <fill>
      <patternFill patternType="solid">
        <fgColor rgb="FF800000"/>
        <bgColor indexed="64"/>
      </patternFill>
    </fill>
    <fill>
      <patternFill patternType="solid">
        <fgColor rgb="FFFDE9D9"/>
        <bgColor indexed="64"/>
      </patternFill>
    </fill>
  </fills>
  <borders count="33">
    <border>
      <left/>
      <right/>
      <top/>
      <bottom/>
      <diagonal/>
    </border>
    <border>
      <left/>
      <right/>
      <top/>
      <bottom style="thin">
        <color indexed="64"/>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right style="dashed">
        <color theme="0" tint="-0.34998626667073579"/>
      </right>
      <top style="thin">
        <color theme="0" tint="-0.34998626667073579"/>
      </top>
      <bottom style="thin">
        <color theme="0" tint="-0.34998626667073579"/>
      </bottom>
      <diagonal/>
    </border>
    <border>
      <left style="dashed">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dashed">
        <color theme="0" tint="-0.34998626667073579"/>
      </left>
      <right style="dashed">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hair">
        <color indexed="64"/>
      </top>
      <bottom style="medium">
        <color indexed="64"/>
      </bottom>
      <diagonal/>
    </border>
    <border>
      <left/>
      <right/>
      <top style="hair">
        <color indexed="64"/>
      </top>
      <bottom style="hair">
        <color indexed="64"/>
      </bottom>
      <diagonal/>
    </border>
    <border>
      <left/>
      <right/>
      <top/>
      <bottom style="hair">
        <color indexed="64"/>
      </bottom>
      <diagonal/>
    </border>
    <border>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dashed">
        <color theme="0" tint="-0.34998626667073579"/>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bottom/>
      <diagonal/>
    </border>
    <border>
      <left style="thin">
        <color indexed="64"/>
      </left>
      <right/>
      <top/>
      <bottom/>
      <diagonal/>
    </border>
    <border>
      <left style="thin">
        <color indexed="64"/>
      </left>
      <right/>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2176">
    <xf numFmtId="0" fontId="0" fillId="0" borderId="0"/>
    <xf numFmtId="165" fontId="3" fillId="0" borderId="0" applyFont="0" applyFill="0" applyBorder="0" applyAlignment="0" applyProtection="0"/>
    <xf numFmtId="0" fontId="5" fillId="0" borderId="0"/>
    <xf numFmtId="9" fontId="3" fillId="0" borderId="0" applyFont="0" applyFill="0" applyBorder="0" applyAlignment="0" applyProtection="0"/>
    <xf numFmtId="9" fontId="2" fillId="0" borderId="0" applyFont="0" applyFill="0" applyBorder="0" applyAlignment="0" applyProtection="0"/>
    <xf numFmtId="0" fontId="1" fillId="0" borderId="0"/>
    <xf numFmtId="0" fontId="8" fillId="0" borderId="0"/>
    <xf numFmtId="0" fontId="5" fillId="0" borderId="0"/>
    <xf numFmtId="165" fontId="9" fillId="0" borderId="0" applyFont="0" applyFill="0" applyBorder="0" applyAlignment="0" applyProtection="0"/>
    <xf numFmtId="0" fontId="9" fillId="0" borderId="0"/>
    <xf numFmtId="9" fontId="9" fillId="0" borderId="0" applyFont="0" applyFill="0" applyBorder="0" applyAlignment="0" applyProtection="0"/>
    <xf numFmtId="9" fontId="8" fillId="0" borderId="0" applyFont="0" applyFill="0" applyBorder="0" applyAlignment="0" applyProtection="0"/>
    <xf numFmtId="165" fontId="8" fillId="0" borderId="0" applyFont="0" applyFill="0" applyBorder="0" applyAlignment="0" applyProtection="0"/>
    <xf numFmtId="0" fontId="11" fillId="0" borderId="0" applyNumberFormat="0" applyFill="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6" borderId="0" applyNumberFormat="0" applyBorder="0" applyAlignment="0" applyProtection="0"/>
    <xf numFmtId="0" fontId="17" fillId="7" borderId="0" applyNumberFormat="0" applyBorder="0" applyAlignment="0" applyProtection="0"/>
    <xf numFmtId="0" fontId="18" fillId="8" borderId="6" applyNumberFormat="0" applyAlignment="0" applyProtection="0"/>
    <xf numFmtId="0" fontId="19" fillId="9" borderId="7" applyNumberFormat="0" applyAlignment="0" applyProtection="0"/>
    <xf numFmtId="0" fontId="20" fillId="9" borderId="6" applyNumberFormat="0" applyAlignment="0" applyProtection="0"/>
    <xf numFmtId="0" fontId="21" fillId="0" borderId="8" applyNumberFormat="0" applyFill="0" applyAlignment="0" applyProtection="0"/>
    <xf numFmtId="0" fontId="22" fillId="10" borderId="9" applyNumberFormat="0" applyAlignment="0" applyProtection="0"/>
    <xf numFmtId="0" fontId="23" fillId="0" borderId="0" applyNumberFormat="0" applyFill="0" applyBorder="0" applyAlignment="0" applyProtection="0"/>
    <xf numFmtId="0" fontId="8" fillId="11" borderId="10" applyNumberFormat="0" applyFont="0" applyAlignment="0" applyProtection="0"/>
    <xf numFmtId="0" fontId="24" fillId="0" borderId="0" applyNumberFormat="0" applyFill="0" applyBorder="0" applyAlignment="0" applyProtection="0"/>
    <xf numFmtId="0" fontId="25" fillId="0" borderId="2" applyNumberFormat="0" applyFill="0" applyAlignment="0" applyProtection="0"/>
    <xf numFmtId="0" fontId="10"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10" fillId="35" borderId="0" applyNumberFormat="0" applyBorder="0" applyAlignment="0" applyProtection="0"/>
    <xf numFmtId="165" fontId="2" fillId="0" borderId="0" applyFont="0" applyFill="0" applyBorder="0" applyAlignment="0" applyProtection="0"/>
    <xf numFmtId="0" fontId="29" fillId="39" borderId="0"/>
    <xf numFmtId="0" fontId="31" fillId="0" borderId="0" applyNumberFormat="0" applyFill="0" applyBorder="0" applyAlignment="0" applyProtection="0"/>
    <xf numFmtId="0" fontId="5" fillId="0" borderId="0"/>
    <xf numFmtId="43" fontId="8" fillId="0" borderId="0" applyFont="0" applyFill="0" applyBorder="0" applyAlignment="0" applyProtection="0"/>
    <xf numFmtId="0" fontId="5" fillId="0" borderId="0"/>
    <xf numFmtId="9" fontId="5" fillId="0" borderId="0" applyFont="0" applyFill="0" applyBorder="0" applyAlignment="0" applyProtection="0"/>
    <xf numFmtId="9" fontId="8"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171"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8" fillId="0" borderId="0" applyFont="0" applyFill="0" applyBorder="0" applyAlignment="0" applyProtection="0"/>
    <xf numFmtId="43" fontId="8" fillId="0" borderId="0" applyFont="0" applyFill="0" applyBorder="0" applyAlignment="0" applyProtection="0"/>
    <xf numFmtId="0" fontId="4"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xf numFmtId="0" fontId="5" fillId="0" borderId="0" applyFill="0" applyAlignment="0">
      <protection locked="0"/>
    </xf>
    <xf numFmtId="0" fontId="5" fillId="0" borderId="0" applyFill="0" applyAlignment="0">
      <protection locked="0"/>
    </xf>
    <xf numFmtId="0" fontId="5" fillId="0" borderId="0"/>
    <xf numFmtId="0" fontId="5" fillId="0" borderId="0" applyFill="0" applyAlignment="0">
      <protection locked="0"/>
    </xf>
    <xf numFmtId="0" fontId="8" fillId="0" borderId="0"/>
    <xf numFmtId="0" fontId="5" fillId="0" borderId="0"/>
    <xf numFmtId="0" fontId="5" fillId="0" borderId="0"/>
    <xf numFmtId="0" fontId="5" fillId="0" borderId="0"/>
    <xf numFmtId="0" fontId="5" fillId="0" borderId="0"/>
    <xf numFmtId="0" fontId="5" fillId="0" borderId="0"/>
    <xf numFmtId="174" fontId="8" fillId="0" borderId="0"/>
    <xf numFmtId="174" fontId="5" fillId="0" borderId="0"/>
    <xf numFmtId="174" fontId="8"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0" fontId="5" fillId="0" borderId="0" applyFill="0" applyAlignment="0">
      <protection locked="0"/>
    </xf>
    <xf numFmtId="3" fontId="35" fillId="0" borderId="0"/>
    <xf numFmtId="43"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0" fontId="11"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37" fillId="0" borderId="0" applyNumberFormat="0" applyFill="0" applyBorder="0" applyAlignment="0" applyProtection="0">
      <alignment vertical="top"/>
      <protection locked="0"/>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38" fillId="7"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0" fontId="11" fillId="0" borderId="0" applyNumberFormat="0" applyFill="0" applyBorder="0" applyAlignment="0" applyProtection="0"/>
    <xf numFmtId="0" fontId="17" fillId="7"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5" borderId="0" applyNumberFormat="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4" fontId="8" fillId="0" borderId="0"/>
    <xf numFmtId="43" fontId="2" fillId="0" borderId="0" applyFont="0" applyFill="0" applyBorder="0" applyAlignment="0" applyProtection="0"/>
    <xf numFmtId="174" fontId="5" fillId="0" borderId="0"/>
    <xf numFmtId="174" fontId="1" fillId="0" borderId="0"/>
    <xf numFmtId="174" fontId="8" fillId="0" borderId="0"/>
    <xf numFmtId="174" fontId="5" fillId="0" borderId="0"/>
    <xf numFmtId="174" fontId="9" fillId="0" borderId="0"/>
    <xf numFmtId="174" fontId="11" fillId="0" borderId="0" applyNumberFormat="0" applyFill="0" applyBorder="0" applyAlignment="0" applyProtection="0"/>
    <xf numFmtId="174" fontId="12" fillId="0" borderId="3" applyNumberFormat="0" applyFill="0" applyAlignment="0" applyProtection="0"/>
    <xf numFmtId="174" fontId="13" fillId="0" borderId="4" applyNumberFormat="0" applyFill="0" applyAlignment="0" applyProtection="0"/>
    <xf numFmtId="174" fontId="14" fillId="0" borderId="5" applyNumberFormat="0" applyFill="0" applyAlignment="0" applyProtection="0"/>
    <xf numFmtId="174" fontId="14" fillId="0" borderId="0" applyNumberFormat="0" applyFill="0" applyBorder="0" applyAlignment="0" applyProtection="0"/>
    <xf numFmtId="174" fontId="15" fillId="5" borderId="0" applyNumberFormat="0" applyBorder="0" applyAlignment="0" applyProtection="0"/>
    <xf numFmtId="174" fontId="16" fillId="6" borderId="0" applyNumberFormat="0" applyBorder="0" applyAlignment="0" applyProtection="0"/>
    <xf numFmtId="174" fontId="17" fillId="7" borderId="0" applyNumberFormat="0" applyBorder="0" applyAlignment="0" applyProtection="0"/>
    <xf numFmtId="174" fontId="18" fillId="8" borderId="6" applyNumberFormat="0" applyAlignment="0" applyProtection="0"/>
    <xf numFmtId="174" fontId="19" fillId="9" borderId="7" applyNumberFormat="0" applyAlignment="0" applyProtection="0"/>
    <xf numFmtId="174" fontId="20" fillId="9" borderId="6" applyNumberFormat="0" applyAlignment="0" applyProtection="0"/>
    <xf numFmtId="174" fontId="21" fillId="0" borderId="8" applyNumberFormat="0" applyFill="0" applyAlignment="0" applyProtection="0"/>
    <xf numFmtId="174" fontId="22" fillId="10" borderId="9" applyNumberFormat="0" applyAlignment="0" applyProtection="0"/>
    <xf numFmtId="174" fontId="23" fillId="0" borderId="0" applyNumberFormat="0" applyFill="0" applyBorder="0" applyAlignment="0" applyProtection="0"/>
    <xf numFmtId="174" fontId="8" fillId="11" borderId="10" applyNumberFormat="0" applyFont="0" applyAlignment="0" applyProtection="0"/>
    <xf numFmtId="174" fontId="24" fillId="0" borderId="0" applyNumberFormat="0" applyFill="0" applyBorder="0" applyAlignment="0" applyProtection="0"/>
    <xf numFmtId="174" fontId="25" fillId="0" borderId="2" applyNumberFormat="0" applyFill="0" applyAlignment="0" applyProtection="0"/>
    <xf numFmtId="174" fontId="10" fillId="12" borderId="0" applyNumberFormat="0" applyBorder="0" applyAlignment="0" applyProtection="0"/>
    <xf numFmtId="174" fontId="8" fillId="13" borderId="0" applyNumberFormat="0" applyBorder="0" applyAlignment="0" applyProtection="0"/>
    <xf numFmtId="174" fontId="8" fillId="14" borderId="0" applyNumberFormat="0" applyBorder="0" applyAlignment="0" applyProtection="0"/>
    <xf numFmtId="174" fontId="10" fillId="15" borderId="0" applyNumberFormat="0" applyBorder="0" applyAlignment="0" applyProtection="0"/>
    <xf numFmtId="174" fontId="10" fillId="16" borderId="0" applyNumberFormat="0" applyBorder="0" applyAlignment="0" applyProtection="0"/>
    <xf numFmtId="174" fontId="8" fillId="17" borderId="0" applyNumberFormat="0" applyBorder="0" applyAlignment="0" applyProtection="0"/>
    <xf numFmtId="174" fontId="8" fillId="18" borderId="0" applyNumberFormat="0" applyBorder="0" applyAlignment="0" applyProtection="0"/>
    <xf numFmtId="174" fontId="10" fillId="19" borderId="0" applyNumberFormat="0" applyBorder="0" applyAlignment="0" applyProtection="0"/>
    <xf numFmtId="174" fontId="10" fillId="20" borderId="0" applyNumberFormat="0" applyBorder="0" applyAlignment="0" applyProtection="0"/>
    <xf numFmtId="174" fontId="8" fillId="21" borderId="0" applyNumberFormat="0" applyBorder="0" applyAlignment="0" applyProtection="0"/>
    <xf numFmtId="174" fontId="8" fillId="22" borderId="0" applyNumberFormat="0" applyBorder="0" applyAlignment="0" applyProtection="0"/>
    <xf numFmtId="174" fontId="10" fillId="23" borderId="0" applyNumberFormat="0" applyBorder="0" applyAlignment="0" applyProtection="0"/>
    <xf numFmtId="174" fontId="10" fillId="24" borderId="0" applyNumberFormat="0" applyBorder="0" applyAlignment="0" applyProtection="0"/>
    <xf numFmtId="174" fontId="8" fillId="25" borderId="0" applyNumberFormat="0" applyBorder="0" applyAlignment="0" applyProtection="0"/>
    <xf numFmtId="174" fontId="8" fillId="26" borderId="0" applyNumberFormat="0" applyBorder="0" applyAlignment="0" applyProtection="0"/>
    <xf numFmtId="174" fontId="10" fillId="27" borderId="0" applyNumberFormat="0" applyBorder="0" applyAlignment="0" applyProtection="0"/>
    <xf numFmtId="174" fontId="10" fillId="28" borderId="0" applyNumberFormat="0" applyBorder="0" applyAlignment="0" applyProtection="0"/>
    <xf numFmtId="174" fontId="8" fillId="29" borderId="0" applyNumberFormat="0" applyBorder="0" applyAlignment="0" applyProtection="0"/>
    <xf numFmtId="174" fontId="8" fillId="30" borderId="0" applyNumberFormat="0" applyBorder="0" applyAlignment="0" applyProtection="0"/>
    <xf numFmtId="174" fontId="10" fillId="31" borderId="0" applyNumberFormat="0" applyBorder="0" applyAlignment="0" applyProtection="0"/>
    <xf numFmtId="174" fontId="10" fillId="32" borderId="0" applyNumberFormat="0" applyBorder="0" applyAlignment="0" applyProtection="0"/>
    <xf numFmtId="174" fontId="8" fillId="33" borderId="0" applyNumberFormat="0" applyBorder="0" applyAlignment="0" applyProtection="0"/>
    <xf numFmtId="174" fontId="8" fillId="34" borderId="0" applyNumberFormat="0" applyBorder="0" applyAlignment="0" applyProtection="0"/>
    <xf numFmtId="174" fontId="10" fillId="35" borderId="0" applyNumberFormat="0" applyBorder="0" applyAlignment="0" applyProtection="0"/>
    <xf numFmtId="174" fontId="31" fillId="0" borderId="0" applyNumberFormat="0" applyFill="0" applyBorder="0" applyAlignment="0" applyProtection="0"/>
    <xf numFmtId="174" fontId="5" fillId="0" borderId="0"/>
    <xf numFmtId="174" fontId="5" fillId="0" borderId="0"/>
    <xf numFmtId="174" fontId="5" fillId="0" borderId="0" applyFont="0" applyFill="0" applyBorder="0" applyAlignment="0" applyProtection="0"/>
    <xf numFmtId="174" fontId="4" fillId="0" borderId="0" applyNumberFormat="0" applyFill="0" applyBorder="0" applyAlignment="0" applyProtection="0">
      <alignment vertical="top"/>
      <protection locked="0"/>
    </xf>
    <xf numFmtId="174" fontId="33" fillId="0" borderId="0" applyNumberFormat="0" applyFill="0" applyBorder="0" applyAlignment="0" applyProtection="0">
      <alignment vertical="top"/>
      <protection locked="0"/>
    </xf>
    <xf numFmtId="174" fontId="34" fillId="0" borderId="0"/>
    <xf numFmtId="174" fontId="5" fillId="0" borderId="0" applyFill="0" applyAlignment="0">
      <protection locked="0"/>
    </xf>
    <xf numFmtId="174" fontId="5" fillId="0" borderId="0" applyFill="0" applyAlignment="0">
      <protection locked="0"/>
    </xf>
    <xf numFmtId="174" fontId="5" fillId="0" borderId="0"/>
    <xf numFmtId="174" fontId="5" fillId="0" borderId="0" applyFill="0" applyAlignment="0">
      <protection locked="0"/>
    </xf>
    <xf numFmtId="174" fontId="8"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applyFill="0" applyAlignment="0">
      <protection locked="0"/>
    </xf>
    <xf numFmtId="174" fontId="11" fillId="0" borderId="0" applyNumberFormat="0" applyFill="0" applyBorder="0" applyAlignment="0" applyProtection="0"/>
    <xf numFmtId="174" fontId="37" fillId="0" borderId="0" applyNumberFormat="0" applyFill="0" applyBorder="0" applyAlignment="0" applyProtection="0">
      <alignment vertical="top"/>
      <protection locked="0"/>
    </xf>
    <xf numFmtId="174" fontId="38" fillId="7" borderId="0" applyNumberFormat="0" applyBorder="0" applyAlignment="0" applyProtection="0"/>
    <xf numFmtId="174" fontId="8" fillId="15" borderId="0" applyNumberFormat="0" applyBorder="0" applyAlignment="0" applyProtection="0"/>
    <xf numFmtId="174" fontId="8" fillId="19" borderId="0" applyNumberFormat="0" applyBorder="0" applyAlignment="0" applyProtection="0"/>
    <xf numFmtId="174" fontId="8" fillId="23" borderId="0" applyNumberFormat="0" applyBorder="0" applyAlignment="0" applyProtection="0"/>
    <xf numFmtId="174" fontId="8" fillId="27" borderId="0" applyNumberFormat="0" applyBorder="0" applyAlignment="0" applyProtection="0"/>
    <xf numFmtId="174" fontId="8" fillId="31" borderId="0" applyNumberFormat="0" applyBorder="0" applyAlignment="0" applyProtection="0"/>
    <xf numFmtId="174" fontId="8" fillId="35" borderId="0" applyNumberFormat="0" applyBorder="0" applyAlignment="0" applyProtection="0"/>
    <xf numFmtId="43" fontId="8" fillId="0" borderId="0" applyFont="0" applyFill="0" applyBorder="0" applyAlignment="0" applyProtection="0"/>
    <xf numFmtId="0" fontId="8" fillId="0" borderId="0"/>
    <xf numFmtId="0" fontId="31" fillId="0" borderId="0" applyNumberFormat="0" applyFill="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6" borderId="0" applyNumberFormat="0" applyBorder="0" applyAlignment="0" applyProtection="0"/>
    <xf numFmtId="0" fontId="38" fillId="7" borderId="0" applyNumberFormat="0" applyBorder="0" applyAlignment="0" applyProtection="0"/>
    <xf numFmtId="0" fontId="18" fillId="8" borderId="6" applyNumberFormat="0" applyAlignment="0" applyProtection="0"/>
    <xf numFmtId="0" fontId="19" fillId="9" borderId="7" applyNumberFormat="0" applyAlignment="0" applyProtection="0"/>
    <xf numFmtId="0" fontId="20" fillId="9" borderId="6" applyNumberFormat="0" applyAlignment="0" applyProtection="0"/>
    <xf numFmtId="0" fontId="21" fillId="0" borderId="8" applyNumberFormat="0" applyFill="0" applyAlignment="0" applyProtection="0"/>
    <xf numFmtId="0" fontId="22" fillId="10" borderId="9" applyNumberFormat="0" applyAlignment="0" applyProtection="0"/>
    <xf numFmtId="0" fontId="23" fillId="0" borderId="0" applyNumberFormat="0" applyFill="0" applyBorder="0" applyAlignment="0" applyProtection="0"/>
    <xf numFmtId="0" fontId="8" fillId="11" borderId="10" applyNumberFormat="0" applyFont="0" applyAlignment="0" applyProtection="0"/>
    <xf numFmtId="0" fontId="24" fillId="0" borderId="0" applyNumberFormat="0" applyFill="0" applyBorder="0" applyAlignment="0" applyProtection="0"/>
    <xf numFmtId="0" fontId="25" fillId="0" borderId="2" applyNumberFormat="0" applyFill="0" applyAlignment="0" applyProtection="0"/>
    <xf numFmtId="0" fontId="10"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10"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10"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10"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10"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10"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0" borderId="0"/>
    <xf numFmtId="0" fontId="17" fillId="7"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5" borderId="0" applyNumberFormat="0" applyBorder="0" applyAlignment="0" applyProtection="0"/>
    <xf numFmtId="174" fontId="8" fillId="0" borderId="0"/>
    <xf numFmtId="43" fontId="2" fillId="0" borderId="0" applyFont="0" applyFill="0" applyBorder="0" applyAlignment="0" applyProtection="0"/>
    <xf numFmtId="43" fontId="2" fillId="0" borderId="0" applyFont="0" applyFill="0" applyBorder="0" applyAlignment="0" applyProtection="0"/>
    <xf numFmtId="174" fontId="8" fillId="0" borderId="0"/>
    <xf numFmtId="0" fontId="8" fillId="0" borderId="0"/>
    <xf numFmtId="168" fontId="8" fillId="0" borderId="0"/>
    <xf numFmtId="43" fontId="2" fillId="0" borderId="0" applyFont="0" applyFill="0" applyBorder="0" applyAlignment="0" applyProtection="0"/>
    <xf numFmtId="168" fontId="5" fillId="0" borderId="0"/>
    <xf numFmtId="168" fontId="1" fillId="0" borderId="0"/>
    <xf numFmtId="168" fontId="8" fillId="0" borderId="0"/>
    <xf numFmtId="168" fontId="5" fillId="0" borderId="0"/>
    <xf numFmtId="168" fontId="9" fillId="0" borderId="0"/>
    <xf numFmtId="168" fontId="11" fillId="0" borderId="0" applyNumberFormat="0" applyFill="0" applyBorder="0" applyAlignment="0" applyProtection="0"/>
    <xf numFmtId="168" fontId="12" fillId="0" borderId="3" applyNumberFormat="0" applyFill="0" applyAlignment="0" applyProtection="0"/>
    <xf numFmtId="168" fontId="13" fillId="0" borderId="4" applyNumberFormat="0" applyFill="0" applyAlignment="0" applyProtection="0"/>
    <xf numFmtId="168" fontId="14" fillId="0" borderId="5" applyNumberFormat="0" applyFill="0" applyAlignment="0" applyProtection="0"/>
    <xf numFmtId="168" fontId="14" fillId="0" borderId="0" applyNumberFormat="0" applyFill="0" applyBorder="0" applyAlignment="0" applyProtection="0"/>
    <xf numFmtId="168" fontId="15" fillId="5" borderId="0" applyNumberFormat="0" applyBorder="0" applyAlignment="0" applyProtection="0"/>
    <xf numFmtId="168" fontId="16" fillId="6" borderId="0" applyNumberFormat="0" applyBorder="0" applyAlignment="0" applyProtection="0"/>
    <xf numFmtId="168" fontId="17" fillId="7" borderId="0" applyNumberFormat="0" applyBorder="0" applyAlignment="0" applyProtection="0"/>
    <xf numFmtId="168" fontId="18" fillId="8" borderId="6" applyNumberFormat="0" applyAlignment="0" applyProtection="0"/>
    <xf numFmtId="168" fontId="19" fillId="9" borderId="7" applyNumberFormat="0" applyAlignment="0" applyProtection="0"/>
    <xf numFmtId="168" fontId="20" fillId="9" borderId="6" applyNumberFormat="0" applyAlignment="0" applyProtection="0"/>
    <xf numFmtId="168" fontId="21" fillId="0" borderId="8" applyNumberFormat="0" applyFill="0" applyAlignment="0" applyProtection="0"/>
    <xf numFmtId="168" fontId="22" fillId="10" borderId="9" applyNumberFormat="0" applyAlignment="0" applyProtection="0"/>
    <xf numFmtId="168" fontId="23" fillId="0" borderId="0" applyNumberFormat="0" applyFill="0" applyBorder="0" applyAlignment="0" applyProtection="0"/>
    <xf numFmtId="168" fontId="8" fillId="11" borderId="10" applyNumberFormat="0" applyFont="0" applyAlignment="0" applyProtection="0"/>
    <xf numFmtId="168" fontId="24" fillId="0" borderId="0" applyNumberFormat="0" applyFill="0" applyBorder="0" applyAlignment="0" applyProtection="0"/>
    <xf numFmtId="168" fontId="25" fillId="0" borderId="2" applyNumberFormat="0" applyFill="0" applyAlignment="0" applyProtection="0"/>
    <xf numFmtId="168" fontId="10" fillId="12" borderId="0" applyNumberFormat="0" applyBorder="0" applyAlignment="0" applyProtection="0"/>
    <xf numFmtId="168" fontId="8" fillId="13" borderId="0" applyNumberFormat="0" applyBorder="0" applyAlignment="0" applyProtection="0"/>
    <xf numFmtId="168" fontId="8" fillId="14" borderId="0" applyNumberFormat="0" applyBorder="0" applyAlignment="0" applyProtection="0"/>
    <xf numFmtId="168" fontId="10" fillId="15" borderId="0" applyNumberFormat="0" applyBorder="0" applyAlignment="0" applyProtection="0"/>
    <xf numFmtId="168" fontId="10" fillId="16" borderId="0" applyNumberFormat="0" applyBorder="0" applyAlignment="0" applyProtection="0"/>
    <xf numFmtId="168" fontId="8" fillId="17" borderId="0" applyNumberFormat="0" applyBorder="0" applyAlignment="0" applyProtection="0"/>
    <xf numFmtId="168" fontId="8" fillId="18" borderId="0" applyNumberFormat="0" applyBorder="0" applyAlignment="0" applyProtection="0"/>
    <xf numFmtId="168" fontId="10" fillId="19" borderId="0" applyNumberFormat="0" applyBorder="0" applyAlignment="0" applyProtection="0"/>
    <xf numFmtId="168" fontId="10" fillId="20" borderId="0" applyNumberFormat="0" applyBorder="0" applyAlignment="0" applyProtection="0"/>
    <xf numFmtId="168" fontId="8" fillId="21" borderId="0" applyNumberFormat="0" applyBorder="0" applyAlignment="0" applyProtection="0"/>
    <xf numFmtId="168" fontId="8" fillId="22" borderId="0" applyNumberFormat="0" applyBorder="0" applyAlignment="0" applyProtection="0"/>
    <xf numFmtId="168" fontId="10" fillId="23" borderId="0" applyNumberFormat="0" applyBorder="0" applyAlignment="0" applyProtection="0"/>
    <xf numFmtId="168" fontId="10" fillId="24" borderId="0" applyNumberFormat="0" applyBorder="0" applyAlignment="0" applyProtection="0"/>
    <xf numFmtId="168" fontId="8" fillId="25" borderId="0" applyNumberFormat="0" applyBorder="0" applyAlignment="0" applyProtection="0"/>
    <xf numFmtId="168" fontId="8" fillId="26" borderId="0" applyNumberFormat="0" applyBorder="0" applyAlignment="0" applyProtection="0"/>
    <xf numFmtId="168" fontId="10" fillId="27" borderId="0" applyNumberFormat="0" applyBorder="0" applyAlignment="0" applyProtection="0"/>
    <xf numFmtId="168" fontId="10" fillId="28" borderId="0" applyNumberFormat="0" applyBorder="0" applyAlignment="0" applyProtection="0"/>
    <xf numFmtId="168" fontId="8" fillId="29" borderId="0" applyNumberFormat="0" applyBorder="0" applyAlignment="0" applyProtection="0"/>
    <xf numFmtId="168" fontId="8" fillId="30" borderId="0" applyNumberFormat="0" applyBorder="0" applyAlignment="0" applyProtection="0"/>
    <xf numFmtId="168" fontId="10" fillId="31" borderId="0" applyNumberFormat="0" applyBorder="0" applyAlignment="0" applyProtection="0"/>
    <xf numFmtId="168" fontId="10" fillId="32" borderId="0" applyNumberFormat="0" applyBorder="0" applyAlignment="0" applyProtection="0"/>
    <xf numFmtId="168" fontId="8" fillId="33" borderId="0" applyNumberFormat="0" applyBorder="0" applyAlignment="0" applyProtection="0"/>
    <xf numFmtId="168" fontId="8" fillId="34" borderId="0" applyNumberFormat="0" applyBorder="0" applyAlignment="0" applyProtection="0"/>
    <xf numFmtId="168" fontId="10" fillId="35" borderId="0" applyNumberFormat="0" applyBorder="0" applyAlignment="0" applyProtection="0"/>
    <xf numFmtId="168" fontId="31" fillId="0" borderId="0" applyNumberFormat="0" applyFill="0" applyBorder="0" applyAlignment="0" applyProtection="0"/>
    <xf numFmtId="168" fontId="5" fillId="0" borderId="0"/>
    <xf numFmtId="168" fontId="5" fillId="0" borderId="0"/>
    <xf numFmtId="168" fontId="5" fillId="0" borderId="0" applyFont="0" applyFill="0" applyBorder="0" applyAlignment="0" applyProtection="0"/>
    <xf numFmtId="168" fontId="4" fillId="0" borderId="0" applyNumberFormat="0" applyFill="0" applyBorder="0" applyAlignment="0" applyProtection="0">
      <alignment vertical="top"/>
      <protection locked="0"/>
    </xf>
    <xf numFmtId="168" fontId="33" fillId="0" borderId="0" applyNumberFormat="0" applyFill="0" applyBorder="0" applyAlignment="0" applyProtection="0">
      <alignment vertical="top"/>
      <protection locked="0"/>
    </xf>
    <xf numFmtId="168" fontId="34" fillId="0" borderId="0"/>
    <xf numFmtId="168" fontId="5" fillId="0" borderId="0" applyFill="0" applyAlignment="0">
      <protection locked="0"/>
    </xf>
    <xf numFmtId="168" fontId="5" fillId="0" borderId="0" applyFill="0" applyAlignment="0">
      <protection locked="0"/>
    </xf>
    <xf numFmtId="168" fontId="5" fillId="0" borderId="0"/>
    <xf numFmtId="168" fontId="5" fillId="0" borderId="0" applyFill="0" applyAlignment="0">
      <protection locked="0"/>
    </xf>
    <xf numFmtId="168" fontId="8" fillId="0" borderId="0"/>
    <xf numFmtId="168" fontId="5" fillId="0" borderId="0"/>
    <xf numFmtId="168" fontId="5" fillId="0" borderId="0"/>
    <xf numFmtId="168" fontId="5" fillId="0" borderId="0"/>
    <xf numFmtId="168" fontId="5" fillId="0" borderId="0"/>
    <xf numFmtId="168" fontId="5" fillId="0" borderId="0"/>
    <xf numFmtId="168" fontId="8" fillId="0" borderId="0"/>
    <xf numFmtId="168" fontId="5" fillId="0" borderId="0"/>
    <xf numFmtId="168" fontId="8" fillId="0" borderId="0"/>
    <xf numFmtId="168" fontId="5" fillId="0" borderId="0"/>
    <xf numFmtId="168" fontId="5" fillId="0" borderId="0" applyFill="0" applyAlignment="0">
      <protection locked="0"/>
    </xf>
    <xf numFmtId="168" fontId="11" fillId="0" borderId="0" applyNumberFormat="0" applyFill="0" applyBorder="0" applyAlignment="0" applyProtection="0"/>
    <xf numFmtId="168" fontId="37" fillId="0" borderId="0" applyNumberFormat="0" applyFill="0" applyBorder="0" applyAlignment="0" applyProtection="0">
      <alignment vertical="top"/>
      <protection locked="0"/>
    </xf>
    <xf numFmtId="168" fontId="38" fillId="7" borderId="0" applyNumberFormat="0" applyBorder="0" applyAlignment="0" applyProtection="0"/>
    <xf numFmtId="168" fontId="8" fillId="15" borderId="0" applyNumberFormat="0" applyBorder="0" applyAlignment="0" applyProtection="0"/>
    <xf numFmtId="168" fontId="8" fillId="19" borderId="0" applyNumberFormat="0" applyBorder="0" applyAlignment="0" applyProtection="0"/>
    <xf numFmtId="168" fontId="8" fillId="23" borderId="0" applyNumberFormat="0" applyBorder="0" applyAlignment="0" applyProtection="0"/>
    <xf numFmtId="168" fontId="8" fillId="27" borderId="0" applyNumberFormat="0" applyBorder="0" applyAlignment="0" applyProtection="0"/>
    <xf numFmtId="168" fontId="8" fillId="31" borderId="0" applyNumberFormat="0" applyBorder="0" applyAlignment="0" applyProtection="0"/>
    <xf numFmtId="168" fontId="8" fillId="35" borderId="0" applyNumberFormat="0" applyBorder="0" applyAlignment="0" applyProtection="0"/>
    <xf numFmtId="168" fontId="8" fillId="0" borderId="0"/>
    <xf numFmtId="168" fontId="31" fillId="0" borderId="0" applyNumberFormat="0" applyFill="0" applyBorder="0" applyAlignment="0" applyProtection="0"/>
    <xf numFmtId="168" fontId="12" fillId="0" borderId="3" applyNumberFormat="0" applyFill="0" applyAlignment="0" applyProtection="0"/>
    <xf numFmtId="168" fontId="13" fillId="0" borderId="4" applyNumberFormat="0" applyFill="0" applyAlignment="0" applyProtection="0"/>
    <xf numFmtId="168" fontId="14" fillId="0" borderId="5" applyNumberFormat="0" applyFill="0" applyAlignment="0" applyProtection="0"/>
    <xf numFmtId="168" fontId="14" fillId="0" borderId="0" applyNumberFormat="0" applyFill="0" applyBorder="0" applyAlignment="0" applyProtection="0"/>
    <xf numFmtId="168" fontId="15" fillId="5" borderId="0" applyNumberFormat="0" applyBorder="0" applyAlignment="0" applyProtection="0"/>
    <xf numFmtId="168" fontId="16" fillId="6" borderId="0" applyNumberFormat="0" applyBorder="0" applyAlignment="0" applyProtection="0"/>
    <xf numFmtId="168" fontId="38" fillId="7" borderId="0" applyNumberFormat="0" applyBorder="0" applyAlignment="0" applyProtection="0"/>
    <xf numFmtId="168" fontId="18" fillId="8" borderId="6" applyNumberFormat="0" applyAlignment="0" applyProtection="0"/>
    <xf numFmtId="168" fontId="19" fillId="9" borderId="7" applyNumberFormat="0" applyAlignment="0" applyProtection="0"/>
    <xf numFmtId="168" fontId="20" fillId="9" borderId="6" applyNumberFormat="0" applyAlignment="0" applyProtection="0"/>
    <xf numFmtId="168" fontId="21" fillId="0" borderId="8" applyNumberFormat="0" applyFill="0" applyAlignment="0" applyProtection="0"/>
    <xf numFmtId="168" fontId="22" fillId="10" borderId="9" applyNumberFormat="0" applyAlignment="0" applyProtection="0"/>
    <xf numFmtId="168" fontId="23" fillId="0" borderId="0" applyNumberFormat="0" applyFill="0" applyBorder="0" applyAlignment="0" applyProtection="0"/>
    <xf numFmtId="168" fontId="8" fillId="11" borderId="10" applyNumberFormat="0" applyFont="0" applyAlignment="0" applyProtection="0"/>
    <xf numFmtId="168" fontId="24" fillId="0" borderId="0" applyNumberFormat="0" applyFill="0" applyBorder="0" applyAlignment="0" applyProtection="0"/>
    <xf numFmtId="168" fontId="25" fillId="0" borderId="2" applyNumberFormat="0" applyFill="0" applyAlignment="0" applyProtection="0"/>
    <xf numFmtId="168" fontId="10" fillId="12" borderId="0" applyNumberFormat="0" applyBorder="0" applyAlignment="0" applyProtection="0"/>
    <xf numFmtId="168" fontId="8" fillId="13" borderId="0" applyNumberFormat="0" applyBorder="0" applyAlignment="0" applyProtection="0"/>
    <xf numFmtId="168" fontId="8" fillId="14" borderId="0" applyNumberFormat="0" applyBorder="0" applyAlignment="0" applyProtection="0"/>
    <xf numFmtId="168" fontId="8" fillId="15" borderId="0" applyNumberFormat="0" applyBorder="0" applyAlignment="0" applyProtection="0"/>
    <xf numFmtId="168" fontId="10" fillId="16" borderId="0" applyNumberFormat="0" applyBorder="0" applyAlignment="0" applyProtection="0"/>
    <xf numFmtId="168" fontId="8" fillId="17" borderId="0" applyNumberFormat="0" applyBorder="0" applyAlignment="0" applyProtection="0"/>
    <xf numFmtId="168" fontId="8" fillId="18" borderId="0" applyNumberFormat="0" applyBorder="0" applyAlignment="0" applyProtection="0"/>
    <xf numFmtId="168" fontId="8" fillId="19" borderId="0" applyNumberFormat="0" applyBorder="0" applyAlignment="0" applyProtection="0"/>
    <xf numFmtId="168" fontId="10" fillId="20" borderId="0" applyNumberFormat="0" applyBorder="0" applyAlignment="0" applyProtection="0"/>
    <xf numFmtId="168" fontId="8" fillId="21" borderId="0" applyNumberFormat="0" applyBorder="0" applyAlignment="0" applyProtection="0"/>
    <xf numFmtId="168" fontId="8" fillId="22" borderId="0" applyNumberFormat="0" applyBorder="0" applyAlignment="0" applyProtection="0"/>
    <xf numFmtId="168" fontId="8" fillId="23" borderId="0" applyNumberFormat="0" applyBorder="0" applyAlignment="0" applyProtection="0"/>
    <xf numFmtId="168" fontId="10" fillId="24" borderId="0" applyNumberFormat="0" applyBorder="0" applyAlignment="0" applyProtection="0"/>
    <xf numFmtId="168" fontId="8" fillId="25" borderId="0" applyNumberFormat="0" applyBorder="0" applyAlignment="0" applyProtection="0"/>
    <xf numFmtId="168" fontId="8" fillId="26" borderId="0" applyNumberFormat="0" applyBorder="0" applyAlignment="0" applyProtection="0"/>
    <xf numFmtId="168" fontId="8" fillId="27" borderId="0" applyNumberFormat="0" applyBorder="0" applyAlignment="0" applyProtection="0"/>
    <xf numFmtId="168" fontId="10" fillId="28" borderId="0" applyNumberFormat="0" applyBorder="0" applyAlignment="0" applyProtection="0"/>
    <xf numFmtId="168" fontId="8" fillId="29" borderId="0" applyNumberFormat="0" applyBorder="0" applyAlignment="0" applyProtection="0"/>
    <xf numFmtId="168" fontId="8" fillId="30" borderId="0" applyNumberFormat="0" applyBorder="0" applyAlignment="0" applyProtection="0"/>
    <xf numFmtId="168" fontId="8" fillId="31" borderId="0" applyNumberFormat="0" applyBorder="0" applyAlignment="0" applyProtection="0"/>
    <xf numFmtId="168" fontId="10" fillId="32" borderId="0" applyNumberFormat="0" applyBorder="0" applyAlignment="0" applyProtection="0"/>
    <xf numFmtId="168" fontId="8" fillId="33" borderId="0" applyNumberFormat="0" applyBorder="0" applyAlignment="0" applyProtection="0"/>
    <xf numFmtId="168" fontId="8" fillId="34" borderId="0" applyNumberFormat="0" applyBorder="0" applyAlignment="0" applyProtection="0"/>
    <xf numFmtId="168" fontId="8" fillId="35" borderId="0" applyNumberFormat="0" applyBorder="0" applyAlignment="0" applyProtection="0"/>
    <xf numFmtId="168" fontId="8" fillId="0" borderId="0"/>
    <xf numFmtId="168" fontId="17" fillId="7" borderId="0" applyNumberFormat="0" applyBorder="0" applyAlignment="0" applyProtection="0"/>
    <xf numFmtId="168" fontId="8" fillId="0" borderId="0"/>
    <xf numFmtId="168" fontId="10" fillId="15" borderId="0" applyNumberFormat="0" applyBorder="0" applyAlignment="0" applyProtection="0"/>
    <xf numFmtId="168" fontId="10" fillId="19" borderId="0" applyNumberFormat="0" applyBorder="0" applyAlignment="0" applyProtection="0"/>
    <xf numFmtId="168" fontId="10" fillId="23" borderId="0" applyNumberFormat="0" applyBorder="0" applyAlignment="0" applyProtection="0"/>
    <xf numFmtId="168" fontId="10" fillId="27" borderId="0" applyNumberFormat="0" applyBorder="0" applyAlignment="0" applyProtection="0"/>
    <xf numFmtId="168" fontId="10" fillId="31" borderId="0" applyNumberFormat="0" applyBorder="0" applyAlignment="0" applyProtection="0"/>
    <xf numFmtId="168" fontId="10" fillId="35" borderId="0" applyNumberFormat="0" applyBorder="0" applyAlignment="0" applyProtection="0"/>
    <xf numFmtId="168" fontId="8" fillId="0" borderId="0"/>
    <xf numFmtId="43" fontId="2" fillId="0" borderId="0" applyFont="0" applyFill="0" applyBorder="0" applyAlignment="0" applyProtection="0"/>
    <xf numFmtId="0" fontId="8" fillId="0" borderId="0"/>
    <xf numFmtId="0" fontId="31" fillId="0" borderId="0" applyNumberFormat="0" applyFill="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6" borderId="0" applyNumberFormat="0" applyBorder="0" applyAlignment="0" applyProtection="0"/>
    <xf numFmtId="0" fontId="38" fillId="7" borderId="0" applyNumberFormat="0" applyBorder="0" applyAlignment="0" applyProtection="0"/>
    <xf numFmtId="0" fontId="18" fillId="8" borderId="6" applyNumberFormat="0" applyAlignment="0" applyProtection="0"/>
    <xf numFmtId="0" fontId="19" fillId="9" borderId="7" applyNumberFormat="0" applyAlignment="0" applyProtection="0"/>
    <xf numFmtId="0" fontId="20" fillId="9" borderId="6" applyNumberFormat="0" applyAlignment="0" applyProtection="0"/>
    <xf numFmtId="0" fontId="21" fillId="0" borderId="8" applyNumberFormat="0" applyFill="0" applyAlignment="0" applyProtection="0"/>
    <xf numFmtId="0" fontId="22" fillId="10" borderId="9" applyNumberFormat="0" applyAlignment="0" applyProtection="0"/>
    <xf numFmtId="0" fontId="23" fillId="0" borderId="0" applyNumberFormat="0" applyFill="0" applyBorder="0" applyAlignment="0" applyProtection="0"/>
    <xf numFmtId="0" fontId="8" fillId="11" borderId="10" applyNumberFormat="0" applyFont="0" applyAlignment="0" applyProtection="0"/>
    <xf numFmtId="0" fontId="24" fillId="0" borderId="0" applyNumberFormat="0" applyFill="0" applyBorder="0" applyAlignment="0" applyProtection="0"/>
    <xf numFmtId="0" fontId="25" fillId="0" borderId="2" applyNumberFormat="0" applyFill="0" applyAlignment="0" applyProtection="0"/>
    <xf numFmtId="0" fontId="10"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10"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10"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10"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10"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10"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168" fontId="8" fillId="0" borderId="0"/>
    <xf numFmtId="43" fontId="2" fillId="0" borderId="0" applyFont="0" applyFill="0" applyBorder="0" applyAlignment="0" applyProtection="0"/>
    <xf numFmtId="168" fontId="8" fillId="0" borderId="0"/>
    <xf numFmtId="43" fontId="2" fillId="0" borderId="0" applyFont="0" applyFill="0" applyBorder="0" applyAlignment="0" applyProtection="0"/>
    <xf numFmtId="0" fontId="8" fillId="0" borderId="0"/>
    <xf numFmtId="43" fontId="8" fillId="0" borderId="0" applyFont="0" applyFill="0" applyBorder="0" applyAlignment="0" applyProtection="0"/>
    <xf numFmtId="0" fontId="37" fillId="0" borderId="0" applyNumberFormat="0" applyFill="0" applyBorder="0" applyAlignment="0" applyProtection="0">
      <alignment vertical="top"/>
      <protection locked="0"/>
    </xf>
    <xf numFmtId="0" fontId="8" fillId="0" borderId="0"/>
    <xf numFmtId="0" fontId="17" fillId="7"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5" borderId="0" applyNumberFormat="0" applyBorder="0" applyAlignment="0" applyProtection="0"/>
    <xf numFmtId="0" fontId="8" fillId="0" borderId="0"/>
    <xf numFmtId="43" fontId="2" fillId="0" borderId="0" applyFont="0" applyFill="0" applyBorder="0" applyAlignment="0" applyProtection="0"/>
    <xf numFmtId="168" fontId="4" fillId="0" borderId="0" applyNumberFormat="0" applyFill="0" applyBorder="0" applyAlignment="0" applyProtection="0">
      <alignment vertical="top"/>
      <protection locked="0"/>
    </xf>
    <xf numFmtId="168" fontId="5" fillId="0" borderId="0"/>
    <xf numFmtId="168" fontId="1" fillId="0" borderId="0"/>
    <xf numFmtId="168" fontId="8" fillId="0" borderId="0"/>
    <xf numFmtId="168" fontId="5" fillId="0" borderId="0"/>
    <xf numFmtId="168" fontId="9" fillId="0" borderId="0"/>
    <xf numFmtId="168" fontId="17" fillId="7" borderId="0" applyNumberFormat="0" applyBorder="0" applyAlignment="0" applyProtection="0"/>
    <xf numFmtId="168" fontId="10" fillId="15" borderId="0" applyNumberFormat="0" applyBorder="0" applyAlignment="0" applyProtection="0"/>
    <xf numFmtId="168" fontId="10" fillId="19" borderId="0" applyNumberFormat="0" applyBorder="0" applyAlignment="0" applyProtection="0"/>
    <xf numFmtId="168" fontId="10" fillId="23" borderId="0" applyNumberFormat="0" applyBorder="0" applyAlignment="0" applyProtection="0"/>
    <xf numFmtId="168" fontId="10" fillId="27" borderId="0" applyNumberFormat="0" applyBorder="0" applyAlignment="0" applyProtection="0"/>
    <xf numFmtId="168" fontId="10" fillId="31" borderId="0" applyNumberFormat="0" applyBorder="0" applyAlignment="0" applyProtection="0"/>
    <xf numFmtId="168" fontId="10" fillId="35" borderId="0" applyNumberFormat="0" applyBorder="0" applyAlignment="0" applyProtection="0"/>
    <xf numFmtId="168" fontId="31" fillId="0" borderId="0" applyNumberFormat="0" applyFill="0" applyBorder="0" applyAlignment="0" applyProtection="0"/>
    <xf numFmtId="168" fontId="5" fillId="0" borderId="0"/>
    <xf numFmtId="168" fontId="5" fillId="0" borderId="0"/>
    <xf numFmtId="168" fontId="5" fillId="0" borderId="0" applyFont="0" applyFill="0" applyBorder="0" applyAlignment="0" applyProtection="0"/>
    <xf numFmtId="43" fontId="2" fillId="0" borderId="0" applyFont="0" applyFill="0" applyBorder="0" applyAlignment="0" applyProtection="0"/>
    <xf numFmtId="168" fontId="4" fillId="0" borderId="0" applyNumberFormat="0" applyFill="0" applyBorder="0" applyAlignment="0" applyProtection="0">
      <alignment vertical="top"/>
      <protection locked="0"/>
    </xf>
    <xf numFmtId="168" fontId="33" fillId="0" borderId="0" applyNumberFormat="0" applyFill="0" applyBorder="0" applyAlignment="0" applyProtection="0">
      <alignment vertical="top"/>
      <protection locked="0"/>
    </xf>
    <xf numFmtId="168" fontId="34" fillId="0" borderId="0"/>
    <xf numFmtId="168" fontId="5" fillId="0" borderId="0" applyFill="0" applyAlignment="0">
      <protection locked="0"/>
    </xf>
    <xf numFmtId="168" fontId="5" fillId="0" borderId="0" applyFill="0" applyAlignment="0">
      <protection locked="0"/>
    </xf>
    <xf numFmtId="168" fontId="5" fillId="0" borderId="0"/>
    <xf numFmtId="168" fontId="5" fillId="0" borderId="0" applyFill="0" applyAlignment="0">
      <protection locked="0"/>
    </xf>
    <xf numFmtId="168" fontId="8" fillId="0" borderId="0"/>
    <xf numFmtId="168" fontId="5" fillId="0" borderId="0"/>
    <xf numFmtId="168" fontId="5" fillId="0" borderId="0"/>
    <xf numFmtId="168" fontId="5" fillId="0" borderId="0"/>
    <xf numFmtId="168" fontId="5" fillId="0" borderId="0"/>
    <xf numFmtId="168" fontId="5" fillId="0" borderId="0"/>
    <xf numFmtId="168" fontId="5" fillId="0" borderId="0"/>
    <xf numFmtId="168" fontId="5" fillId="0" borderId="0" applyFill="0" applyAlignment="0">
      <protection locked="0"/>
    </xf>
    <xf numFmtId="168" fontId="11" fillId="0" borderId="0" applyNumberFormat="0" applyFill="0" applyBorder="0" applyAlignment="0" applyProtection="0"/>
    <xf numFmtId="168" fontId="38" fillId="7" borderId="0" applyNumberFormat="0" applyBorder="0" applyAlignment="0" applyProtection="0"/>
    <xf numFmtId="168" fontId="8" fillId="15" borderId="0" applyNumberFormat="0" applyBorder="0" applyAlignment="0" applyProtection="0"/>
    <xf numFmtId="168" fontId="8" fillId="19" borderId="0" applyNumberFormat="0" applyBorder="0" applyAlignment="0" applyProtection="0"/>
    <xf numFmtId="168" fontId="8" fillId="23" borderId="0" applyNumberFormat="0" applyBorder="0" applyAlignment="0" applyProtection="0"/>
    <xf numFmtId="168" fontId="8" fillId="27" borderId="0" applyNumberFormat="0" applyBorder="0" applyAlignment="0" applyProtection="0"/>
    <xf numFmtId="168" fontId="8" fillId="31" borderId="0" applyNumberFormat="0" applyBorder="0" applyAlignment="0" applyProtection="0"/>
    <xf numFmtId="168" fontId="8" fillId="35" borderId="0" applyNumberFormat="0" applyBorder="0" applyAlignment="0" applyProtection="0"/>
    <xf numFmtId="168" fontId="8" fillId="0" borderId="0"/>
    <xf numFmtId="43" fontId="2" fillId="0" borderId="0" applyFont="0" applyFill="0" applyBorder="0" applyAlignment="0" applyProtection="0"/>
    <xf numFmtId="168" fontId="8" fillId="0" borderId="0"/>
    <xf numFmtId="168" fontId="8" fillId="0" borderId="0"/>
    <xf numFmtId="168" fontId="8" fillId="0" borderId="0"/>
    <xf numFmtId="168" fontId="8" fillId="0" borderId="0"/>
    <xf numFmtId="168"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8" fontId="8" fillId="0" borderId="0"/>
    <xf numFmtId="168" fontId="8" fillId="0" borderId="0"/>
    <xf numFmtId="168" fontId="8" fillId="0" borderId="0"/>
    <xf numFmtId="168" fontId="8" fillId="0" borderId="0"/>
    <xf numFmtId="43" fontId="2" fillId="0" borderId="0" applyFont="0" applyFill="0" applyBorder="0" applyAlignment="0" applyProtection="0"/>
    <xf numFmtId="168" fontId="8" fillId="0" borderId="0"/>
    <xf numFmtId="168" fontId="8" fillId="0" borderId="0"/>
    <xf numFmtId="168" fontId="8" fillId="0" borderId="0"/>
    <xf numFmtId="0" fontId="8" fillId="0" borderId="0"/>
    <xf numFmtId="0" fontId="4" fillId="0" borderId="0" applyNumberFormat="0" applyFill="0" applyBorder="0" applyAlignment="0" applyProtection="0">
      <alignment vertical="top"/>
      <protection locked="0"/>
    </xf>
    <xf numFmtId="0" fontId="5" fillId="0" borderId="0"/>
    <xf numFmtId="0" fontId="1" fillId="0" borderId="0"/>
    <xf numFmtId="0" fontId="8" fillId="0" borderId="0"/>
    <xf numFmtId="0" fontId="5" fillId="0" borderId="0"/>
    <xf numFmtId="0" fontId="9" fillId="0" borderId="0"/>
    <xf numFmtId="0" fontId="11" fillId="0" borderId="0" applyNumberFormat="0" applyFill="0" applyBorder="0" applyAlignment="0" applyProtection="0"/>
    <xf numFmtId="0" fontId="31" fillId="0" borderId="0" applyNumberFormat="0" applyFill="0" applyBorder="0" applyAlignment="0" applyProtection="0"/>
    <xf numFmtId="0" fontId="5" fillId="0" borderId="0"/>
    <xf numFmtId="0" fontId="5" fillId="0" borderId="0"/>
    <xf numFmtId="171" fontId="5" fillId="0" borderId="0" applyFont="0" applyFill="0" applyBorder="0" applyAlignment="0" applyProtection="0"/>
    <xf numFmtId="0" fontId="4"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xf numFmtId="0" fontId="5" fillId="0" borderId="0" applyFill="0" applyAlignment="0">
      <protection locked="0"/>
    </xf>
    <xf numFmtId="0" fontId="5" fillId="0" borderId="0" applyFill="0" applyAlignment="0">
      <protection locked="0"/>
    </xf>
    <xf numFmtId="0" fontId="5" fillId="0" borderId="0"/>
    <xf numFmtId="0" fontId="5" fillId="0" borderId="0" applyFill="0" applyAlignment="0">
      <protection locked="0"/>
    </xf>
    <xf numFmtId="0" fontId="8" fillId="0" borderId="0"/>
    <xf numFmtId="0" fontId="5" fillId="0" borderId="0"/>
    <xf numFmtId="0" fontId="5" fillId="0" borderId="0"/>
    <xf numFmtId="0" fontId="5" fillId="0" borderId="0"/>
    <xf numFmtId="0" fontId="5" fillId="0" borderId="0"/>
    <xf numFmtId="0" fontId="5" fillId="0" borderId="0"/>
    <xf numFmtId="174" fontId="8" fillId="0" borderId="0"/>
    <xf numFmtId="174" fontId="5" fillId="0" borderId="0"/>
    <xf numFmtId="174" fontId="8" fillId="0" borderId="0"/>
    <xf numFmtId="0" fontId="5" fillId="0" borderId="0"/>
    <xf numFmtId="0" fontId="5" fillId="0" borderId="0" applyFill="0" applyAlignment="0">
      <protection locked="0"/>
    </xf>
    <xf numFmtId="0" fontId="11" fillId="0" borderId="0" applyNumberFormat="0" applyFill="0" applyBorder="0" applyAlignment="0" applyProtection="0"/>
    <xf numFmtId="0" fontId="38" fillId="7"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168" fontId="8" fillId="0" borderId="0"/>
    <xf numFmtId="168" fontId="8" fillId="0" borderId="0"/>
    <xf numFmtId="43" fontId="2" fillId="0" borderId="0" applyFont="0" applyFill="0" applyBorder="0" applyAlignment="0" applyProtection="0"/>
    <xf numFmtId="43" fontId="2" fillId="0" borderId="0" applyFont="0" applyFill="0" applyBorder="0" applyAlignment="0" applyProtection="0"/>
    <xf numFmtId="168" fontId="8" fillId="0" borderId="0"/>
    <xf numFmtId="43" fontId="2" fillId="0" borderId="0" applyFont="0" applyFill="0" applyBorder="0" applyAlignment="0" applyProtection="0"/>
    <xf numFmtId="168" fontId="8" fillId="0" borderId="0"/>
    <xf numFmtId="43" fontId="2" fillId="0" borderId="0" applyFont="0" applyFill="0" applyBorder="0" applyAlignment="0" applyProtection="0"/>
    <xf numFmtId="168" fontId="8" fillId="0" borderId="0"/>
    <xf numFmtId="168"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7" fillId="0" borderId="0" applyNumberFormat="0" applyFill="0" applyBorder="0" applyAlignment="0" applyProtection="0">
      <alignment vertical="top"/>
      <protection locked="0"/>
    </xf>
    <xf numFmtId="174" fontId="5" fillId="0" borderId="0"/>
    <xf numFmtId="174" fontId="1" fillId="0" borderId="0"/>
    <xf numFmtId="174" fontId="14" fillId="0" borderId="5" applyNumberFormat="0" applyFill="0" applyAlignment="0" applyProtection="0"/>
    <xf numFmtId="174" fontId="5" fillId="0" borderId="0"/>
    <xf numFmtId="174" fontId="8" fillId="0" borderId="0"/>
    <xf numFmtId="174" fontId="12" fillId="0" borderId="3" applyNumberFormat="0" applyFill="0" applyAlignment="0" applyProtection="0"/>
    <xf numFmtId="174" fontId="9" fillId="0" borderId="0"/>
    <xf numFmtId="174" fontId="8" fillId="0" borderId="0"/>
    <xf numFmtId="174" fontId="13" fillId="0" borderId="4" applyNumberFormat="0" applyFill="0" applyAlignment="0" applyProtection="0"/>
    <xf numFmtId="174" fontId="10" fillId="16" borderId="0" applyNumberFormat="0" applyBorder="0" applyAlignment="0" applyProtection="0"/>
    <xf numFmtId="174" fontId="14" fillId="0" borderId="0" applyNumberFormat="0" applyFill="0" applyBorder="0" applyAlignment="0" applyProtection="0"/>
    <xf numFmtId="174" fontId="8" fillId="13" borderId="0" applyNumberFormat="0" applyBorder="0" applyAlignment="0" applyProtection="0"/>
    <xf numFmtId="174" fontId="17" fillId="7" borderId="0" applyNumberFormat="0" applyBorder="0" applyAlignment="0" applyProtection="0"/>
    <xf numFmtId="174" fontId="8" fillId="22" borderId="0" applyNumberFormat="0" applyBorder="0" applyAlignment="0" applyProtection="0"/>
    <xf numFmtId="174" fontId="21" fillId="0" borderId="8" applyNumberFormat="0" applyFill="0" applyAlignment="0" applyProtection="0"/>
    <xf numFmtId="174" fontId="10" fillId="19" borderId="0" applyNumberFormat="0" applyBorder="0" applyAlignment="0" applyProtection="0"/>
    <xf numFmtId="174" fontId="8" fillId="11" borderId="10" applyNumberFormat="0" applyFont="0" applyAlignment="0" applyProtection="0"/>
    <xf numFmtId="174" fontId="19" fillId="9" borderId="7" applyNumberFormat="0" applyAlignment="0" applyProtection="0"/>
    <xf numFmtId="174" fontId="10" fillId="12" borderId="0" applyNumberFormat="0" applyBorder="0" applyAlignment="0" applyProtection="0"/>
    <xf numFmtId="174" fontId="16" fillId="6" borderId="0" applyNumberFormat="0" applyBorder="0" applyAlignment="0" applyProtection="0"/>
    <xf numFmtId="174" fontId="10" fillId="15" borderId="0" applyNumberFormat="0" applyBorder="0" applyAlignment="0" applyProtection="0"/>
    <xf numFmtId="174" fontId="8" fillId="18" borderId="0" applyNumberFormat="0" applyBorder="0" applyAlignment="0" applyProtection="0"/>
    <xf numFmtId="174" fontId="23" fillId="0" borderId="0" applyNumberFormat="0" applyFill="0" applyBorder="0" applyAlignment="0" applyProtection="0"/>
    <xf numFmtId="174" fontId="8" fillId="21" borderId="0" applyNumberFormat="0" applyBorder="0" applyAlignment="0" applyProtection="0"/>
    <xf numFmtId="174" fontId="11" fillId="0" borderId="0" applyNumberFormat="0" applyFill="0" applyBorder="0" applyAlignment="0" applyProtection="0"/>
    <xf numFmtId="174" fontId="15" fillId="5" borderId="0" applyNumberFormat="0" applyBorder="0" applyAlignment="0" applyProtection="0"/>
    <xf numFmtId="174" fontId="8" fillId="14" borderId="0" applyNumberFormat="0" applyBorder="0" applyAlignment="0" applyProtection="0"/>
    <xf numFmtId="174" fontId="18" fillId="8" borderId="6" applyNumberFormat="0" applyAlignment="0" applyProtection="0"/>
    <xf numFmtId="174" fontId="22" fillId="10" borderId="9" applyNumberFormat="0" applyAlignment="0" applyProtection="0"/>
    <xf numFmtId="174" fontId="10" fillId="20" borderId="0" applyNumberFormat="0" applyBorder="0" applyAlignment="0" applyProtection="0"/>
    <xf numFmtId="174" fontId="24" fillId="0" borderId="0" applyNumberFormat="0" applyFill="0" applyBorder="0" applyAlignment="0" applyProtection="0"/>
    <xf numFmtId="174" fontId="8" fillId="17" borderId="0" applyNumberFormat="0" applyBorder="0" applyAlignment="0" applyProtection="0"/>
    <xf numFmtId="174" fontId="25" fillId="0" borderId="2" applyNumberFormat="0" applyFill="0" applyAlignment="0" applyProtection="0"/>
    <xf numFmtId="174" fontId="20" fillId="9" borderId="6" applyNumberFormat="0" applyAlignment="0" applyProtection="0"/>
    <xf numFmtId="174" fontId="10" fillId="23" borderId="0" applyNumberFormat="0" applyBorder="0" applyAlignment="0" applyProtection="0"/>
    <xf numFmtId="174" fontId="10" fillId="24" borderId="0" applyNumberFormat="0" applyBorder="0" applyAlignment="0" applyProtection="0"/>
    <xf numFmtId="174" fontId="8" fillId="25" borderId="0" applyNumberFormat="0" applyBorder="0" applyAlignment="0" applyProtection="0"/>
    <xf numFmtId="174" fontId="8" fillId="26" borderId="0" applyNumberFormat="0" applyBorder="0" applyAlignment="0" applyProtection="0"/>
    <xf numFmtId="174" fontId="10" fillId="27" borderId="0" applyNumberFormat="0" applyBorder="0" applyAlignment="0" applyProtection="0"/>
    <xf numFmtId="174" fontId="10" fillId="28" borderId="0" applyNumberFormat="0" applyBorder="0" applyAlignment="0" applyProtection="0"/>
    <xf numFmtId="174" fontId="8" fillId="29" borderId="0" applyNumberFormat="0" applyBorder="0" applyAlignment="0" applyProtection="0"/>
    <xf numFmtId="174" fontId="8" fillId="30" borderId="0" applyNumberFormat="0" applyBorder="0" applyAlignment="0" applyProtection="0"/>
    <xf numFmtId="174" fontId="10" fillId="31" borderId="0" applyNumberFormat="0" applyBorder="0" applyAlignment="0" applyProtection="0"/>
    <xf numFmtId="174" fontId="10" fillId="32" borderId="0" applyNumberFormat="0" applyBorder="0" applyAlignment="0" applyProtection="0"/>
    <xf numFmtId="174" fontId="8" fillId="33" borderId="0" applyNumberFormat="0" applyBorder="0" applyAlignment="0" applyProtection="0"/>
    <xf numFmtId="174" fontId="8" fillId="34" borderId="0" applyNumberFormat="0" applyBorder="0" applyAlignment="0" applyProtection="0"/>
    <xf numFmtId="174" fontId="10" fillId="35" borderId="0" applyNumberFormat="0" applyBorder="0" applyAlignment="0" applyProtection="0"/>
    <xf numFmtId="174" fontId="31" fillId="0" borderId="0" applyNumberFormat="0" applyFill="0" applyBorder="0" applyAlignment="0" applyProtection="0"/>
    <xf numFmtId="174" fontId="5" fillId="0" borderId="0"/>
    <xf numFmtId="174" fontId="5" fillId="0" borderId="0"/>
    <xf numFmtId="174" fontId="5" fillId="0" borderId="0" applyFont="0" applyFill="0" applyBorder="0" applyAlignment="0" applyProtection="0"/>
    <xf numFmtId="174" fontId="4" fillId="0" borderId="0" applyNumberFormat="0" applyFill="0" applyBorder="0" applyAlignment="0" applyProtection="0">
      <alignment vertical="top"/>
      <protection locked="0"/>
    </xf>
    <xf numFmtId="174" fontId="33" fillId="0" borderId="0" applyNumberFormat="0" applyFill="0" applyBorder="0" applyAlignment="0" applyProtection="0">
      <alignment vertical="top"/>
      <protection locked="0"/>
    </xf>
    <xf numFmtId="174" fontId="34" fillId="0" borderId="0"/>
    <xf numFmtId="174" fontId="5" fillId="0" borderId="0" applyFill="0" applyAlignment="0">
      <protection locked="0"/>
    </xf>
    <xf numFmtId="174" fontId="5" fillId="0" borderId="0" applyFill="0" applyAlignment="0">
      <protection locked="0"/>
    </xf>
    <xf numFmtId="174" fontId="5" fillId="0" borderId="0"/>
    <xf numFmtId="174" fontId="5" fillId="0" borderId="0" applyFill="0" applyAlignment="0">
      <protection locked="0"/>
    </xf>
    <xf numFmtId="174" fontId="8"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applyFill="0" applyAlignment="0">
      <protection locked="0"/>
    </xf>
    <xf numFmtId="174" fontId="8" fillId="0" borderId="0"/>
    <xf numFmtId="174" fontId="11" fillId="0" borderId="0" applyNumberFormat="0" applyFill="0" applyBorder="0" applyAlignment="0" applyProtection="0"/>
    <xf numFmtId="174" fontId="38" fillId="7" borderId="0" applyNumberFormat="0" applyBorder="0" applyAlignment="0" applyProtection="0"/>
    <xf numFmtId="174" fontId="8" fillId="15" borderId="0" applyNumberFormat="0" applyBorder="0" applyAlignment="0" applyProtection="0"/>
    <xf numFmtId="174" fontId="8" fillId="19" borderId="0" applyNumberFormat="0" applyBorder="0" applyAlignment="0" applyProtection="0"/>
    <xf numFmtId="174" fontId="8" fillId="23" borderId="0" applyNumberFormat="0" applyBorder="0" applyAlignment="0" applyProtection="0"/>
    <xf numFmtId="174" fontId="8" fillId="27" borderId="0" applyNumberFormat="0" applyBorder="0" applyAlignment="0" applyProtection="0"/>
    <xf numFmtId="174" fontId="8" fillId="31" borderId="0" applyNumberFormat="0" applyBorder="0" applyAlignment="0" applyProtection="0"/>
    <xf numFmtId="174" fontId="8" fillId="35" borderId="0" applyNumberFormat="0" applyBorder="0" applyAlignment="0" applyProtection="0"/>
    <xf numFmtId="0" fontId="8" fillId="0" borderId="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6" borderId="0" applyNumberFormat="0" applyBorder="0" applyAlignment="0" applyProtection="0"/>
    <xf numFmtId="0" fontId="18" fillId="8" borderId="6" applyNumberFormat="0" applyAlignment="0" applyProtection="0"/>
    <xf numFmtId="0" fontId="19" fillId="9" borderId="7" applyNumberFormat="0" applyAlignment="0" applyProtection="0"/>
    <xf numFmtId="0" fontId="20" fillId="9" borderId="6" applyNumberFormat="0" applyAlignment="0" applyProtection="0"/>
    <xf numFmtId="0" fontId="21" fillId="0" borderId="8" applyNumberFormat="0" applyFill="0" applyAlignment="0" applyProtection="0"/>
    <xf numFmtId="0" fontId="22" fillId="10" borderId="9" applyNumberFormat="0" applyAlignment="0" applyProtection="0"/>
    <xf numFmtId="0" fontId="23" fillId="0" borderId="0" applyNumberFormat="0" applyFill="0" applyBorder="0" applyAlignment="0" applyProtection="0"/>
    <xf numFmtId="0" fontId="8" fillId="11" borderId="10" applyNumberFormat="0" applyFont="0" applyAlignment="0" applyProtection="0"/>
    <xf numFmtId="0" fontId="24" fillId="0" borderId="0" applyNumberFormat="0" applyFill="0" applyBorder="0" applyAlignment="0" applyProtection="0"/>
    <xf numFmtId="0" fontId="25" fillId="0" borderId="2" applyNumberFormat="0" applyFill="0" applyAlignment="0" applyProtection="0"/>
    <xf numFmtId="0" fontId="10"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10"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10"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10"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10"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10"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174" fontId="8" fillId="0" borderId="0"/>
    <xf numFmtId="174" fontId="8" fillId="0" borderId="0"/>
    <xf numFmtId="174" fontId="8"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0" fontId="11"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cellStyleXfs>
  <cellXfs count="184">
    <xf numFmtId="0" fontId="0" fillId="0" borderId="0" xfId="0"/>
    <xf numFmtId="0" fontId="6" fillId="0" borderId="0" xfId="0" applyFont="1"/>
    <xf numFmtId="0" fontId="0" fillId="0" borderId="0" xfId="0" applyAlignment="1">
      <alignment horizontal="center"/>
    </xf>
    <xf numFmtId="0" fontId="27" fillId="0" borderId="0" xfId="0" applyFont="1" applyProtection="1"/>
    <xf numFmtId="0" fontId="10" fillId="0" borderId="0" xfId="0" applyFont="1" applyAlignment="1" applyProtection="1">
      <alignment horizontal="left"/>
      <protection locked="0"/>
    </xf>
    <xf numFmtId="0" fontId="29" fillId="39" borderId="0" xfId="55" applyNumberFormat="1" applyFont="1" applyFill="1" applyBorder="1" applyAlignment="1" applyProtection="1"/>
    <xf numFmtId="0" fontId="29" fillId="39" borderId="0" xfId="55" applyNumberFormat="1" applyFont="1" applyFill="1" applyBorder="1" applyAlignment="1" applyProtection="1">
      <alignment horizontal="center"/>
    </xf>
    <xf numFmtId="14" fontId="30" fillId="3" borderId="0" xfId="0" applyNumberFormat="1" applyFont="1" applyFill="1" applyAlignment="1">
      <alignment horizontal="center"/>
    </xf>
    <xf numFmtId="164" fontId="0" fillId="0" borderId="0" xfId="0" applyNumberFormat="1"/>
    <xf numFmtId="0" fontId="25" fillId="0" borderId="0" xfId="0" applyFont="1"/>
    <xf numFmtId="0" fontId="7" fillId="0" borderId="0" xfId="0" applyFont="1" applyBorder="1"/>
    <xf numFmtId="164" fontId="7" fillId="0" borderId="1" xfId="0" applyNumberFormat="1" applyFont="1" applyBorder="1"/>
    <xf numFmtId="164" fontId="6" fillId="0" borderId="0" xfId="0" applyNumberFormat="1" applyFont="1" applyBorder="1"/>
    <xf numFmtId="2" fontId="6" fillId="0" borderId="0" xfId="0" applyNumberFormat="1" applyFont="1" applyBorder="1" applyAlignment="1">
      <alignment horizontal="center"/>
    </xf>
    <xf numFmtId="37" fontId="6" fillId="0" borderId="0" xfId="0" applyNumberFormat="1" applyFont="1" applyBorder="1" applyAlignment="1">
      <alignment horizontal="center"/>
    </xf>
    <xf numFmtId="167" fontId="6" fillId="0" borderId="0" xfId="3" applyNumberFormat="1" applyFont="1" applyBorder="1" applyAlignment="1">
      <alignment horizontal="center"/>
    </xf>
    <xf numFmtId="167" fontId="6" fillId="0" borderId="0" xfId="11" applyNumberFormat="1" applyFont="1" applyBorder="1" applyAlignment="1">
      <alignment horizontal="center"/>
    </xf>
    <xf numFmtId="164" fontId="6" fillId="0" borderId="11" xfId="0" applyNumberFormat="1" applyFont="1" applyBorder="1"/>
    <xf numFmtId="2" fontId="6" fillId="0" borderId="11" xfId="0" applyNumberFormat="1" applyFont="1" applyBorder="1" applyAlignment="1">
      <alignment horizontal="center"/>
    </xf>
    <xf numFmtId="37" fontId="6" fillId="0" borderId="11" xfId="0" applyNumberFormat="1" applyFont="1" applyBorder="1" applyAlignment="1">
      <alignment horizontal="center"/>
    </xf>
    <xf numFmtId="167" fontId="6" fillId="0" borderId="11" xfId="11" applyNumberFormat="1" applyFont="1" applyBorder="1" applyAlignment="1">
      <alignment horizontal="center"/>
    </xf>
    <xf numFmtId="164" fontId="6" fillId="0" borderId="0" xfId="0" applyNumberFormat="1" applyFont="1"/>
    <xf numFmtId="10" fontId="0" fillId="0" borderId="0" xfId="3" applyNumberFormat="1" applyFont="1"/>
    <xf numFmtId="0" fontId="0" fillId="0" borderId="0" xfId="0"/>
    <xf numFmtId="0" fontId="0" fillId="0" borderId="0" xfId="0"/>
    <xf numFmtId="0" fontId="0" fillId="0" borderId="0" xfId="0"/>
    <xf numFmtId="0" fontId="0" fillId="0" borderId="0" xfId="0"/>
    <xf numFmtId="0" fontId="25" fillId="3" borderId="0" xfId="0" applyFont="1" applyFill="1"/>
    <xf numFmtId="0" fontId="0" fillId="0" borderId="0" xfId="0" applyAlignment="1">
      <alignment horizontal="center"/>
    </xf>
    <xf numFmtId="0" fontId="0" fillId="0" borderId="0" xfId="0"/>
    <xf numFmtId="4" fontId="36" fillId="0" borderId="0" xfId="0" applyNumberFormat="1" applyFont="1"/>
    <xf numFmtId="0" fontId="0" fillId="0" borderId="0" xfId="0"/>
    <xf numFmtId="0" fontId="25" fillId="0" borderId="0" xfId="0" applyFont="1" applyFill="1" applyBorder="1"/>
    <xf numFmtId="0" fontId="25" fillId="0" borderId="0" xfId="0" applyFont="1" applyFill="1" applyBorder="1" applyProtection="1"/>
    <xf numFmtId="0" fontId="25" fillId="4" borderId="30" xfId="0" applyFont="1" applyFill="1" applyBorder="1" applyProtection="1"/>
    <xf numFmtId="175" fontId="25" fillId="4" borderId="30" xfId="0" applyNumberFormat="1" applyFont="1" applyFill="1" applyBorder="1" applyProtection="1"/>
    <xf numFmtId="0" fontId="0" fillId="0" borderId="0" xfId="0"/>
    <xf numFmtId="0" fontId="26" fillId="0" borderId="0" xfId="0" applyFont="1" applyFill="1" applyAlignment="1" applyProtection="1"/>
    <xf numFmtId="0" fontId="26" fillId="0" borderId="0" xfId="0" applyFont="1" applyFill="1" applyAlignment="1" applyProtection="1">
      <alignment horizontal="left"/>
    </xf>
    <xf numFmtId="14" fontId="42" fillId="0" borderId="0" xfId="0" applyNumberFormat="1" applyFont="1" applyFill="1" applyProtection="1"/>
    <xf numFmtId="0" fontId="26" fillId="0" borderId="0" xfId="0" applyFont="1" applyFill="1" applyProtection="1"/>
    <xf numFmtId="0" fontId="26" fillId="0" borderId="0" xfId="0" applyFont="1" applyFill="1" applyAlignment="1" applyProtection="1">
      <alignment horizontal="right"/>
    </xf>
    <xf numFmtId="0" fontId="0" fillId="0" borderId="0" xfId="0" applyFont="1" applyProtection="1"/>
    <xf numFmtId="0" fontId="0" fillId="3" borderId="0" xfId="0" applyFont="1" applyFill="1" applyProtection="1"/>
    <xf numFmtId="0" fontId="9" fillId="0" borderId="0" xfId="0" applyFont="1" applyProtection="1"/>
    <xf numFmtId="0" fontId="9" fillId="0" borderId="0" xfId="0" applyFont="1" applyAlignment="1" applyProtection="1">
      <alignment horizontal="center"/>
    </xf>
    <xf numFmtId="0" fontId="26" fillId="0" borderId="11" xfId="0" applyFont="1" applyFill="1" applyBorder="1" applyAlignment="1" applyProtection="1"/>
    <xf numFmtId="0" fontId="26" fillId="0" borderId="11" xfId="0" applyFont="1" applyFill="1" applyBorder="1" applyAlignment="1" applyProtection="1">
      <alignment horizontal="left"/>
    </xf>
    <xf numFmtId="0" fontId="26" fillId="0" borderId="11" xfId="0" applyFont="1" applyFill="1" applyBorder="1" applyProtection="1"/>
    <xf numFmtId="0" fontId="26" fillId="0" borderId="11" xfId="0" applyFont="1" applyFill="1" applyBorder="1" applyAlignment="1" applyProtection="1">
      <alignment horizontal="right"/>
    </xf>
    <xf numFmtId="0" fontId="26" fillId="0" borderId="0" xfId="0" applyFont="1" applyFill="1" applyBorder="1" applyProtection="1"/>
    <xf numFmtId="0" fontId="43" fillId="0" borderId="0" xfId="0" applyFont="1" applyProtection="1">
      <protection locked="0"/>
    </xf>
    <xf numFmtId="0" fontId="0" fillId="0" borderId="0" xfId="0" applyFont="1" applyProtection="1">
      <protection locked="0"/>
    </xf>
    <xf numFmtId="165" fontId="9" fillId="0" borderId="0" xfId="0" applyNumberFormat="1" applyFont="1" applyProtection="1"/>
    <xf numFmtId="0" fontId="26" fillId="0" borderId="0" xfId="0" applyFont="1" applyFill="1" applyBorder="1" applyAlignment="1" applyProtection="1">
      <alignment horizontal="right"/>
    </xf>
    <xf numFmtId="0" fontId="45" fillId="36" borderId="27" xfId="0" applyFont="1" applyFill="1" applyBorder="1" applyAlignment="1" applyProtection="1"/>
    <xf numFmtId="0" fontId="45" fillId="36" borderId="0" xfId="0" applyFont="1" applyFill="1" applyBorder="1" applyAlignment="1" applyProtection="1"/>
    <xf numFmtId="0" fontId="26" fillId="0" borderId="27" xfId="0" applyFont="1" applyFill="1" applyBorder="1" applyAlignment="1" applyProtection="1"/>
    <xf numFmtId="0" fontId="26" fillId="0" borderId="0" xfId="0" applyFont="1" applyFill="1" applyBorder="1" applyAlignment="1" applyProtection="1">
      <alignment horizontal="left"/>
    </xf>
    <xf numFmtId="0" fontId="26" fillId="0" borderId="26" xfId="0" applyFont="1" applyFill="1" applyBorder="1" applyProtection="1"/>
    <xf numFmtId="0" fontId="32" fillId="2" borderId="25" xfId="0" applyFont="1" applyFill="1" applyBorder="1" applyAlignment="1" applyProtection="1"/>
    <xf numFmtId="0" fontId="46" fillId="2" borderId="15" xfId="0" applyFont="1" applyFill="1" applyBorder="1" applyAlignment="1" applyProtection="1">
      <alignment horizontal="center"/>
    </xf>
    <xf numFmtId="0" fontId="46" fillId="2" borderId="24" xfId="0" applyFont="1" applyFill="1" applyBorder="1" applyAlignment="1" applyProtection="1">
      <alignment horizontal="center"/>
    </xf>
    <xf numFmtId="165" fontId="46" fillId="2" borderId="23" xfId="54" applyFont="1" applyFill="1" applyBorder="1" applyAlignment="1" applyProtection="1">
      <alignment vertical="center" wrapText="1"/>
      <protection hidden="1"/>
    </xf>
    <xf numFmtId="0" fontId="46" fillId="2" borderId="0" xfId="0" applyFont="1" applyFill="1" applyBorder="1" applyAlignment="1" applyProtection="1">
      <alignment horizontal="center" vertical="center" wrapText="1"/>
      <protection hidden="1"/>
    </xf>
    <xf numFmtId="0" fontId="46" fillId="2" borderId="16" xfId="0" applyFont="1" applyFill="1" applyBorder="1" applyAlignment="1" applyProtection="1">
      <alignment horizontal="center" vertical="center" wrapText="1"/>
      <protection hidden="1"/>
    </xf>
    <xf numFmtId="0" fontId="46" fillId="2" borderId="15" xfId="0" applyFont="1" applyFill="1" applyBorder="1" applyAlignment="1" applyProtection="1">
      <alignment horizontal="center" vertical="center" wrapText="1"/>
      <protection hidden="1"/>
    </xf>
    <xf numFmtId="2" fontId="46" fillId="2" borderId="16" xfId="0" applyNumberFormat="1" applyFont="1" applyFill="1" applyBorder="1" applyAlignment="1" applyProtection="1">
      <alignment horizontal="center" vertical="center" wrapText="1"/>
      <protection hidden="1"/>
    </xf>
    <xf numFmtId="0" fontId="46" fillId="2" borderId="13" xfId="0" applyFont="1" applyFill="1" applyBorder="1" applyAlignment="1" applyProtection="1">
      <alignment horizontal="center" vertical="center" wrapText="1"/>
      <protection hidden="1"/>
    </xf>
    <xf numFmtId="0" fontId="46" fillId="2" borderId="12" xfId="0" applyFont="1" applyFill="1" applyBorder="1" applyAlignment="1" applyProtection="1">
      <alignment horizontal="center" vertical="center" wrapText="1"/>
      <protection hidden="1"/>
    </xf>
    <xf numFmtId="0" fontId="46" fillId="2" borderId="16" xfId="0" applyFont="1" applyFill="1" applyBorder="1" applyAlignment="1" applyProtection="1">
      <alignment horizontal="center" vertical="center"/>
      <protection hidden="1"/>
    </xf>
    <xf numFmtId="0" fontId="46" fillId="2" borderId="22" xfId="0" applyFont="1" applyFill="1" applyBorder="1" applyAlignment="1" applyProtection="1">
      <alignment horizontal="center" vertical="center"/>
      <protection hidden="1"/>
    </xf>
    <xf numFmtId="0" fontId="47" fillId="0" borderId="0" xfId="0" applyFont="1" applyBorder="1" applyProtection="1">
      <protection locked="0"/>
    </xf>
    <xf numFmtId="0" fontId="47" fillId="0" borderId="0" xfId="0" applyFont="1" applyBorder="1" applyAlignment="1" applyProtection="1">
      <alignment horizontal="center"/>
      <protection locked="0"/>
    </xf>
    <xf numFmtId="0" fontId="43" fillId="0" borderId="0" xfId="0" applyFont="1" applyBorder="1" applyAlignment="1" applyProtection="1">
      <alignment horizontal="center"/>
    </xf>
    <xf numFmtId="169" fontId="0" fillId="0" borderId="0" xfId="0" applyNumberFormat="1" applyFont="1" applyProtection="1"/>
    <xf numFmtId="164" fontId="43" fillId="37" borderId="17" xfId="54" applyNumberFormat="1" applyFont="1" applyFill="1" applyBorder="1" applyAlignment="1" applyProtection="1">
      <protection hidden="1"/>
    </xf>
    <xf numFmtId="172" fontId="43" fillId="37" borderId="14" xfId="54" applyNumberFormat="1" applyFont="1" applyFill="1" applyBorder="1" applyAlignment="1" applyProtection="1">
      <alignment horizontal="center"/>
      <protection hidden="1"/>
    </xf>
    <xf numFmtId="172" fontId="47" fillId="37" borderId="14" xfId="54" applyNumberFormat="1" applyFont="1" applyFill="1" applyBorder="1" applyAlignment="1" applyProtection="1">
      <alignment horizontal="center"/>
      <protection hidden="1"/>
    </xf>
    <xf numFmtId="37" fontId="43" fillId="37" borderId="14" xfId="54" applyNumberFormat="1" applyFont="1" applyFill="1" applyBorder="1" applyAlignment="1" applyProtection="1">
      <alignment horizontal="center"/>
      <protection hidden="1"/>
    </xf>
    <xf numFmtId="10" fontId="47" fillId="0" borderId="13" xfId="4" applyNumberFormat="1" applyFont="1" applyFill="1" applyBorder="1" applyAlignment="1" applyProtection="1">
      <alignment horizontal="center"/>
      <protection hidden="1"/>
    </xf>
    <xf numFmtId="167" fontId="47" fillId="0" borderId="12" xfId="4" applyNumberFormat="1" applyFont="1" applyFill="1" applyBorder="1" applyAlignment="1" applyProtection="1">
      <alignment horizontal="center"/>
      <protection hidden="1"/>
    </xf>
    <xf numFmtId="2" fontId="43" fillId="0" borderId="14" xfId="0" applyNumberFormat="1" applyFont="1" applyFill="1" applyBorder="1" applyAlignment="1" applyProtection="1">
      <alignment horizontal="center"/>
      <protection hidden="1"/>
    </xf>
    <xf numFmtId="0" fontId="43" fillId="0" borderId="21" xfId="0" applyFont="1" applyBorder="1" applyAlignment="1" applyProtection="1">
      <alignment horizontal="left"/>
      <protection locked="0"/>
    </xf>
    <xf numFmtId="0" fontId="43" fillId="0" borderId="21" xfId="0" applyFont="1" applyBorder="1" applyProtection="1">
      <protection locked="0"/>
    </xf>
    <xf numFmtId="169" fontId="32" fillId="0" borderId="21" xfId="0" applyNumberFormat="1" applyFont="1" applyBorder="1" applyAlignment="1" applyProtection="1">
      <alignment horizontal="center"/>
      <protection locked="0"/>
    </xf>
    <xf numFmtId="166" fontId="43" fillId="0" borderId="21" xfId="12" applyNumberFormat="1" applyFont="1" applyBorder="1" applyAlignment="1" applyProtection="1">
      <alignment horizontal="center"/>
      <protection locked="0"/>
    </xf>
    <xf numFmtId="4" fontId="32" fillId="0" borderId="0" xfId="11" applyNumberFormat="1" applyFont="1" applyAlignment="1" applyProtection="1">
      <alignment horizontal="center"/>
    </xf>
    <xf numFmtId="10" fontId="9" fillId="0" borderId="0" xfId="0" applyNumberFormat="1" applyFont="1" applyAlignment="1" applyProtection="1">
      <alignment horizontal="center"/>
    </xf>
    <xf numFmtId="3" fontId="9" fillId="0" borderId="0" xfId="0" applyNumberFormat="1" applyFont="1" applyAlignment="1" applyProtection="1">
      <alignment horizontal="center"/>
    </xf>
    <xf numFmtId="1" fontId="9" fillId="0" borderId="0" xfId="0" applyNumberFormat="1" applyFont="1" applyProtection="1"/>
    <xf numFmtId="1" fontId="9" fillId="3" borderId="0" xfId="0" applyNumberFormat="1" applyFont="1" applyFill="1" applyProtection="1"/>
    <xf numFmtId="1" fontId="9" fillId="0" borderId="0" xfId="0" applyNumberFormat="1" applyFont="1" applyAlignment="1" applyProtection="1">
      <alignment horizontal="center"/>
    </xf>
    <xf numFmtId="164" fontId="43" fillId="0" borderId="17" xfId="54" applyNumberFormat="1" applyFont="1" applyFill="1" applyBorder="1" applyAlignment="1" applyProtection="1">
      <protection hidden="1"/>
    </xf>
    <xf numFmtId="172" fontId="43" fillId="0" borderId="16" xfId="54" applyNumberFormat="1" applyFont="1" applyFill="1" applyBorder="1" applyAlignment="1" applyProtection="1">
      <alignment horizontal="center"/>
      <protection hidden="1"/>
    </xf>
    <xf numFmtId="172" fontId="43" fillId="0" borderId="14" xfId="54" applyNumberFormat="1" applyFont="1" applyFill="1" applyBorder="1" applyAlignment="1" applyProtection="1">
      <alignment horizontal="center"/>
      <protection hidden="1"/>
    </xf>
    <xf numFmtId="172" fontId="47" fillId="0" borderId="15" xfId="54" applyNumberFormat="1" applyFont="1" applyFill="1" applyBorder="1" applyAlignment="1" applyProtection="1">
      <alignment horizontal="center"/>
      <protection hidden="1"/>
    </xf>
    <xf numFmtId="37" fontId="43" fillId="0" borderId="14" xfId="54" applyNumberFormat="1" applyFont="1" applyFill="1" applyBorder="1" applyAlignment="1" applyProtection="1">
      <alignment horizontal="center"/>
      <protection hidden="1"/>
    </xf>
    <xf numFmtId="2" fontId="43" fillId="37" borderId="14" xfId="0" applyNumberFormat="1" applyFont="1" applyFill="1" applyBorder="1" applyAlignment="1" applyProtection="1">
      <alignment horizontal="center"/>
      <protection hidden="1"/>
    </xf>
    <xf numFmtId="2" fontId="43" fillId="37" borderId="18" xfId="0" applyNumberFormat="1" applyFont="1" applyFill="1" applyBorder="1" applyAlignment="1" applyProtection="1">
      <alignment horizontal="center"/>
      <protection hidden="1"/>
    </xf>
    <xf numFmtId="0" fontId="43" fillId="0" borderId="20" xfId="0" applyFont="1" applyBorder="1" applyAlignment="1" applyProtection="1">
      <alignment horizontal="left"/>
      <protection locked="0"/>
    </xf>
    <xf numFmtId="0" fontId="43" fillId="0" borderId="20" xfId="0" applyFont="1" applyBorder="1" applyProtection="1">
      <protection locked="0"/>
    </xf>
    <xf numFmtId="169" fontId="32" fillId="0" borderId="20" xfId="0" applyNumberFormat="1" applyFont="1" applyBorder="1" applyAlignment="1" applyProtection="1">
      <alignment horizontal="center"/>
      <protection locked="0"/>
    </xf>
    <xf numFmtId="166" fontId="43" fillId="0" borderId="20" xfId="12" applyNumberFormat="1" applyFont="1" applyBorder="1" applyAlignment="1" applyProtection="1">
      <alignment horizontal="center"/>
    </xf>
    <xf numFmtId="4" fontId="32" fillId="0" borderId="0" xfId="11" applyNumberFormat="1" applyFont="1" applyBorder="1" applyAlignment="1" applyProtection="1">
      <alignment horizontal="center"/>
    </xf>
    <xf numFmtId="0" fontId="43" fillId="0" borderId="19" xfId="0" applyFont="1" applyBorder="1" applyAlignment="1" applyProtection="1">
      <alignment horizontal="left"/>
      <protection locked="0"/>
    </xf>
    <xf numFmtId="0" fontId="43" fillId="0" borderId="19" xfId="0" applyFont="1" applyBorder="1" applyProtection="1">
      <protection locked="0"/>
    </xf>
    <xf numFmtId="169" fontId="32" fillId="0" borderId="19" xfId="0" applyNumberFormat="1" applyFont="1" applyBorder="1" applyAlignment="1" applyProtection="1">
      <alignment horizontal="center"/>
      <protection locked="0"/>
    </xf>
    <xf numFmtId="166" fontId="43" fillId="0" borderId="19" xfId="12" applyNumberFormat="1" applyFont="1" applyBorder="1" applyAlignment="1" applyProtection="1">
      <alignment horizontal="center"/>
    </xf>
    <xf numFmtId="4" fontId="32" fillId="0" borderId="11" xfId="11" applyNumberFormat="1" applyFont="1" applyBorder="1" applyAlignment="1" applyProtection="1">
      <alignment horizontal="center"/>
    </xf>
    <xf numFmtId="0" fontId="46" fillId="2" borderId="30" xfId="0" applyFont="1" applyFill="1" applyBorder="1" applyAlignment="1" applyProtection="1">
      <alignment horizontal="center"/>
    </xf>
    <xf numFmtId="0" fontId="0" fillId="0" borderId="14" xfId="0" applyFont="1" applyBorder="1" applyProtection="1"/>
    <xf numFmtId="0" fontId="0" fillId="0" borderId="18" xfId="0" applyFont="1" applyBorder="1" applyProtection="1"/>
    <xf numFmtId="165" fontId="9" fillId="0" borderId="0" xfId="1" applyFont="1" applyAlignment="1" applyProtection="1">
      <alignment horizontal="center"/>
    </xf>
    <xf numFmtId="164" fontId="0" fillId="0" borderId="0" xfId="0" applyNumberFormat="1" applyFont="1" applyProtection="1"/>
    <xf numFmtId="0" fontId="0" fillId="0" borderId="1" xfId="0" applyFont="1" applyBorder="1" applyProtection="1"/>
    <xf numFmtId="10" fontId="9" fillId="0" borderId="1" xfId="0" applyNumberFormat="1" applyFont="1" applyBorder="1" applyAlignment="1" applyProtection="1">
      <alignment horizontal="center"/>
    </xf>
    <xf numFmtId="3" fontId="9" fillId="0" borderId="1" xfId="0" applyNumberFormat="1" applyFont="1" applyBorder="1" applyAlignment="1" applyProtection="1">
      <alignment horizontal="center"/>
    </xf>
    <xf numFmtId="1" fontId="9" fillId="0" borderId="1" xfId="0" applyNumberFormat="1" applyFont="1" applyBorder="1" applyProtection="1"/>
    <xf numFmtId="1" fontId="9" fillId="3" borderId="1" xfId="0" applyNumberFormat="1" applyFont="1" applyFill="1" applyBorder="1" applyProtection="1"/>
    <xf numFmtId="0" fontId="9" fillId="0" borderId="1" xfId="0" applyFont="1" applyBorder="1" applyProtection="1"/>
    <xf numFmtId="0" fontId="9" fillId="0" borderId="1" xfId="0" applyFont="1" applyBorder="1" applyAlignment="1" applyProtection="1">
      <alignment horizontal="center"/>
    </xf>
    <xf numFmtId="0" fontId="48" fillId="0" borderId="0" xfId="0" applyFont="1" applyFill="1" applyBorder="1" applyProtection="1">
      <protection hidden="1"/>
    </xf>
    <xf numFmtId="2" fontId="48" fillId="0" borderId="0" xfId="0" applyNumberFormat="1" applyFont="1" applyFill="1" applyBorder="1" applyProtection="1">
      <protection hidden="1"/>
    </xf>
    <xf numFmtId="2" fontId="48" fillId="40" borderId="0" xfId="0" applyNumberFormat="1" applyFont="1" applyFill="1" applyBorder="1" applyProtection="1">
      <protection hidden="1"/>
    </xf>
    <xf numFmtId="166" fontId="48" fillId="0" borderId="0" xfId="65" applyNumberFormat="1" applyFont="1" applyFill="1" applyBorder="1" applyProtection="1">
      <protection hidden="1"/>
    </xf>
    <xf numFmtId="0" fontId="25" fillId="38" borderId="0" xfId="0" applyFont="1" applyFill="1" applyBorder="1" applyAlignment="1">
      <alignment horizontal="left"/>
    </xf>
    <xf numFmtId="0" fontId="25" fillId="38" borderId="0" xfId="0" applyFont="1" applyFill="1" applyBorder="1" applyAlignment="1">
      <alignment horizontal="right"/>
    </xf>
    <xf numFmtId="10" fontId="47" fillId="0" borderId="12" xfId="4" applyNumberFormat="1" applyFont="1" applyFill="1" applyBorder="1" applyAlignment="1" applyProtection="1">
      <alignment horizontal="center"/>
      <protection hidden="1"/>
    </xf>
    <xf numFmtId="10" fontId="0" fillId="0" borderId="0" xfId="3" applyNumberFormat="1" applyFont="1" applyProtection="1"/>
    <xf numFmtId="0" fontId="0" fillId="0" borderId="0" xfId="0"/>
    <xf numFmtId="165" fontId="6" fillId="0" borderId="0" xfId="1" applyFont="1" applyBorder="1" applyAlignment="1">
      <alignment horizontal="center"/>
    </xf>
    <xf numFmtId="165" fontId="6" fillId="0" borderId="11" xfId="1" applyFont="1" applyBorder="1" applyAlignment="1">
      <alignment horizontal="center"/>
    </xf>
    <xf numFmtId="2" fontId="47" fillId="0" borderId="13" xfId="1" applyNumberFormat="1" applyFont="1" applyFill="1" applyBorder="1" applyAlignment="1" applyProtection="1">
      <alignment horizontal="center"/>
      <protection hidden="1"/>
    </xf>
    <xf numFmtId="0" fontId="0" fillId="0" borderId="0" xfId="0" applyAlignment="1">
      <alignment horizontal="left"/>
    </xf>
    <xf numFmtId="2" fontId="53" fillId="41" borderId="30" xfId="0" applyNumberFormat="1" applyFont="1" applyFill="1" applyBorder="1" applyAlignment="1">
      <alignment horizontal="center" vertical="center"/>
    </xf>
    <xf numFmtId="0" fontId="51" fillId="42" borderId="30" xfId="0" applyFont="1" applyFill="1" applyBorder="1" applyAlignment="1">
      <alignment horizontal="center" vertical="center"/>
    </xf>
    <xf numFmtId="0" fontId="49" fillId="41" borderId="30" xfId="0" applyFont="1" applyFill="1" applyBorder="1" applyAlignment="1">
      <alignment vertical="center"/>
    </xf>
    <xf numFmtId="0" fontId="50" fillId="42" borderId="30" xfId="0" applyFont="1" applyFill="1" applyBorder="1" applyAlignment="1">
      <alignment vertical="center" wrapText="1"/>
    </xf>
    <xf numFmtId="0" fontId="55" fillId="42" borderId="30" xfId="0" applyFont="1" applyFill="1" applyBorder="1" applyAlignment="1">
      <alignment vertical="center" wrapText="1"/>
    </xf>
    <xf numFmtId="0" fontId="50" fillId="41" borderId="30" xfId="0" applyFont="1" applyFill="1" applyBorder="1" applyAlignment="1">
      <alignment horizontal="center" vertical="center" wrapText="1"/>
    </xf>
    <xf numFmtId="0" fontId="50" fillId="42" borderId="30" xfId="0" applyFont="1" applyFill="1" applyBorder="1" applyAlignment="1">
      <alignment horizontal="center" vertical="center" wrapText="1"/>
    </xf>
    <xf numFmtId="0" fontId="55" fillId="42" borderId="30" xfId="0" applyFont="1" applyFill="1" applyBorder="1" applyAlignment="1">
      <alignment horizontal="center" vertical="center" wrapText="1"/>
    </xf>
    <xf numFmtId="0" fontId="52" fillId="43" borderId="30" xfId="0" applyFont="1" applyFill="1" applyBorder="1" applyAlignment="1">
      <alignment horizontal="center" vertical="center"/>
    </xf>
    <xf numFmtId="165" fontId="48" fillId="0" borderId="0" xfId="1" applyFont="1" applyFill="1" applyBorder="1" applyProtection="1">
      <protection hidden="1"/>
    </xf>
    <xf numFmtId="165" fontId="48" fillId="0" borderId="0" xfId="1" applyFont="1" applyFill="1" applyBorder="1" applyAlignment="1" applyProtection="1">
      <alignment horizontal="right"/>
      <protection hidden="1"/>
    </xf>
    <xf numFmtId="0" fontId="52" fillId="43" borderId="30" xfId="0" applyFont="1" applyFill="1" applyBorder="1" applyAlignment="1">
      <alignment vertical="center"/>
    </xf>
    <xf numFmtId="2" fontId="52" fillId="43" borderId="30" xfId="0" applyNumberFormat="1" applyFont="1" applyFill="1" applyBorder="1" applyAlignment="1">
      <alignment horizontal="center" vertical="center"/>
    </xf>
    <xf numFmtId="3" fontId="52" fillId="43" borderId="30" xfId="0" applyNumberFormat="1" applyFont="1" applyFill="1" applyBorder="1" applyAlignment="1">
      <alignment horizontal="center" vertical="center"/>
    </xf>
    <xf numFmtId="167" fontId="0" fillId="0" borderId="0" xfId="3" applyNumberFormat="1" applyFont="1" applyAlignment="1">
      <alignment horizontal="center"/>
    </xf>
    <xf numFmtId="2" fontId="0" fillId="0" borderId="0" xfId="3" applyNumberFormat="1" applyFont="1" applyAlignment="1">
      <alignment horizontal="center"/>
    </xf>
    <xf numFmtId="0" fontId="56" fillId="0" borderId="0" xfId="0" applyFont="1"/>
    <xf numFmtId="0" fontId="51" fillId="42" borderId="31" xfId="0" applyFont="1" applyFill="1" applyBorder="1" applyAlignment="1">
      <alignment vertical="center"/>
    </xf>
    <xf numFmtId="0" fontId="51" fillId="42" borderId="29" xfId="0" applyFont="1" applyFill="1" applyBorder="1" applyAlignment="1">
      <alignment vertical="center"/>
    </xf>
    <xf numFmtId="0" fontId="51" fillId="42" borderId="30" xfId="0" applyFont="1" applyFill="1" applyBorder="1" applyAlignment="1">
      <alignment vertical="center"/>
    </xf>
    <xf numFmtId="2" fontId="51" fillId="42" borderId="30" xfId="4" applyNumberFormat="1" applyFont="1" applyFill="1" applyBorder="1" applyAlignment="1">
      <alignment horizontal="center" vertical="center"/>
    </xf>
    <xf numFmtId="0" fontId="52" fillId="43" borderId="30" xfId="0" applyFont="1" applyFill="1" applyBorder="1" applyAlignment="1">
      <alignment horizontal="left" vertical="center"/>
    </xf>
    <xf numFmtId="2" fontId="54" fillId="43" borderId="30" xfId="4" applyNumberFormat="1" applyFont="1" applyFill="1" applyBorder="1" applyAlignment="1">
      <alignment horizontal="center" vertical="center"/>
    </xf>
    <xf numFmtId="2" fontId="0" fillId="0" borderId="0" xfId="4" applyNumberFormat="1" applyFont="1" applyAlignment="1">
      <alignment horizontal="center"/>
    </xf>
    <xf numFmtId="2" fontId="50" fillId="41" borderId="30" xfId="4" applyNumberFormat="1" applyFont="1" applyFill="1" applyBorder="1" applyAlignment="1">
      <alignment horizontal="center" vertical="center" wrapText="1"/>
    </xf>
    <xf numFmtId="2" fontId="55" fillId="42" borderId="30" xfId="4" applyNumberFormat="1" applyFont="1" applyFill="1" applyBorder="1" applyAlignment="1">
      <alignment horizontal="center" vertical="center" wrapText="1"/>
    </xf>
    <xf numFmtId="2" fontId="52" fillId="43" borderId="30" xfId="4" applyNumberFormat="1" applyFont="1" applyFill="1" applyBorder="1" applyAlignment="1">
      <alignment horizontal="center" vertical="center"/>
    </xf>
    <xf numFmtId="166" fontId="52" fillId="43" borderId="30" xfId="140" applyNumberFormat="1" applyFont="1" applyFill="1" applyBorder="1" applyAlignment="1">
      <alignment horizontal="center" vertical="center"/>
    </xf>
    <xf numFmtId="1" fontId="7" fillId="0" borderId="0" xfId="0" applyNumberFormat="1" applyFont="1" applyBorder="1" applyAlignment="1" applyProtection="1">
      <alignment horizontal="center" wrapText="1"/>
    </xf>
    <xf numFmtId="1" fontId="7" fillId="0" borderId="1" xfId="0" applyNumberFormat="1" applyFont="1" applyBorder="1" applyAlignment="1" applyProtection="1">
      <alignment horizontal="center" wrapText="1"/>
    </xf>
    <xf numFmtId="0" fontId="7" fillId="0" borderId="0" xfId="0" applyFont="1" applyBorder="1" applyAlignment="1">
      <alignment horizontal="center" wrapText="1"/>
    </xf>
    <xf numFmtId="0" fontId="7" fillId="0" borderId="1" xfId="0" applyFont="1" applyBorder="1" applyAlignment="1">
      <alignment horizontal="center" wrapText="1"/>
    </xf>
    <xf numFmtId="2" fontId="7" fillId="0" borderId="0" xfId="0" applyNumberFormat="1" applyFont="1" applyBorder="1" applyAlignment="1">
      <alignment horizontal="center" wrapText="1"/>
    </xf>
    <xf numFmtId="2" fontId="7" fillId="0" borderId="1" xfId="0" applyNumberFormat="1" applyFont="1" applyBorder="1" applyAlignment="1">
      <alignment horizontal="center" wrapText="1"/>
    </xf>
    <xf numFmtId="0" fontId="44" fillId="0" borderId="0" xfId="0" applyFont="1" applyFill="1" applyBorder="1" applyAlignment="1" applyProtection="1">
      <alignment horizontal="center" vertical="center"/>
    </xf>
    <xf numFmtId="0" fontId="44" fillId="0" borderId="11" xfId="0" applyFont="1" applyFill="1" applyBorder="1" applyAlignment="1" applyProtection="1">
      <alignment horizontal="center" vertical="center"/>
    </xf>
    <xf numFmtId="0" fontId="39" fillId="37" borderId="27" xfId="0" applyFont="1" applyFill="1" applyBorder="1" applyAlignment="1" applyProtection="1">
      <alignment horizontal="center" vertical="center"/>
    </xf>
    <xf numFmtId="0" fontId="39" fillId="37" borderId="0" xfId="0" applyFont="1" applyFill="1" applyBorder="1" applyAlignment="1" applyProtection="1">
      <alignment horizontal="center" vertical="center"/>
    </xf>
    <xf numFmtId="0" fontId="40" fillId="36" borderId="27" xfId="0" applyFont="1" applyFill="1" applyBorder="1" applyAlignment="1" applyProtection="1">
      <alignment horizontal="center"/>
    </xf>
    <xf numFmtId="0" fontId="40" fillId="36" borderId="0" xfId="0" applyFont="1" applyFill="1" applyBorder="1" applyAlignment="1" applyProtection="1">
      <alignment horizontal="center"/>
    </xf>
    <xf numFmtId="168" fontId="41" fillId="36" borderId="28" xfId="0" applyNumberFormat="1" applyFont="1" applyFill="1" applyBorder="1" applyAlignment="1" applyProtection="1">
      <alignment horizontal="center" vertical="center" wrapText="1"/>
    </xf>
    <xf numFmtId="168" fontId="41" fillId="36" borderId="11" xfId="0" applyNumberFormat="1" applyFont="1" applyFill="1" applyBorder="1" applyAlignment="1" applyProtection="1">
      <alignment horizontal="center" vertical="center" wrapText="1"/>
    </xf>
    <xf numFmtId="0" fontId="46" fillId="2" borderId="13" xfId="0" applyFont="1" applyFill="1" applyBorder="1" applyAlignment="1" applyProtection="1">
      <alignment horizontal="center"/>
    </xf>
    <xf numFmtId="0" fontId="46" fillId="2" borderId="14" xfId="0" applyFont="1" applyFill="1" applyBorder="1" applyAlignment="1" applyProtection="1">
      <alignment horizontal="center"/>
    </xf>
    <xf numFmtId="0" fontId="46" fillId="2" borderId="12" xfId="0" applyFont="1" applyFill="1" applyBorder="1" applyAlignment="1" applyProtection="1">
      <alignment horizontal="center"/>
    </xf>
    <xf numFmtId="0" fontId="51" fillId="42" borderId="30" xfId="0" applyFont="1" applyFill="1" applyBorder="1" applyAlignment="1">
      <alignment vertical="center"/>
    </xf>
    <xf numFmtId="0" fontId="51" fillId="42" borderId="30" xfId="0" applyFont="1" applyFill="1" applyBorder="1" applyAlignment="1">
      <alignment horizontal="left" vertical="center"/>
    </xf>
    <xf numFmtId="0" fontId="49" fillId="41" borderId="30" xfId="0" applyFont="1" applyFill="1" applyBorder="1" applyAlignment="1">
      <alignment horizontal="left" vertical="center"/>
    </xf>
    <xf numFmtId="0" fontId="51" fillId="42" borderId="32" xfId="0" applyFont="1" applyFill="1" applyBorder="1" applyAlignment="1">
      <alignment horizontal="left" vertical="center"/>
    </xf>
  </cellXfs>
  <cellStyles count="2176">
    <cellStyle name="20% - Accent1" xfId="31" builtinId="30" customBuiltin="1"/>
    <cellStyle name="20% - Accent1 2" xfId="364"/>
    <cellStyle name="20% - Accent1 2 2" xfId="498"/>
    <cellStyle name="20% - Accent1 2 2 2" xfId="1059"/>
    <cellStyle name="20% - Accent1 3" xfId="293"/>
    <cellStyle name="20% - Accent1 3 2" xfId="551"/>
    <cellStyle name="20% - Accent1 3 2 2" xfId="978"/>
    <cellStyle name="20% - Accent1 4" xfId="425"/>
    <cellStyle name="20% - Accent2" xfId="35" builtinId="34" customBuiltin="1"/>
    <cellStyle name="20% - Accent2 2" xfId="368"/>
    <cellStyle name="20% - Accent2 2 2" xfId="502"/>
    <cellStyle name="20% - Accent2 2 2 2" xfId="1062"/>
    <cellStyle name="20% - Accent2 3" xfId="297"/>
    <cellStyle name="20% - Accent2 3 2" xfId="555"/>
    <cellStyle name="20% - Accent2 3 2 2" xfId="998"/>
    <cellStyle name="20% - Accent2 4" xfId="429"/>
    <cellStyle name="20% - Accent3" xfId="39" builtinId="38" customBuiltin="1"/>
    <cellStyle name="20% - Accent3 2" xfId="372"/>
    <cellStyle name="20% - Accent3 2 2" xfId="506"/>
    <cellStyle name="20% - Accent3 2 2 2" xfId="1065"/>
    <cellStyle name="20% - Accent3 3" xfId="301"/>
    <cellStyle name="20% - Accent3 3 2" xfId="559"/>
    <cellStyle name="20% - Accent3 3 2 2" xfId="990"/>
    <cellStyle name="20% - Accent3 4" xfId="433"/>
    <cellStyle name="20% - Accent4" xfId="43" builtinId="42" customBuiltin="1"/>
    <cellStyle name="20% - Accent4 2" xfId="376"/>
    <cellStyle name="20% - Accent4 2 2" xfId="510"/>
    <cellStyle name="20% - Accent4 2 2 2" xfId="1068"/>
    <cellStyle name="20% - Accent4 3" xfId="305"/>
    <cellStyle name="20% - Accent4 3 2" xfId="563"/>
    <cellStyle name="20% - Accent4 3 2 2" xfId="1003"/>
    <cellStyle name="20% - Accent4 4" xfId="437"/>
    <cellStyle name="20% - Accent5" xfId="47" builtinId="46" customBuiltin="1"/>
    <cellStyle name="20% - Accent5 2" xfId="380"/>
    <cellStyle name="20% - Accent5 2 2" xfId="514"/>
    <cellStyle name="20% - Accent5 2 2 2" xfId="1071"/>
    <cellStyle name="20% - Accent5 3" xfId="309"/>
    <cellStyle name="20% - Accent5 3 2" xfId="567"/>
    <cellStyle name="20% - Accent5 3 2 2" xfId="1007"/>
    <cellStyle name="20% - Accent5 4" xfId="441"/>
    <cellStyle name="20% - Accent6" xfId="51" builtinId="50" customBuiltin="1"/>
    <cellStyle name="20% - Accent6 2" xfId="384"/>
    <cellStyle name="20% - Accent6 2 2" xfId="518"/>
    <cellStyle name="20% - Accent6 2 2 2" xfId="1074"/>
    <cellStyle name="20% - Accent6 3" xfId="313"/>
    <cellStyle name="20% - Accent6 3 2" xfId="571"/>
    <cellStyle name="20% - Accent6 3 2 2" xfId="1011"/>
    <cellStyle name="20% - Accent6 4" xfId="445"/>
    <cellStyle name="40% - Accent1" xfId="32" builtinId="31" customBuiltin="1"/>
    <cellStyle name="40% - Accent1 2" xfId="365"/>
    <cellStyle name="40% - Accent1 2 2" xfId="499"/>
    <cellStyle name="40% - Accent1 2 2 2" xfId="1060"/>
    <cellStyle name="40% - Accent1 3" xfId="294"/>
    <cellStyle name="40% - Accent1 3 2" xfId="552"/>
    <cellStyle name="40% - Accent1 3 2 2" xfId="993"/>
    <cellStyle name="40% - Accent1 4" xfId="426"/>
    <cellStyle name="40% - Accent2" xfId="36" builtinId="35" customBuiltin="1"/>
    <cellStyle name="40% - Accent2 2" xfId="369"/>
    <cellStyle name="40% - Accent2 2 2" xfId="503"/>
    <cellStyle name="40% - Accent2 2 2 2" xfId="1063"/>
    <cellStyle name="40% - Accent2 3" xfId="298"/>
    <cellStyle name="40% - Accent2 3 2" xfId="556"/>
    <cellStyle name="40% - Accent2 3 2 2" xfId="988"/>
    <cellStyle name="40% - Accent2 4" xfId="430"/>
    <cellStyle name="40% - Accent3" xfId="40" builtinId="39" customBuiltin="1"/>
    <cellStyle name="40% - Accent3 2" xfId="373"/>
    <cellStyle name="40% - Accent3 2 2" xfId="507"/>
    <cellStyle name="40% - Accent3 2 2 2" xfId="1066"/>
    <cellStyle name="40% - Accent3 3" xfId="302"/>
    <cellStyle name="40% - Accent3 3 2" xfId="560"/>
    <cellStyle name="40% - Accent3 3 2 2" xfId="980"/>
    <cellStyle name="40% - Accent3 4" xfId="434"/>
    <cellStyle name="40% - Accent4" xfId="44" builtinId="43" customBuiltin="1"/>
    <cellStyle name="40% - Accent4 2" xfId="377"/>
    <cellStyle name="40% - Accent4 2 2" xfId="511"/>
    <cellStyle name="40% - Accent4 2 2 2" xfId="1069"/>
    <cellStyle name="40% - Accent4 3" xfId="306"/>
    <cellStyle name="40% - Accent4 3 2" xfId="564"/>
    <cellStyle name="40% - Accent4 3 2 2" xfId="1004"/>
    <cellStyle name="40% - Accent4 4" xfId="438"/>
    <cellStyle name="40% - Accent5" xfId="48" builtinId="47" customBuiltin="1"/>
    <cellStyle name="40% - Accent5 2" xfId="381"/>
    <cellStyle name="40% - Accent5 2 2" xfId="515"/>
    <cellStyle name="40% - Accent5 2 2 2" xfId="1072"/>
    <cellStyle name="40% - Accent5 3" xfId="310"/>
    <cellStyle name="40% - Accent5 3 2" xfId="568"/>
    <cellStyle name="40% - Accent5 3 2 2" xfId="1008"/>
    <cellStyle name="40% - Accent5 4" xfId="442"/>
    <cellStyle name="40% - Accent6" xfId="52" builtinId="51" customBuiltin="1"/>
    <cellStyle name="40% - Accent6 2" xfId="385"/>
    <cellStyle name="40% - Accent6 2 2" xfId="519"/>
    <cellStyle name="40% - Accent6 2 2 2" xfId="1075"/>
    <cellStyle name="40% - Accent6 3" xfId="314"/>
    <cellStyle name="40% - Accent6 3 2" xfId="572"/>
    <cellStyle name="40% - Accent6 3 2 2" xfId="1012"/>
    <cellStyle name="40% - Accent6 4" xfId="446"/>
    <cellStyle name="60% - Accent1" xfId="33" builtinId="32" customBuiltin="1"/>
    <cellStyle name="60% - Accent1 2" xfId="168"/>
    <cellStyle name="60% - Accent1 2 2" xfId="338"/>
    <cellStyle name="60% - Accent1 2 2 2" xfId="626"/>
    <cellStyle name="60% - Accent1 2 2 2 2" xfId="1036"/>
    <cellStyle name="60% - Accent1 2 3" xfId="473"/>
    <cellStyle name="60% - Accent1 2 3 2" xfId="682"/>
    <cellStyle name="60% - Accent1 3" xfId="187"/>
    <cellStyle name="60% - Accent1 3 2" xfId="366"/>
    <cellStyle name="60% - Accent1 3 3" xfId="500"/>
    <cellStyle name="60% - Accent1 4" xfId="389"/>
    <cellStyle name="60% - Accent1 4 2" xfId="524"/>
    <cellStyle name="60% - Accent1 4 2 2" xfId="987"/>
    <cellStyle name="60% - Accent1 5" xfId="295"/>
    <cellStyle name="60% - Accent1 5 2" xfId="553"/>
    <cellStyle name="60% - Accent1 6" xfId="427"/>
    <cellStyle name="60% - Accent1 6 2" xfId="583"/>
    <cellStyle name="60% - Accent1 7" xfId="598"/>
    <cellStyle name="60% - Accent2" xfId="37" builtinId="36" customBuiltin="1"/>
    <cellStyle name="60% - Accent2 2" xfId="169"/>
    <cellStyle name="60% - Accent2 2 2" xfId="339"/>
    <cellStyle name="60% - Accent2 2 2 2" xfId="627"/>
    <cellStyle name="60% - Accent2 2 2 2 2" xfId="1037"/>
    <cellStyle name="60% - Accent2 2 3" xfId="474"/>
    <cellStyle name="60% - Accent2 2 3 2" xfId="683"/>
    <cellStyle name="60% - Accent2 3" xfId="188"/>
    <cellStyle name="60% - Accent2 3 2" xfId="370"/>
    <cellStyle name="60% - Accent2 3 3" xfId="504"/>
    <cellStyle name="60% - Accent2 4" xfId="390"/>
    <cellStyle name="60% - Accent2 4 2" xfId="525"/>
    <cellStyle name="60% - Accent2 4 2 2" xfId="982"/>
    <cellStyle name="60% - Accent2 5" xfId="299"/>
    <cellStyle name="60% - Accent2 5 2" xfId="557"/>
    <cellStyle name="60% - Accent2 6" xfId="431"/>
    <cellStyle name="60% - Accent2 6 2" xfId="584"/>
    <cellStyle name="60% - Accent2 7" xfId="599"/>
    <cellStyle name="60% - Accent3" xfId="41" builtinId="40" customBuiltin="1"/>
    <cellStyle name="60% - Accent3 2" xfId="170"/>
    <cellStyle name="60% - Accent3 2 2" xfId="340"/>
    <cellStyle name="60% - Accent3 2 2 2" xfId="628"/>
    <cellStyle name="60% - Accent3 2 2 2 2" xfId="1038"/>
    <cellStyle name="60% - Accent3 2 3" xfId="475"/>
    <cellStyle name="60% - Accent3 2 3 2" xfId="684"/>
    <cellStyle name="60% - Accent3 3" xfId="189"/>
    <cellStyle name="60% - Accent3 3 2" xfId="374"/>
    <cellStyle name="60% - Accent3 3 3" xfId="508"/>
    <cellStyle name="60% - Accent3 4" xfId="391"/>
    <cellStyle name="60% - Accent3 4 2" xfId="526"/>
    <cellStyle name="60% - Accent3 4 2 2" xfId="1001"/>
    <cellStyle name="60% - Accent3 5" xfId="303"/>
    <cellStyle name="60% - Accent3 5 2" xfId="561"/>
    <cellStyle name="60% - Accent3 6" xfId="435"/>
    <cellStyle name="60% - Accent3 6 2" xfId="585"/>
    <cellStyle name="60% - Accent3 7" xfId="600"/>
    <cellStyle name="60% - Accent4" xfId="45" builtinId="44" customBuiltin="1"/>
    <cellStyle name="60% - Accent4 2" xfId="171"/>
    <cellStyle name="60% - Accent4 2 2" xfId="341"/>
    <cellStyle name="60% - Accent4 2 2 2" xfId="629"/>
    <cellStyle name="60% - Accent4 2 2 2 2" xfId="1039"/>
    <cellStyle name="60% - Accent4 2 3" xfId="476"/>
    <cellStyle name="60% - Accent4 2 3 2" xfId="685"/>
    <cellStyle name="60% - Accent4 3" xfId="190"/>
    <cellStyle name="60% - Accent4 3 2" xfId="378"/>
    <cellStyle name="60% - Accent4 3 3" xfId="512"/>
    <cellStyle name="60% - Accent4 4" xfId="392"/>
    <cellStyle name="60% - Accent4 4 2" xfId="527"/>
    <cellStyle name="60% - Accent4 4 2 2" xfId="1005"/>
    <cellStyle name="60% - Accent4 5" xfId="307"/>
    <cellStyle name="60% - Accent4 5 2" xfId="565"/>
    <cellStyle name="60% - Accent4 6" xfId="439"/>
    <cellStyle name="60% - Accent4 6 2" xfId="586"/>
    <cellStyle name="60% - Accent4 7" xfId="601"/>
    <cellStyle name="60% - Accent5" xfId="49" builtinId="48" customBuiltin="1"/>
    <cellStyle name="60% - Accent5 2" xfId="172"/>
    <cellStyle name="60% - Accent5 2 2" xfId="342"/>
    <cellStyle name="60% - Accent5 2 2 2" xfId="630"/>
    <cellStyle name="60% - Accent5 2 2 2 2" xfId="1040"/>
    <cellStyle name="60% - Accent5 2 3" xfId="477"/>
    <cellStyle name="60% - Accent5 2 3 2" xfId="686"/>
    <cellStyle name="60% - Accent5 3" xfId="191"/>
    <cellStyle name="60% - Accent5 3 2" xfId="382"/>
    <cellStyle name="60% - Accent5 3 3" xfId="516"/>
    <cellStyle name="60% - Accent5 4" xfId="393"/>
    <cellStyle name="60% - Accent5 4 2" xfId="528"/>
    <cellStyle name="60% - Accent5 4 2 2" xfId="1009"/>
    <cellStyle name="60% - Accent5 5" xfId="311"/>
    <cellStyle name="60% - Accent5 5 2" xfId="569"/>
    <cellStyle name="60% - Accent5 6" xfId="443"/>
    <cellStyle name="60% - Accent5 6 2" xfId="587"/>
    <cellStyle name="60% - Accent5 7" xfId="602"/>
    <cellStyle name="60% - Accent6" xfId="53" builtinId="52" customBuiltin="1"/>
    <cellStyle name="60% - Accent6 2" xfId="173"/>
    <cellStyle name="60% - Accent6 2 2" xfId="343"/>
    <cellStyle name="60% - Accent6 2 2 2" xfId="631"/>
    <cellStyle name="60% - Accent6 2 2 2 2" xfId="1041"/>
    <cellStyle name="60% - Accent6 2 3" xfId="478"/>
    <cellStyle name="60% - Accent6 2 3 2" xfId="687"/>
    <cellStyle name="60% - Accent6 3" xfId="192"/>
    <cellStyle name="60% - Accent6 3 2" xfId="386"/>
    <cellStyle name="60% - Accent6 3 3" xfId="520"/>
    <cellStyle name="60% - Accent6 4" xfId="394"/>
    <cellStyle name="60% - Accent6 4 2" xfId="529"/>
    <cellStyle name="60% - Accent6 4 2 2" xfId="1013"/>
    <cellStyle name="60% - Accent6 5" xfId="315"/>
    <cellStyle name="60% - Accent6 5 2" xfId="573"/>
    <cellStyle name="60% - Accent6 6" xfId="447"/>
    <cellStyle name="60% - Accent6 6 2" xfId="588"/>
    <cellStyle name="60% - Accent6 7" xfId="603"/>
    <cellStyle name="Accent1" xfId="30" builtinId="29" customBuiltin="1"/>
    <cellStyle name="Accent1 2" xfId="363"/>
    <cellStyle name="Accent1 2 2" xfId="497"/>
    <cellStyle name="Accent1 2 2 2" xfId="1058"/>
    <cellStyle name="Accent1 3" xfId="292"/>
    <cellStyle name="Accent1 3 2" xfId="550"/>
    <cellStyle name="Accent1 3 2 2" xfId="985"/>
    <cellStyle name="Accent1 4" xfId="424"/>
    <cellStyle name="Accent2" xfId="34" builtinId="33" customBuiltin="1"/>
    <cellStyle name="Accent2 2" xfId="367"/>
    <cellStyle name="Accent2 2 2" xfId="501"/>
    <cellStyle name="Accent2 2 2 2" xfId="1061"/>
    <cellStyle name="Accent2 3" xfId="296"/>
    <cellStyle name="Accent2 3 2" xfId="554"/>
    <cellStyle name="Accent2 3 2 2" xfId="976"/>
    <cellStyle name="Accent2 4" xfId="428"/>
    <cellStyle name="Accent3" xfId="38" builtinId="37" customBuiltin="1"/>
    <cellStyle name="Accent3 2" xfId="371"/>
    <cellStyle name="Accent3 2 2" xfId="505"/>
    <cellStyle name="Accent3 2 2 2" xfId="1064"/>
    <cellStyle name="Accent3 3" xfId="300"/>
    <cellStyle name="Accent3 3 2" xfId="558"/>
    <cellStyle name="Accent3 3 2 2" xfId="996"/>
    <cellStyle name="Accent3 4" xfId="432"/>
    <cellStyle name="Accent4" xfId="42" builtinId="41" customBuiltin="1"/>
    <cellStyle name="Accent4 2" xfId="375"/>
    <cellStyle name="Accent4 2 2" xfId="509"/>
    <cellStyle name="Accent4 2 2 2" xfId="1067"/>
    <cellStyle name="Accent4 3" xfId="304"/>
    <cellStyle name="Accent4 3 2" xfId="562"/>
    <cellStyle name="Accent4 3 2 2" xfId="1002"/>
    <cellStyle name="Accent4 4" xfId="436"/>
    <cellStyle name="Accent5" xfId="46" builtinId="45" customBuiltin="1"/>
    <cellStyle name="Accent5 2" xfId="379"/>
    <cellStyle name="Accent5 2 2" xfId="513"/>
    <cellStyle name="Accent5 2 2 2" xfId="1070"/>
    <cellStyle name="Accent5 3" xfId="308"/>
    <cellStyle name="Accent5 3 2" xfId="566"/>
    <cellStyle name="Accent5 3 2 2" xfId="1006"/>
    <cellStyle name="Accent5 4" xfId="440"/>
    <cellStyle name="Accent6" xfId="50" builtinId="49" customBuiltin="1"/>
    <cellStyle name="Accent6 2" xfId="383"/>
    <cellStyle name="Accent6 2 2" xfId="517"/>
    <cellStyle name="Accent6 2 2 2" xfId="1073"/>
    <cellStyle name="Accent6 3" xfId="312"/>
    <cellStyle name="Accent6 3 2" xfId="570"/>
    <cellStyle name="Accent6 3 2 2" xfId="1010"/>
    <cellStyle name="Accent6 4" xfId="444"/>
    <cellStyle name="Bad" xfId="19" builtinId="27" customBuiltin="1"/>
    <cellStyle name="Bad 2" xfId="352"/>
    <cellStyle name="Bad 2 2" xfId="486"/>
    <cellStyle name="Bad 2 2 2" xfId="1048"/>
    <cellStyle name="Bad 3" xfId="281"/>
    <cellStyle name="Bad 3 2" xfId="539"/>
    <cellStyle name="Bad 3 2 2" xfId="986"/>
    <cellStyle name="Bad 4" xfId="413"/>
    <cellStyle name="blp_column_header" xfId="55"/>
    <cellStyle name="Calculation" xfId="23" builtinId="22" customBuiltin="1"/>
    <cellStyle name="Calculation 2" xfId="356"/>
    <cellStyle name="Calculation 2 2" xfId="490"/>
    <cellStyle name="Calculation 2 2 2" xfId="1051"/>
    <cellStyle name="Calculation 3" xfId="285"/>
    <cellStyle name="Calculation 3 2" xfId="543"/>
    <cellStyle name="Calculation 3 2 2" xfId="1000"/>
    <cellStyle name="Calculation 4" xfId="417"/>
    <cellStyle name="Check Cell" xfId="25" builtinId="23" customBuiltin="1"/>
    <cellStyle name="Check Cell 2" xfId="358"/>
    <cellStyle name="Check Cell 2 2" xfId="492"/>
    <cellStyle name="Check Cell 2 2 2" xfId="1053"/>
    <cellStyle name="Check Cell 3" xfId="287"/>
    <cellStyle name="Check Cell 3 2" xfId="545"/>
    <cellStyle name="Check Cell 3 2 2" xfId="995"/>
    <cellStyle name="Check Cell 4" xfId="419"/>
    <cellStyle name="Comma" xfId="1" builtinId="3"/>
    <cellStyle name="Comma [0] 2 2" xfId="62"/>
    <cellStyle name="Comma [0] 2 2 2" xfId="63"/>
    <cellStyle name="Comma [0] 2 2 3" xfId="715"/>
    <cellStyle name="Comma [0] 2 2 3 2" xfId="870"/>
    <cellStyle name="Comma [0] 2 2 3 2 2" xfId="1295"/>
    <cellStyle name="Comma [0] 2 2 3 2 2 2" xfId="2064"/>
    <cellStyle name="Comma [0] 2 2 3 2 3" xfId="1752"/>
    <cellStyle name="Comma [0] 2 2 3 3" xfId="1145"/>
    <cellStyle name="Comma [0] 2 2 3 3 2" xfId="1914"/>
    <cellStyle name="Comma [0] 2 2 3 4" xfId="1597"/>
    <cellStyle name="Comma [0] 2 2 4" xfId="818"/>
    <cellStyle name="Comma [0] 2 2 4 2" xfId="1243"/>
    <cellStyle name="Comma [0] 2 2 4 2 2" xfId="2012"/>
    <cellStyle name="Comma [0] 2 2 4 3" xfId="1700"/>
    <cellStyle name="Comma [0] 2 2 5" xfId="194"/>
    <cellStyle name="Comma [0] 2 2 5 2" xfId="1486"/>
    <cellStyle name="Comma [0] 2 2 6" xfId="1090"/>
    <cellStyle name="Comma [0] 2 2 6 2" xfId="1859"/>
    <cellStyle name="Comma [0] 2 2 7" xfId="1415"/>
    <cellStyle name="Comma 10" xfId="58"/>
    <cellStyle name="Comma 10 2" xfId="714"/>
    <cellStyle name="Comma 10 2 2" xfId="869"/>
    <cellStyle name="Comma 10 2 2 2" xfId="1294"/>
    <cellStyle name="Comma 10 2 2 2 2" xfId="2063"/>
    <cellStyle name="Comma 10 2 2 3" xfId="1751"/>
    <cellStyle name="Comma 10 2 3" xfId="1144"/>
    <cellStyle name="Comma 10 2 3 2" xfId="1913"/>
    <cellStyle name="Comma 10 2 4" xfId="1596"/>
    <cellStyle name="Comma 10 3" xfId="817"/>
    <cellStyle name="Comma 10 3 2" xfId="1242"/>
    <cellStyle name="Comma 10 3 2 2" xfId="2011"/>
    <cellStyle name="Comma 10 3 3" xfId="1699"/>
    <cellStyle name="Comma 10 4" xfId="193"/>
    <cellStyle name="Comma 10 4 2" xfId="1485"/>
    <cellStyle name="Comma 10 5" xfId="1089"/>
    <cellStyle name="Comma 10 5 2" xfId="1858"/>
    <cellStyle name="Comma 10 6" xfId="1414"/>
    <cellStyle name="Comma 100" xfId="1386"/>
    <cellStyle name="Comma 100 2" xfId="2155"/>
    <cellStyle name="Comma 101" xfId="1396"/>
    <cellStyle name="Comma 101 2" xfId="2165"/>
    <cellStyle name="Comma 102" xfId="1397"/>
    <cellStyle name="Comma 102 2" xfId="2166"/>
    <cellStyle name="Comma 103" xfId="1398"/>
    <cellStyle name="Comma 103 2" xfId="2167"/>
    <cellStyle name="Comma 104" xfId="1399"/>
    <cellStyle name="Comma 104 2" xfId="2168"/>
    <cellStyle name="Comma 105" xfId="1400"/>
    <cellStyle name="Comma 105 2" xfId="2169"/>
    <cellStyle name="Comma 106" xfId="1401"/>
    <cellStyle name="Comma 106 2" xfId="2170"/>
    <cellStyle name="Comma 107" xfId="1402"/>
    <cellStyle name="Comma 107 2" xfId="2171"/>
    <cellStyle name="Comma 108" xfId="1088"/>
    <cellStyle name="Comma 108 2" xfId="1857"/>
    <cellStyle name="Comma 109" xfId="1385"/>
    <cellStyle name="Comma 109 2" xfId="2154"/>
    <cellStyle name="Comma 11" xfId="139"/>
    <cellStyle name="Comma 11 2" xfId="748"/>
    <cellStyle name="Comma 11 2 2" xfId="902"/>
    <cellStyle name="Comma 11 2 2 2" xfId="1327"/>
    <cellStyle name="Comma 11 2 2 2 2" xfId="2096"/>
    <cellStyle name="Comma 11 2 2 3" xfId="1784"/>
    <cellStyle name="Comma 11 2 3" xfId="1178"/>
    <cellStyle name="Comma 11 2 3 2" xfId="1947"/>
    <cellStyle name="Comma 11 2 4" xfId="1630"/>
    <cellStyle name="Comma 11 3" xfId="850"/>
    <cellStyle name="Comma 11 3 2" xfId="1275"/>
    <cellStyle name="Comma 11 3 2 2" xfId="2044"/>
    <cellStyle name="Comma 11 3 3" xfId="1732"/>
    <cellStyle name="Comma 11 4" xfId="228"/>
    <cellStyle name="Comma 11 4 2" xfId="1520"/>
    <cellStyle name="Comma 11 5" xfId="1124"/>
    <cellStyle name="Comma 11 5 2" xfId="1893"/>
    <cellStyle name="Comma 11 6" xfId="1449"/>
    <cellStyle name="Comma 110" xfId="1403"/>
    <cellStyle name="Comma 110 2" xfId="2172"/>
    <cellStyle name="Comma 111" xfId="1405"/>
    <cellStyle name="Comma 111 2" xfId="2174"/>
    <cellStyle name="Comma 112" xfId="1404"/>
    <cellStyle name="Comma 112 2" xfId="2173"/>
    <cellStyle name="Comma 113" xfId="1406"/>
    <cellStyle name="Comma 113 2" xfId="2175"/>
    <cellStyle name="Comma 114" xfId="1407"/>
    <cellStyle name="Comma 115" xfId="1412"/>
    <cellStyle name="Comma 12" xfId="140"/>
    <cellStyle name="Comma 12 2" xfId="749"/>
    <cellStyle name="Comma 12 2 2" xfId="903"/>
    <cellStyle name="Comma 12 2 2 2" xfId="1328"/>
    <cellStyle name="Comma 12 2 2 2 2" xfId="2097"/>
    <cellStyle name="Comma 12 2 2 3" xfId="1785"/>
    <cellStyle name="Comma 12 2 3" xfId="1179"/>
    <cellStyle name="Comma 12 2 3 2" xfId="1948"/>
    <cellStyle name="Comma 12 2 4" xfId="1631"/>
    <cellStyle name="Comma 12 3" xfId="229"/>
    <cellStyle name="Comma 12 3 2" xfId="1521"/>
    <cellStyle name="Comma 12 4" xfId="1450"/>
    <cellStyle name="Comma 13" xfId="146"/>
    <cellStyle name="Comma 13 2" xfId="755"/>
    <cellStyle name="Comma 13 2 2" xfId="909"/>
    <cellStyle name="Comma 13 2 2 2" xfId="1334"/>
    <cellStyle name="Comma 13 2 2 2 2" xfId="2103"/>
    <cellStyle name="Comma 13 2 2 3" xfId="1791"/>
    <cellStyle name="Comma 13 2 3" xfId="1185"/>
    <cellStyle name="Comma 13 2 3 2" xfId="1954"/>
    <cellStyle name="Comma 13 2 4" xfId="1637"/>
    <cellStyle name="Comma 13 3" xfId="235"/>
    <cellStyle name="Comma 13 3 2" xfId="1527"/>
    <cellStyle name="Comma 13 4" xfId="1456"/>
    <cellStyle name="Comma 14" xfId="144"/>
    <cellStyle name="Comma 14 2" xfId="753"/>
    <cellStyle name="Comma 14 2 2" xfId="907"/>
    <cellStyle name="Comma 14 2 2 2" xfId="1332"/>
    <cellStyle name="Comma 14 2 2 2 2" xfId="2101"/>
    <cellStyle name="Comma 14 2 2 3" xfId="1789"/>
    <cellStyle name="Comma 14 2 3" xfId="1183"/>
    <cellStyle name="Comma 14 2 3 2" xfId="1952"/>
    <cellStyle name="Comma 14 2 4" xfId="1635"/>
    <cellStyle name="Comma 14 3" xfId="233"/>
    <cellStyle name="Comma 14 3 2" xfId="1525"/>
    <cellStyle name="Comma 14 4" xfId="1454"/>
    <cellStyle name="Comma 15" xfId="143"/>
    <cellStyle name="Comma 15 2" xfId="752"/>
    <cellStyle name="Comma 15 2 2" xfId="906"/>
    <cellStyle name="Comma 15 2 2 2" xfId="1331"/>
    <cellStyle name="Comma 15 2 2 2 2" xfId="2100"/>
    <cellStyle name="Comma 15 2 2 3" xfId="1788"/>
    <cellStyle name="Comma 15 2 3" xfId="1182"/>
    <cellStyle name="Comma 15 2 3 2" xfId="1951"/>
    <cellStyle name="Comma 15 2 4" xfId="1634"/>
    <cellStyle name="Comma 15 3" xfId="232"/>
    <cellStyle name="Comma 15 3 2" xfId="1524"/>
    <cellStyle name="Comma 15 4" xfId="1453"/>
    <cellStyle name="Comma 16" xfId="141"/>
    <cellStyle name="Comma 16 2" xfId="750"/>
    <cellStyle name="Comma 16 2 2" xfId="904"/>
    <cellStyle name="Comma 16 2 2 2" xfId="1329"/>
    <cellStyle name="Comma 16 2 2 2 2" xfId="2098"/>
    <cellStyle name="Comma 16 2 2 3" xfId="1786"/>
    <cellStyle name="Comma 16 2 3" xfId="1180"/>
    <cellStyle name="Comma 16 2 3 2" xfId="1949"/>
    <cellStyle name="Comma 16 2 4" xfId="1632"/>
    <cellStyle name="Comma 16 3" xfId="230"/>
    <cellStyle name="Comma 16 3 2" xfId="1522"/>
    <cellStyle name="Comma 16 4" xfId="1451"/>
    <cellStyle name="Comma 17" xfId="145"/>
    <cellStyle name="Comma 17 2" xfId="754"/>
    <cellStyle name="Comma 17 2 2" xfId="908"/>
    <cellStyle name="Comma 17 2 2 2" xfId="1333"/>
    <cellStyle name="Comma 17 2 2 2 2" xfId="2102"/>
    <cellStyle name="Comma 17 2 2 3" xfId="1790"/>
    <cellStyle name="Comma 17 2 3" xfId="1184"/>
    <cellStyle name="Comma 17 2 3 2" xfId="1953"/>
    <cellStyle name="Comma 17 2 4" xfId="1636"/>
    <cellStyle name="Comma 17 3" xfId="234"/>
    <cellStyle name="Comma 17 3 2" xfId="1526"/>
    <cellStyle name="Comma 17 4" xfId="1455"/>
    <cellStyle name="Comma 18" xfId="147"/>
    <cellStyle name="Comma 18 2" xfId="756"/>
    <cellStyle name="Comma 18 2 2" xfId="910"/>
    <cellStyle name="Comma 18 2 2 2" xfId="1335"/>
    <cellStyle name="Comma 18 2 2 2 2" xfId="2104"/>
    <cellStyle name="Comma 18 2 2 3" xfId="1792"/>
    <cellStyle name="Comma 18 2 3" xfId="1186"/>
    <cellStyle name="Comma 18 2 3 2" xfId="1955"/>
    <cellStyle name="Comma 18 2 4" xfId="1638"/>
    <cellStyle name="Comma 18 3" xfId="236"/>
    <cellStyle name="Comma 18 3 2" xfId="1528"/>
    <cellStyle name="Comma 18 4" xfId="1457"/>
    <cellStyle name="Comma 19" xfId="142"/>
    <cellStyle name="Comma 19 2" xfId="751"/>
    <cellStyle name="Comma 19 2 2" xfId="905"/>
    <cellStyle name="Comma 19 2 2 2" xfId="1330"/>
    <cellStyle name="Comma 19 2 2 2 2" xfId="2099"/>
    <cellStyle name="Comma 19 2 2 3" xfId="1787"/>
    <cellStyle name="Comma 19 2 3" xfId="1181"/>
    <cellStyle name="Comma 19 2 3 2" xfId="1950"/>
    <cellStyle name="Comma 19 2 4" xfId="1633"/>
    <cellStyle name="Comma 19 3" xfId="231"/>
    <cellStyle name="Comma 19 3 2" xfId="1523"/>
    <cellStyle name="Comma 19 4" xfId="1452"/>
    <cellStyle name="Comma 2" xfId="8"/>
    <cellStyle name="Comma 2 10" xfId="1409"/>
    <cellStyle name="Comma 2 2" xfId="65"/>
    <cellStyle name="Comma 2 2 2" xfId="66"/>
    <cellStyle name="Comma 2 2 2 2" xfId="67"/>
    <cellStyle name="Comma 2 2 2 2 2" xfId="319"/>
    <cellStyle name="Comma 2 2 2 2 2 2" xfId="607"/>
    <cellStyle name="Comma 2 2 2 2 2 2 2" xfId="1017"/>
    <cellStyle name="Comma 2 2 2 2 3" xfId="451"/>
    <cellStyle name="Comma 2 2 2 2 3 2" xfId="661"/>
    <cellStyle name="Comma 2 2 2 3" xfId="718"/>
    <cellStyle name="Comma 2 2 2 3 2" xfId="873"/>
    <cellStyle name="Comma 2 2 2 3 2 2" xfId="1298"/>
    <cellStyle name="Comma 2 2 2 3 2 2 2" xfId="2067"/>
    <cellStyle name="Comma 2 2 2 3 2 3" xfId="1755"/>
    <cellStyle name="Comma 2 2 2 3 3" xfId="1148"/>
    <cellStyle name="Comma 2 2 2 3 3 2" xfId="1917"/>
    <cellStyle name="Comma 2 2 2 3 4" xfId="1600"/>
    <cellStyle name="Comma 2 2 2 4" xfId="821"/>
    <cellStyle name="Comma 2 2 2 4 2" xfId="1246"/>
    <cellStyle name="Comma 2 2 2 4 2 2" xfId="2015"/>
    <cellStyle name="Comma 2 2 2 4 3" xfId="1703"/>
    <cellStyle name="Comma 2 2 2 5" xfId="197"/>
    <cellStyle name="Comma 2 2 2 5 2" xfId="1489"/>
    <cellStyle name="Comma 2 2 2 6" xfId="1093"/>
    <cellStyle name="Comma 2 2 2 6 2" xfId="1862"/>
    <cellStyle name="Comma 2 2 2 7" xfId="1418"/>
    <cellStyle name="Comma 2 2 3" xfId="68"/>
    <cellStyle name="Comma 2 2 3 2" xfId="719"/>
    <cellStyle name="Comma 2 2 3 2 2" xfId="874"/>
    <cellStyle name="Comma 2 2 3 2 2 2" xfId="1299"/>
    <cellStyle name="Comma 2 2 3 2 2 2 2" xfId="2068"/>
    <cellStyle name="Comma 2 2 3 2 2 3" xfId="1756"/>
    <cellStyle name="Comma 2 2 3 2 3" xfId="1149"/>
    <cellStyle name="Comma 2 2 3 2 3 2" xfId="1918"/>
    <cellStyle name="Comma 2 2 3 2 4" xfId="1601"/>
    <cellStyle name="Comma 2 2 3 3" xfId="822"/>
    <cellStyle name="Comma 2 2 3 3 2" xfId="1247"/>
    <cellStyle name="Comma 2 2 3 3 2 2" xfId="2016"/>
    <cellStyle name="Comma 2 2 3 3 3" xfId="1704"/>
    <cellStyle name="Comma 2 2 3 4" xfId="198"/>
    <cellStyle name="Comma 2 2 3 4 2" xfId="1490"/>
    <cellStyle name="Comma 2 2 3 5" xfId="1094"/>
    <cellStyle name="Comma 2 2 3 5 2" xfId="1863"/>
    <cellStyle name="Comma 2 2 3 6" xfId="1419"/>
    <cellStyle name="Comma 2 2 4" xfId="69"/>
    <cellStyle name="Comma 2 2 4 2" xfId="720"/>
    <cellStyle name="Comma 2 2 4 2 2" xfId="875"/>
    <cellStyle name="Comma 2 2 4 2 2 2" xfId="1300"/>
    <cellStyle name="Comma 2 2 4 2 2 2 2" xfId="2069"/>
    <cellStyle name="Comma 2 2 4 2 2 3" xfId="1757"/>
    <cellStyle name="Comma 2 2 4 2 3" xfId="1150"/>
    <cellStyle name="Comma 2 2 4 2 3 2" xfId="1919"/>
    <cellStyle name="Comma 2 2 4 2 4" xfId="1602"/>
    <cellStyle name="Comma 2 2 4 3" xfId="823"/>
    <cellStyle name="Comma 2 2 4 3 2" xfId="1248"/>
    <cellStyle name="Comma 2 2 4 3 2 2" xfId="2017"/>
    <cellStyle name="Comma 2 2 4 3 3" xfId="1705"/>
    <cellStyle name="Comma 2 2 4 4" xfId="199"/>
    <cellStyle name="Comma 2 2 4 4 2" xfId="1491"/>
    <cellStyle name="Comma 2 2 4 5" xfId="1095"/>
    <cellStyle name="Comma 2 2 4 5 2" xfId="1864"/>
    <cellStyle name="Comma 2 2 4 6" xfId="1420"/>
    <cellStyle name="Comma 2 2 5" xfId="717"/>
    <cellStyle name="Comma 2 2 5 2" xfId="872"/>
    <cellStyle name="Comma 2 2 5 2 2" xfId="1297"/>
    <cellStyle name="Comma 2 2 5 2 2 2" xfId="2066"/>
    <cellStyle name="Comma 2 2 5 2 3" xfId="1754"/>
    <cellStyle name="Comma 2 2 5 3" xfId="1147"/>
    <cellStyle name="Comma 2 2 5 3 2" xfId="1916"/>
    <cellStyle name="Comma 2 2 5 4" xfId="1599"/>
    <cellStyle name="Comma 2 2 6" xfId="820"/>
    <cellStyle name="Comma 2 2 6 2" xfId="1245"/>
    <cellStyle name="Comma 2 2 6 2 2" xfId="2014"/>
    <cellStyle name="Comma 2 2 6 3" xfId="1702"/>
    <cellStyle name="Comma 2 2 7" xfId="196"/>
    <cellStyle name="Comma 2 2 7 2" xfId="1488"/>
    <cellStyle name="Comma 2 2 8" xfId="1092"/>
    <cellStyle name="Comma 2 2 8 2" xfId="1861"/>
    <cellStyle name="Comma 2 2 9" xfId="1417"/>
    <cellStyle name="Comma 2 3" xfId="70"/>
    <cellStyle name="Comma 2 3 2" xfId="71"/>
    <cellStyle name="Comma 2 3 2 2" xfId="72"/>
    <cellStyle name="Comma 2 3 2 2 2" xfId="723"/>
    <cellStyle name="Comma 2 3 2 2 2 2" xfId="878"/>
    <cellStyle name="Comma 2 3 2 2 2 2 2" xfId="1303"/>
    <cellStyle name="Comma 2 3 2 2 2 2 2 2" xfId="2072"/>
    <cellStyle name="Comma 2 3 2 2 2 2 3" xfId="1760"/>
    <cellStyle name="Comma 2 3 2 2 2 3" xfId="1153"/>
    <cellStyle name="Comma 2 3 2 2 2 3 2" xfId="1922"/>
    <cellStyle name="Comma 2 3 2 2 2 4" xfId="1605"/>
    <cellStyle name="Comma 2 3 2 2 3" xfId="826"/>
    <cellStyle name="Comma 2 3 2 2 3 2" xfId="1251"/>
    <cellStyle name="Comma 2 3 2 2 3 2 2" xfId="2020"/>
    <cellStyle name="Comma 2 3 2 2 3 3" xfId="1708"/>
    <cellStyle name="Comma 2 3 2 2 4" xfId="202"/>
    <cellStyle name="Comma 2 3 2 2 4 2" xfId="1494"/>
    <cellStyle name="Comma 2 3 2 2 5" xfId="1098"/>
    <cellStyle name="Comma 2 3 2 2 5 2" xfId="1867"/>
    <cellStyle name="Comma 2 3 2 2 6" xfId="1423"/>
    <cellStyle name="Comma 2 3 2 3" xfId="722"/>
    <cellStyle name="Comma 2 3 2 3 2" xfId="877"/>
    <cellStyle name="Comma 2 3 2 3 2 2" xfId="1302"/>
    <cellStyle name="Comma 2 3 2 3 2 2 2" xfId="2071"/>
    <cellStyle name="Comma 2 3 2 3 2 3" xfId="1759"/>
    <cellStyle name="Comma 2 3 2 3 3" xfId="1152"/>
    <cellStyle name="Comma 2 3 2 3 3 2" xfId="1921"/>
    <cellStyle name="Comma 2 3 2 3 4" xfId="1604"/>
    <cellStyle name="Comma 2 3 2 4" xfId="825"/>
    <cellStyle name="Comma 2 3 2 4 2" xfId="1250"/>
    <cellStyle name="Comma 2 3 2 4 2 2" xfId="2019"/>
    <cellStyle name="Comma 2 3 2 4 3" xfId="1707"/>
    <cellStyle name="Comma 2 3 2 5" xfId="201"/>
    <cellStyle name="Comma 2 3 2 5 2" xfId="1493"/>
    <cellStyle name="Comma 2 3 2 6" xfId="1097"/>
    <cellStyle name="Comma 2 3 2 6 2" xfId="1866"/>
    <cellStyle name="Comma 2 3 2 7" xfId="1422"/>
    <cellStyle name="Comma 2 3 3" xfId="73"/>
    <cellStyle name="Comma 2 3 3 2" xfId="724"/>
    <cellStyle name="Comma 2 3 3 2 2" xfId="879"/>
    <cellStyle name="Comma 2 3 3 2 2 2" xfId="1304"/>
    <cellStyle name="Comma 2 3 3 2 2 2 2" xfId="2073"/>
    <cellStyle name="Comma 2 3 3 2 2 3" xfId="1761"/>
    <cellStyle name="Comma 2 3 3 2 3" xfId="1154"/>
    <cellStyle name="Comma 2 3 3 2 3 2" xfId="1923"/>
    <cellStyle name="Comma 2 3 3 2 4" xfId="1606"/>
    <cellStyle name="Comma 2 3 3 3" xfId="827"/>
    <cellStyle name="Comma 2 3 3 3 2" xfId="1252"/>
    <cellStyle name="Comma 2 3 3 3 2 2" xfId="2021"/>
    <cellStyle name="Comma 2 3 3 3 3" xfId="1709"/>
    <cellStyle name="Comma 2 3 3 4" xfId="203"/>
    <cellStyle name="Comma 2 3 3 4 2" xfId="1495"/>
    <cellStyle name="Comma 2 3 3 5" xfId="1099"/>
    <cellStyle name="Comma 2 3 3 5 2" xfId="1868"/>
    <cellStyle name="Comma 2 3 3 6" xfId="1424"/>
    <cellStyle name="Comma 2 3 4" xfId="721"/>
    <cellStyle name="Comma 2 3 4 2" xfId="876"/>
    <cellStyle name="Comma 2 3 4 2 2" xfId="1301"/>
    <cellStyle name="Comma 2 3 4 2 2 2" xfId="2070"/>
    <cellStyle name="Comma 2 3 4 2 3" xfId="1758"/>
    <cellStyle name="Comma 2 3 4 3" xfId="1151"/>
    <cellStyle name="Comma 2 3 4 3 2" xfId="1920"/>
    <cellStyle name="Comma 2 3 4 4" xfId="1603"/>
    <cellStyle name="Comma 2 3 5" xfId="824"/>
    <cellStyle name="Comma 2 3 5 2" xfId="1249"/>
    <cellStyle name="Comma 2 3 5 2 2" xfId="2018"/>
    <cellStyle name="Comma 2 3 5 3" xfId="1706"/>
    <cellStyle name="Comma 2 3 6" xfId="200"/>
    <cellStyle name="Comma 2 3 6 2" xfId="1492"/>
    <cellStyle name="Comma 2 3 7" xfId="1096"/>
    <cellStyle name="Comma 2 3 7 2" xfId="1865"/>
    <cellStyle name="Comma 2 3 8" xfId="1421"/>
    <cellStyle name="Comma 2 4" xfId="74"/>
    <cellStyle name="Comma 2 4 2" xfId="725"/>
    <cellStyle name="Comma 2 4 2 2" xfId="880"/>
    <cellStyle name="Comma 2 4 2 2 2" xfId="1305"/>
    <cellStyle name="Comma 2 4 2 2 2 2" xfId="2074"/>
    <cellStyle name="Comma 2 4 2 2 3" xfId="1762"/>
    <cellStyle name="Comma 2 4 2 3" xfId="1155"/>
    <cellStyle name="Comma 2 4 2 3 2" xfId="1924"/>
    <cellStyle name="Comma 2 4 2 4" xfId="1607"/>
    <cellStyle name="Comma 2 4 3" xfId="828"/>
    <cellStyle name="Comma 2 4 3 2" xfId="1253"/>
    <cellStyle name="Comma 2 4 3 2 2" xfId="2022"/>
    <cellStyle name="Comma 2 4 3 3" xfId="1710"/>
    <cellStyle name="Comma 2 4 4" xfId="204"/>
    <cellStyle name="Comma 2 4 4 2" xfId="1496"/>
    <cellStyle name="Comma 2 4 5" xfId="1100"/>
    <cellStyle name="Comma 2 4 5 2" xfId="1869"/>
    <cellStyle name="Comma 2 4 6" xfId="1425"/>
    <cellStyle name="Comma 2 44" xfId="75"/>
    <cellStyle name="Comma 2 44 2" xfId="726"/>
    <cellStyle name="Comma 2 44 2 2" xfId="881"/>
    <cellStyle name="Comma 2 44 2 2 2" xfId="1306"/>
    <cellStyle name="Comma 2 44 2 2 2 2" xfId="2075"/>
    <cellStyle name="Comma 2 44 2 2 3" xfId="1763"/>
    <cellStyle name="Comma 2 44 2 3" xfId="1156"/>
    <cellStyle name="Comma 2 44 2 3 2" xfId="1925"/>
    <cellStyle name="Comma 2 44 2 4" xfId="1608"/>
    <cellStyle name="Comma 2 44 3" xfId="829"/>
    <cellStyle name="Comma 2 44 3 2" xfId="1254"/>
    <cellStyle name="Comma 2 44 3 2 2" xfId="2023"/>
    <cellStyle name="Comma 2 44 3 3" xfId="1711"/>
    <cellStyle name="Comma 2 44 4" xfId="205"/>
    <cellStyle name="Comma 2 44 4 2" xfId="1497"/>
    <cellStyle name="Comma 2 44 5" xfId="1101"/>
    <cellStyle name="Comma 2 44 5 2" xfId="1870"/>
    <cellStyle name="Comma 2 44 6" xfId="1426"/>
    <cellStyle name="Comma 2 5" xfId="76"/>
    <cellStyle name="Comma 2 5 2" xfId="77"/>
    <cellStyle name="Comma 2 5 2 2" xfId="728"/>
    <cellStyle name="Comma 2 5 2 2 2" xfId="883"/>
    <cellStyle name="Comma 2 5 2 2 2 2" xfId="1308"/>
    <cellStyle name="Comma 2 5 2 2 2 2 2" xfId="2077"/>
    <cellStyle name="Comma 2 5 2 2 2 3" xfId="1765"/>
    <cellStyle name="Comma 2 5 2 2 3" xfId="1158"/>
    <cellStyle name="Comma 2 5 2 2 3 2" xfId="1927"/>
    <cellStyle name="Comma 2 5 2 2 4" xfId="1610"/>
    <cellStyle name="Comma 2 5 2 3" xfId="831"/>
    <cellStyle name="Comma 2 5 2 3 2" xfId="1256"/>
    <cellStyle name="Comma 2 5 2 3 2 2" xfId="2025"/>
    <cellStyle name="Comma 2 5 2 3 3" xfId="1713"/>
    <cellStyle name="Comma 2 5 2 4" xfId="207"/>
    <cellStyle name="Comma 2 5 2 4 2" xfId="1499"/>
    <cellStyle name="Comma 2 5 2 5" xfId="1103"/>
    <cellStyle name="Comma 2 5 2 5 2" xfId="1872"/>
    <cellStyle name="Comma 2 5 2 6" xfId="1428"/>
    <cellStyle name="Comma 2 5 3" xfId="727"/>
    <cellStyle name="Comma 2 5 3 2" xfId="882"/>
    <cellStyle name="Comma 2 5 3 2 2" xfId="1307"/>
    <cellStyle name="Comma 2 5 3 2 2 2" xfId="2076"/>
    <cellStyle name="Comma 2 5 3 2 3" xfId="1764"/>
    <cellStyle name="Comma 2 5 3 3" xfId="1157"/>
    <cellStyle name="Comma 2 5 3 3 2" xfId="1926"/>
    <cellStyle name="Comma 2 5 3 4" xfId="1609"/>
    <cellStyle name="Comma 2 5 4" xfId="830"/>
    <cellStyle name="Comma 2 5 4 2" xfId="1255"/>
    <cellStyle name="Comma 2 5 4 2 2" xfId="2024"/>
    <cellStyle name="Comma 2 5 4 3" xfId="1712"/>
    <cellStyle name="Comma 2 5 5" xfId="206"/>
    <cellStyle name="Comma 2 5 5 2" xfId="1498"/>
    <cellStyle name="Comma 2 5 6" xfId="1102"/>
    <cellStyle name="Comma 2 5 6 2" xfId="1871"/>
    <cellStyle name="Comma 2 5 7" xfId="1427"/>
    <cellStyle name="Comma 2 6" xfId="78"/>
    <cellStyle name="Comma 2 6 2" xfId="729"/>
    <cellStyle name="Comma 2 6 2 2" xfId="884"/>
    <cellStyle name="Comma 2 6 2 2 2" xfId="1309"/>
    <cellStyle name="Comma 2 6 2 2 2 2" xfId="2078"/>
    <cellStyle name="Comma 2 6 2 2 3" xfId="1766"/>
    <cellStyle name="Comma 2 6 2 3" xfId="1159"/>
    <cellStyle name="Comma 2 6 2 3 2" xfId="1928"/>
    <cellStyle name="Comma 2 6 2 4" xfId="1611"/>
    <cellStyle name="Comma 2 6 3" xfId="832"/>
    <cellStyle name="Comma 2 6 3 2" xfId="1257"/>
    <cellStyle name="Comma 2 6 3 2 2" xfId="2026"/>
    <cellStyle name="Comma 2 6 3 3" xfId="1714"/>
    <cellStyle name="Comma 2 6 4" xfId="208"/>
    <cellStyle name="Comma 2 6 4 2" xfId="1500"/>
    <cellStyle name="Comma 2 6 5" xfId="1104"/>
    <cellStyle name="Comma 2 6 5 2" xfId="1873"/>
    <cellStyle name="Comma 2 6 6" xfId="1429"/>
    <cellStyle name="Comma 2 7" xfId="64"/>
    <cellStyle name="Comma 2 7 2" xfId="716"/>
    <cellStyle name="Comma 2 7 2 2" xfId="871"/>
    <cellStyle name="Comma 2 7 2 2 2" xfId="1296"/>
    <cellStyle name="Comma 2 7 2 2 2 2" xfId="2065"/>
    <cellStyle name="Comma 2 7 2 2 3" xfId="1753"/>
    <cellStyle name="Comma 2 7 2 3" xfId="1146"/>
    <cellStyle name="Comma 2 7 2 3 2" xfId="1915"/>
    <cellStyle name="Comma 2 7 2 4" xfId="1598"/>
    <cellStyle name="Comma 2 7 3" xfId="819"/>
    <cellStyle name="Comma 2 7 3 2" xfId="1244"/>
    <cellStyle name="Comma 2 7 3 2 2" xfId="2013"/>
    <cellStyle name="Comma 2 7 3 3" xfId="1701"/>
    <cellStyle name="Comma 2 7 4" xfId="195"/>
    <cellStyle name="Comma 2 7 4 2" xfId="1487"/>
    <cellStyle name="Comma 2 7 5" xfId="1091"/>
    <cellStyle name="Comma 2 7 5 2" xfId="1860"/>
    <cellStyle name="Comma 2 7 6" xfId="1416"/>
    <cellStyle name="Comma 2 8" xfId="711"/>
    <cellStyle name="Comma 2 8 2" xfId="866"/>
    <cellStyle name="Comma 2 8 2 2" xfId="1291"/>
    <cellStyle name="Comma 2 8 2 2 2" xfId="2060"/>
    <cellStyle name="Comma 2 8 2 3" xfId="1748"/>
    <cellStyle name="Comma 2 8 3" xfId="1141"/>
    <cellStyle name="Comma 2 8 3 2" xfId="1910"/>
    <cellStyle name="Comma 2 8 4" xfId="1593"/>
    <cellStyle name="Comma 2 9" xfId="183"/>
    <cellStyle name="Comma 2 9 2" xfId="1483"/>
    <cellStyle name="Comma 20" xfId="148"/>
    <cellStyle name="Comma 20 2" xfId="757"/>
    <cellStyle name="Comma 20 2 2" xfId="911"/>
    <cellStyle name="Comma 20 2 2 2" xfId="1336"/>
    <cellStyle name="Comma 20 2 2 2 2" xfId="2105"/>
    <cellStyle name="Comma 20 2 2 3" xfId="1793"/>
    <cellStyle name="Comma 20 2 3" xfId="963"/>
    <cellStyle name="Comma 20 2 3 2" xfId="1845"/>
    <cellStyle name="Comma 20 2 4" xfId="1187"/>
    <cellStyle name="Comma 20 2 4 2" xfId="1956"/>
    <cellStyle name="Comma 20 2 5" xfId="1639"/>
    <cellStyle name="Comma 20 3" xfId="962"/>
    <cellStyle name="Comma 20 3 2" xfId="1844"/>
    <cellStyle name="Comma 20 4" xfId="237"/>
    <cellStyle name="Comma 20 4 2" xfId="1529"/>
    <cellStyle name="Comma 20 5" xfId="1458"/>
    <cellStyle name="Comma 21" xfId="149"/>
    <cellStyle name="Comma 21 2" xfId="758"/>
    <cellStyle name="Comma 21 2 2" xfId="912"/>
    <cellStyle name="Comma 21 2 2 2" xfId="1337"/>
    <cellStyle name="Comma 21 2 2 2 2" xfId="2106"/>
    <cellStyle name="Comma 21 2 2 3" xfId="1794"/>
    <cellStyle name="Comma 21 2 3" xfId="964"/>
    <cellStyle name="Comma 21 2 3 2" xfId="1846"/>
    <cellStyle name="Comma 21 2 4" xfId="1188"/>
    <cellStyle name="Comma 21 2 4 2" xfId="1957"/>
    <cellStyle name="Comma 21 2 5" xfId="1640"/>
    <cellStyle name="Comma 21 3" xfId="961"/>
    <cellStyle name="Comma 21 3 2" xfId="1843"/>
    <cellStyle name="Comma 21 4" xfId="238"/>
    <cellStyle name="Comma 21 4 2" xfId="1530"/>
    <cellStyle name="Comma 21 5" xfId="1459"/>
    <cellStyle name="Comma 22" xfId="150"/>
    <cellStyle name="Comma 22 2" xfId="759"/>
    <cellStyle name="Comma 22 2 2" xfId="913"/>
    <cellStyle name="Comma 22 2 2 2" xfId="1338"/>
    <cellStyle name="Comma 22 2 2 2 2" xfId="2107"/>
    <cellStyle name="Comma 22 2 2 3" xfId="1795"/>
    <cellStyle name="Comma 22 2 3" xfId="965"/>
    <cellStyle name="Comma 22 2 3 2" xfId="1847"/>
    <cellStyle name="Comma 22 2 4" xfId="1189"/>
    <cellStyle name="Comma 22 2 4 2" xfId="1958"/>
    <cellStyle name="Comma 22 2 5" xfId="1641"/>
    <cellStyle name="Comma 22 3" xfId="960"/>
    <cellStyle name="Comma 22 3 2" xfId="1842"/>
    <cellStyle name="Comma 22 4" xfId="239"/>
    <cellStyle name="Comma 22 4 2" xfId="1531"/>
    <cellStyle name="Comma 22 5" xfId="1460"/>
    <cellStyle name="Comma 23" xfId="152"/>
    <cellStyle name="Comma 23 2" xfId="761"/>
    <cellStyle name="Comma 23 2 2" xfId="915"/>
    <cellStyle name="Comma 23 2 2 2" xfId="1340"/>
    <cellStyle name="Comma 23 2 2 2 2" xfId="2109"/>
    <cellStyle name="Comma 23 2 2 3" xfId="1797"/>
    <cellStyle name="Comma 23 2 3" xfId="1191"/>
    <cellStyle name="Comma 23 2 3 2" xfId="1960"/>
    <cellStyle name="Comma 23 2 4" xfId="1643"/>
    <cellStyle name="Comma 23 3" xfId="241"/>
    <cellStyle name="Comma 23 3 2" xfId="1533"/>
    <cellStyle name="Comma 23 4" xfId="1462"/>
    <cellStyle name="Comma 24" xfId="153"/>
    <cellStyle name="Comma 24 2" xfId="762"/>
    <cellStyle name="Comma 24 2 2" xfId="916"/>
    <cellStyle name="Comma 24 2 2 2" xfId="1341"/>
    <cellStyle name="Comma 24 2 2 2 2" xfId="2110"/>
    <cellStyle name="Comma 24 2 2 3" xfId="1798"/>
    <cellStyle name="Comma 24 2 3" xfId="1192"/>
    <cellStyle name="Comma 24 2 3 2" xfId="1961"/>
    <cellStyle name="Comma 24 2 4" xfId="1644"/>
    <cellStyle name="Comma 24 3" xfId="242"/>
    <cellStyle name="Comma 24 3 2" xfId="1534"/>
    <cellStyle name="Comma 24 4" xfId="1463"/>
    <cellStyle name="Comma 25" xfId="151"/>
    <cellStyle name="Comma 25 2" xfId="760"/>
    <cellStyle name="Comma 25 2 2" xfId="914"/>
    <cellStyle name="Comma 25 2 2 2" xfId="1339"/>
    <cellStyle name="Comma 25 2 2 2 2" xfId="2108"/>
    <cellStyle name="Comma 25 2 2 3" xfId="1796"/>
    <cellStyle name="Comma 25 2 3" xfId="1190"/>
    <cellStyle name="Comma 25 2 3 2" xfId="1959"/>
    <cellStyle name="Comma 25 2 4" xfId="1642"/>
    <cellStyle name="Comma 25 3" xfId="240"/>
    <cellStyle name="Comma 25 3 2" xfId="1532"/>
    <cellStyle name="Comma 25 4" xfId="1461"/>
    <cellStyle name="Comma 26" xfId="157"/>
    <cellStyle name="Comma 26 2" xfId="768"/>
    <cellStyle name="Comma 26 2 2" xfId="921"/>
    <cellStyle name="Comma 26 2 2 2" xfId="1346"/>
    <cellStyle name="Comma 26 2 2 2 2" xfId="2115"/>
    <cellStyle name="Comma 26 2 2 3" xfId="1803"/>
    <cellStyle name="Comma 26 2 3" xfId="1198"/>
    <cellStyle name="Comma 26 2 3 2" xfId="1967"/>
    <cellStyle name="Comma 26 2 4" xfId="1650"/>
    <cellStyle name="Comma 26 3" xfId="852"/>
    <cellStyle name="Comma 26 3 2" xfId="1277"/>
    <cellStyle name="Comma 26 3 2 2" xfId="2046"/>
    <cellStyle name="Comma 26 3 3" xfId="1734"/>
    <cellStyle name="Comma 26 4" xfId="245"/>
    <cellStyle name="Comma 26 4 2" xfId="1537"/>
    <cellStyle name="Comma 26 5" xfId="1126"/>
    <cellStyle name="Comma 26 5 2" xfId="1895"/>
    <cellStyle name="Comma 26 6" xfId="1465"/>
    <cellStyle name="Comma 27" xfId="159"/>
    <cellStyle name="Comma 27 2" xfId="769"/>
    <cellStyle name="Comma 27 2 2" xfId="922"/>
    <cellStyle name="Comma 27 2 2 2" xfId="1347"/>
    <cellStyle name="Comma 27 2 2 2 2" xfId="2116"/>
    <cellStyle name="Comma 27 2 2 3" xfId="1804"/>
    <cellStyle name="Comma 27 2 3" xfId="1199"/>
    <cellStyle name="Comma 27 2 3 2" xfId="1968"/>
    <cellStyle name="Comma 27 2 4" xfId="1651"/>
    <cellStyle name="Comma 27 3" xfId="853"/>
    <cellStyle name="Comma 27 3 2" xfId="1278"/>
    <cellStyle name="Comma 27 3 2 2" xfId="2047"/>
    <cellStyle name="Comma 27 3 3" xfId="1735"/>
    <cellStyle name="Comma 27 4" xfId="246"/>
    <cellStyle name="Comma 27 4 2" xfId="1538"/>
    <cellStyle name="Comma 27 5" xfId="1127"/>
    <cellStyle name="Comma 27 5 2" xfId="1896"/>
    <cellStyle name="Comma 27 6" xfId="1466"/>
    <cellStyle name="Comma 28" xfId="156"/>
    <cellStyle name="Comma 28 2" xfId="767"/>
    <cellStyle name="Comma 28 2 2" xfId="920"/>
    <cellStyle name="Comma 28 2 2 2" xfId="1345"/>
    <cellStyle name="Comma 28 2 2 2 2" xfId="2114"/>
    <cellStyle name="Comma 28 2 2 3" xfId="1802"/>
    <cellStyle name="Comma 28 2 3" xfId="1197"/>
    <cellStyle name="Comma 28 2 3 2" xfId="1966"/>
    <cellStyle name="Comma 28 2 4" xfId="1649"/>
    <cellStyle name="Comma 28 3" xfId="851"/>
    <cellStyle name="Comma 28 3 2" xfId="1276"/>
    <cellStyle name="Comma 28 3 2 2" xfId="2045"/>
    <cellStyle name="Comma 28 3 3" xfId="1733"/>
    <cellStyle name="Comma 28 4" xfId="244"/>
    <cellStyle name="Comma 28 4 2" xfId="1536"/>
    <cellStyle name="Comma 28 5" xfId="1125"/>
    <cellStyle name="Comma 28 5 2" xfId="1894"/>
    <cellStyle name="Comma 28 6" xfId="1464"/>
    <cellStyle name="Comma 29" xfId="160"/>
    <cellStyle name="Comma 29 2" xfId="770"/>
    <cellStyle name="Comma 29 2 2" xfId="923"/>
    <cellStyle name="Comma 29 2 2 2" xfId="1348"/>
    <cellStyle name="Comma 29 2 2 2 2" xfId="2117"/>
    <cellStyle name="Comma 29 2 2 3" xfId="1805"/>
    <cellStyle name="Comma 29 2 3" xfId="1200"/>
    <cellStyle name="Comma 29 2 3 2" xfId="1969"/>
    <cellStyle name="Comma 29 2 4" xfId="1652"/>
    <cellStyle name="Comma 29 3" xfId="854"/>
    <cellStyle name="Comma 29 3 2" xfId="1279"/>
    <cellStyle name="Comma 29 3 2 2" xfId="2048"/>
    <cellStyle name="Comma 29 3 3" xfId="1736"/>
    <cellStyle name="Comma 29 4" xfId="247"/>
    <cellStyle name="Comma 29 4 2" xfId="1539"/>
    <cellStyle name="Comma 29 5" xfId="1128"/>
    <cellStyle name="Comma 29 5 2" xfId="1897"/>
    <cellStyle name="Comma 29 6" xfId="1467"/>
    <cellStyle name="Comma 3" xfId="12"/>
    <cellStyle name="Comma 3 2" xfId="80"/>
    <cellStyle name="Comma 3 2 2" xfId="81"/>
    <cellStyle name="Comma 3 2 2 2" xfId="732"/>
    <cellStyle name="Comma 3 2 2 2 2" xfId="887"/>
    <cellStyle name="Comma 3 2 2 2 2 2" xfId="1312"/>
    <cellStyle name="Comma 3 2 2 2 2 2 2" xfId="2081"/>
    <cellStyle name="Comma 3 2 2 2 2 3" xfId="1769"/>
    <cellStyle name="Comma 3 2 2 2 3" xfId="1162"/>
    <cellStyle name="Comma 3 2 2 2 3 2" xfId="1931"/>
    <cellStyle name="Comma 3 2 2 2 4" xfId="1614"/>
    <cellStyle name="Comma 3 2 2 3" xfId="835"/>
    <cellStyle name="Comma 3 2 2 3 2" xfId="1260"/>
    <cellStyle name="Comma 3 2 2 3 2 2" xfId="2029"/>
    <cellStyle name="Comma 3 2 2 3 3" xfId="1717"/>
    <cellStyle name="Comma 3 2 2 4" xfId="211"/>
    <cellStyle name="Comma 3 2 2 4 2" xfId="1503"/>
    <cellStyle name="Comma 3 2 2 5" xfId="1107"/>
    <cellStyle name="Comma 3 2 2 5 2" xfId="1876"/>
    <cellStyle name="Comma 3 2 2 6" xfId="1432"/>
    <cellStyle name="Comma 3 2 3" xfId="82"/>
    <cellStyle name="Comma 3 2 3 2" xfId="212"/>
    <cellStyle name="Comma 3 2 3 2 2" xfId="1504"/>
    <cellStyle name="Comma 3 2 3 3" xfId="1108"/>
    <cellStyle name="Comma 3 2 3 3 2" xfId="1877"/>
    <cellStyle name="Comma 3 2 3 4" xfId="1433"/>
    <cellStyle name="Comma 3 2 4" xfId="731"/>
    <cellStyle name="Comma 3 2 4 2" xfId="886"/>
    <cellStyle name="Comma 3 2 4 2 2" xfId="1311"/>
    <cellStyle name="Comma 3 2 4 2 2 2" xfId="2080"/>
    <cellStyle name="Comma 3 2 4 2 3" xfId="1768"/>
    <cellStyle name="Comma 3 2 4 3" xfId="1161"/>
    <cellStyle name="Comma 3 2 4 3 2" xfId="1930"/>
    <cellStyle name="Comma 3 2 4 4" xfId="1613"/>
    <cellStyle name="Comma 3 2 5" xfId="834"/>
    <cellStyle name="Comma 3 2 5 2" xfId="1259"/>
    <cellStyle name="Comma 3 2 5 2 2" xfId="2028"/>
    <cellStyle name="Comma 3 2 5 3" xfId="1716"/>
    <cellStyle name="Comma 3 2 6" xfId="210"/>
    <cellStyle name="Comma 3 2 6 2" xfId="1502"/>
    <cellStyle name="Comma 3 2 7" xfId="1106"/>
    <cellStyle name="Comma 3 2 7 2" xfId="1875"/>
    <cellStyle name="Comma 3 2 8" xfId="1431"/>
    <cellStyle name="Comma 3 3" xfId="83"/>
    <cellStyle name="Comma 3 3 2" xfId="84"/>
    <cellStyle name="Comma 3 3 2 2" xfId="733"/>
    <cellStyle name="Comma 3 3 2 2 2" xfId="888"/>
    <cellStyle name="Comma 3 3 2 2 2 2" xfId="1313"/>
    <cellStyle name="Comma 3 3 2 2 2 2 2" xfId="2082"/>
    <cellStyle name="Comma 3 3 2 2 2 3" xfId="1770"/>
    <cellStyle name="Comma 3 3 2 2 3" xfId="1163"/>
    <cellStyle name="Comma 3 3 2 2 3 2" xfId="1932"/>
    <cellStyle name="Comma 3 3 2 2 4" xfId="1615"/>
    <cellStyle name="Comma 3 3 2 3" xfId="836"/>
    <cellStyle name="Comma 3 3 2 3 2" xfId="1261"/>
    <cellStyle name="Comma 3 3 2 3 2 2" xfId="2030"/>
    <cellStyle name="Comma 3 3 2 3 3" xfId="1718"/>
    <cellStyle name="Comma 3 3 2 4" xfId="214"/>
    <cellStyle name="Comma 3 3 2 4 2" xfId="1506"/>
    <cellStyle name="Comma 3 3 2 5" xfId="1110"/>
    <cellStyle name="Comma 3 3 2 5 2" xfId="1879"/>
    <cellStyle name="Comma 3 3 2 6" xfId="1435"/>
    <cellStyle name="Comma 3 3 3" xfId="213"/>
    <cellStyle name="Comma 3 3 3 2" xfId="1505"/>
    <cellStyle name="Comma 3 3 4" xfId="1109"/>
    <cellStyle name="Comma 3 3 4 2" xfId="1878"/>
    <cellStyle name="Comma 3 3 5" xfId="1434"/>
    <cellStyle name="Comma 3 4" xfId="85"/>
    <cellStyle name="Comma 3 4 2" xfId="734"/>
    <cellStyle name="Comma 3 4 2 2" xfId="889"/>
    <cellStyle name="Comma 3 4 2 2 2" xfId="1314"/>
    <cellStyle name="Comma 3 4 2 2 2 2" xfId="2083"/>
    <cellStyle name="Comma 3 4 2 2 3" xfId="1771"/>
    <cellStyle name="Comma 3 4 2 3" xfId="1164"/>
    <cellStyle name="Comma 3 4 2 3 2" xfId="1933"/>
    <cellStyle name="Comma 3 4 2 4" xfId="1616"/>
    <cellStyle name="Comma 3 4 3" xfId="837"/>
    <cellStyle name="Comma 3 4 3 2" xfId="1262"/>
    <cellStyle name="Comma 3 4 3 2 2" xfId="2031"/>
    <cellStyle name="Comma 3 4 3 3" xfId="1719"/>
    <cellStyle name="Comma 3 4 4" xfId="215"/>
    <cellStyle name="Comma 3 4 4 2" xfId="1507"/>
    <cellStyle name="Comma 3 4 5" xfId="1111"/>
    <cellStyle name="Comma 3 4 5 2" xfId="1880"/>
    <cellStyle name="Comma 3 4 6" xfId="1436"/>
    <cellStyle name="Comma 3 5" xfId="79"/>
    <cellStyle name="Comma 3 5 2" xfId="730"/>
    <cellStyle name="Comma 3 5 2 2" xfId="885"/>
    <cellStyle name="Comma 3 5 2 2 2" xfId="1310"/>
    <cellStyle name="Comma 3 5 2 2 2 2" xfId="2079"/>
    <cellStyle name="Comma 3 5 2 2 3" xfId="1767"/>
    <cellStyle name="Comma 3 5 2 3" xfId="1160"/>
    <cellStyle name="Comma 3 5 2 3 2" xfId="1929"/>
    <cellStyle name="Comma 3 5 2 4" xfId="1612"/>
    <cellStyle name="Comma 3 5 3" xfId="833"/>
    <cellStyle name="Comma 3 5 3 2" xfId="1258"/>
    <cellStyle name="Comma 3 5 3 2 2" xfId="2027"/>
    <cellStyle name="Comma 3 5 3 3" xfId="1715"/>
    <cellStyle name="Comma 3 5 4" xfId="209"/>
    <cellStyle name="Comma 3 5 4 2" xfId="1501"/>
    <cellStyle name="Comma 3 5 5" xfId="1105"/>
    <cellStyle name="Comma 3 5 5 2" xfId="1874"/>
    <cellStyle name="Comma 3 5 6" xfId="1430"/>
    <cellStyle name="Comma 3 6" xfId="712"/>
    <cellStyle name="Comma 3 6 2" xfId="867"/>
    <cellStyle name="Comma 3 6 2 2" xfId="1292"/>
    <cellStyle name="Comma 3 6 2 2 2" xfId="2061"/>
    <cellStyle name="Comma 3 6 2 3" xfId="1749"/>
    <cellStyle name="Comma 3 6 3" xfId="1142"/>
    <cellStyle name="Comma 3 6 3 2" xfId="1911"/>
    <cellStyle name="Comma 3 6 4" xfId="1594"/>
    <cellStyle name="Comma 3 7" xfId="184"/>
    <cellStyle name="Comma 3 7 2" xfId="1484"/>
    <cellStyle name="Comma 3 8" xfId="1410"/>
    <cellStyle name="Comma 30" xfId="161"/>
    <cellStyle name="Comma 30 2" xfId="771"/>
    <cellStyle name="Comma 30 2 2" xfId="924"/>
    <cellStyle name="Comma 30 2 2 2" xfId="1349"/>
    <cellStyle name="Comma 30 2 2 2 2" xfId="2118"/>
    <cellStyle name="Comma 30 2 2 3" xfId="1806"/>
    <cellStyle name="Comma 30 2 3" xfId="1201"/>
    <cellStyle name="Comma 30 2 3 2" xfId="1970"/>
    <cellStyle name="Comma 30 2 4" xfId="1653"/>
    <cellStyle name="Comma 30 3" xfId="855"/>
    <cellStyle name="Comma 30 3 2" xfId="1280"/>
    <cellStyle name="Comma 30 3 2 2" xfId="2049"/>
    <cellStyle name="Comma 30 3 3" xfId="1737"/>
    <cellStyle name="Comma 30 4" xfId="248"/>
    <cellStyle name="Comma 30 4 2" xfId="1540"/>
    <cellStyle name="Comma 30 5" xfId="1129"/>
    <cellStyle name="Comma 30 5 2" xfId="1898"/>
    <cellStyle name="Comma 30 6" xfId="1468"/>
    <cellStyle name="Comma 31" xfId="162"/>
    <cellStyle name="Comma 31 2" xfId="772"/>
    <cellStyle name="Comma 31 2 2" xfId="925"/>
    <cellStyle name="Comma 31 2 2 2" xfId="1350"/>
    <cellStyle name="Comma 31 2 2 2 2" xfId="2119"/>
    <cellStyle name="Comma 31 2 2 3" xfId="1807"/>
    <cellStyle name="Comma 31 2 3" xfId="1202"/>
    <cellStyle name="Comma 31 2 3 2" xfId="1971"/>
    <cellStyle name="Comma 31 2 4" xfId="1654"/>
    <cellStyle name="Comma 31 3" xfId="856"/>
    <cellStyle name="Comma 31 3 2" xfId="1281"/>
    <cellStyle name="Comma 31 3 2 2" xfId="2050"/>
    <cellStyle name="Comma 31 3 3" xfId="1738"/>
    <cellStyle name="Comma 31 4" xfId="249"/>
    <cellStyle name="Comma 31 4 2" xfId="1541"/>
    <cellStyle name="Comma 31 5" xfId="1130"/>
    <cellStyle name="Comma 31 5 2" xfId="1899"/>
    <cellStyle name="Comma 31 6" xfId="1469"/>
    <cellStyle name="Comma 32" xfId="163"/>
    <cellStyle name="Comma 32 2" xfId="773"/>
    <cellStyle name="Comma 32 2 2" xfId="926"/>
    <cellStyle name="Comma 32 2 2 2" xfId="1351"/>
    <cellStyle name="Comma 32 2 2 2 2" xfId="2120"/>
    <cellStyle name="Comma 32 2 2 3" xfId="1808"/>
    <cellStyle name="Comma 32 2 3" xfId="1203"/>
    <cellStyle name="Comma 32 2 3 2" xfId="1972"/>
    <cellStyle name="Comma 32 2 4" xfId="1655"/>
    <cellStyle name="Comma 32 3" xfId="857"/>
    <cellStyle name="Comma 32 3 2" xfId="1282"/>
    <cellStyle name="Comma 32 3 2 2" xfId="2051"/>
    <cellStyle name="Comma 32 3 3" xfId="1739"/>
    <cellStyle name="Comma 32 4" xfId="250"/>
    <cellStyle name="Comma 32 4 2" xfId="1542"/>
    <cellStyle name="Comma 32 5" xfId="1131"/>
    <cellStyle name="Comma 32 5 2" xfId="1900"/>
    <cellStyle name="Comma 32 6" xfId="1470"/>
    <cellStyle name="Comma 33" xfId="164"/>
    <cellStyle name="Comma 33 2" xfId="774"/>
    <cellStyle name="Comma 33 2 2" xfId="927"/>
    <cellStyle name="Comma 33 2 2 2" xfId="1352"/>
    <cellStyle name="Comma 33 2 2 2 2" xfId="2121"/>
    <cellStyle name="Comma 33 2 2 3" xfId="1809"/>
    <cellStyle name="Comma 33 2 3" xfId="1204"/>
    <cellStyle name="Comma 33 2 3 2" xfId="1973"/>
    <cellStyle name="Comma 33 2 4" xfId="1656"/>
    <cellStyle name="Comma 33 3" xfId="858"/>
    <cellStyle name="Comma 33 3 2" xfId="1283"/>
    <cellStyle name="Comma 33 3 2 2" xfId="2052"/>
    <cellStyle name="Comma 33 3 3" xfId="1740"/>
    <cellStyle name="Comma 33 4" xfId="251"/>
    <cellStyle name="Comma 33 4 2" xfId="1543"/>
    <cellStyle name="Comma 33 5" xfId="1132"/>
    <cellStyle name="Comma 33 5 2" xfId="1901"/>
    <cellStyle name="Comma 33 6" xfId="1471"/>
    <cellStyle name="Comma 34" xfId="165"/>
    <cellStyle name="Comma 34 2" xfId="775"/>
    <cellStyle name="Comma 34 2 2" xfId="928"/>
    <cellStyle name="Comma 34 2 2 2" xfId="1353"/>
    <cellStyle name="Comma 34 2 2 2 2" xfId="2122"/>
    <cellStyle name="Comma 34 2 2 3" xfId="1810"/>
    <cellStyle name="Comma 34 2 3" xfId="1205"/>
    <cellStyle name="Comma 34 2 3 2" xfId="1974"/>
    <cellStyle name="Comma 34 2 4" xfId="1657"/>
    <cellStyle name="Comma 34 3" xfId="252"/>
    <cellStyle name="Comma 34 3 2" xfId="1544"/>
    <cellStyle name="Comma 34 4" xfId="1472"/>
    <cellStyle name="Comma 35" xfId="166"/>
    <cellStyle name="Comma 35 2" xfId="776"/>
    <cellStyle name="Comma 35 2 2" xfId="929"/>
    <cellStyle name="Comma 35 2 2 2" xfId="1354"/>
    <cellStyle name="Comma 35 2 2 2 2" xfId="2123"/>
    <cellStyle name="Comma 35 2 2 3" xfId="1811"/>
    <cellStyle name="Comma 35 2 3" xfId="1206"/>
    <cellStyle name="Comma 35 2 3 2" xfId="1975"/>
    <cellStyle name="Comma 35 2 4" xfId="1658"/>
    <cellStyle name="Comma 35 3" xfId="253"/>
    <cellStyle name="Comma 35 3 2" xfId="1545"/>
    <cellStyle name="Comma 35 4" xfId="1473"/>
    <cellStyle name="Comma 36" xfId="174"/>
    <cellStyle name="Comma 36 2" xfId="777"/>
    <cellStyle name="Comma 36 2 2" xfId="930"/>
    <cellStyle name="Comma 36 2 2 2" xfId="1355"/>
    <cellStyle name="Comma 36 2 2 2 2" xfId="2124"/>
    <cellStyle name="Comma 36 2 2 3" xfId="1812"/>
    <cellStyle name="Comma 36 2 3" xfId="1207"/>
    <cellStyle name="Comma 36 2 3 2" xfId="1976"/>
    <cellStyle name="Comma 36 2 4" xfId="1659"/>
    <cellStyle name="Comma 36 3" xfId="243"/>
    <cellStyle name="Comma 36 3 2" xfId="1535"/>
    <cellStyle name="Comma 36 4" xfId="1474"/>
    <cellStyle name="Comma 37" xfId="175"/>
    <cellStyle name="Comma 37 2" xfId="778"/>
    <cellStyle name="Comma 37 2 2" xfId="931"/>
    <cellStyle name="Comma 37 2 2 2" xfId="1356"/>
    <cellStyle name="Comma 37 2 2 2 2" xfId="2125"/>
    <cellStyle name="Comma 37 2 2 3" xfId="1813"/>
    <cellStyle name="Comma 37 2 3" xfId="1208"/>
    <cellStyle name="Comma 37 2 3 2" xfId="1977"/>
    <cellStyle name="Comma 37 2 4" xfId="1660"/>
    <cellStyle name="Comma 37 3" xfId="255"/>
    <cellStyle name="Comma 37 3 2" xfId="1547"/>
    <cellStyle name="Comma 37 4" xfId="1475"/>
    <cellStyle name="Comma 38" xfId="176"/>
    <cellStyle name="Comma 38 2" xfId="257"/>
    <cellStyle name="Comma 38 2 2" xfId="932"/>
    <cellStyle name="Comma 38 2 2 2" xfId="1357"/>
    <cellStyle name="Comma 38 2 2 2 2" xfId="2126"/>
    <cellStyle name="Comma 38 2 2 3" xfId="1814"/>
    <cellStyle name="Comma 38 2 3" xfId="1133"/>
    <cellStyle name="Comma 38 2 3 2" xfId="1902"/>
    <cellStyle name="Comma 38 2 4" xfId="1549"/>
    <cellStyle name="Comma 38 3" xfId="859"/>
    <cellStyle name="Comma 38 3 2" xfId="1284"/>
    <cellStyle name="Comma 38 3 2 2" xfId="2053"/>
    <cellStyle name="Comma 38 3 3" xfId="1741"/>
    <cellStyle name="Comma 38 4" xfId="254"/>
    <cellStyle name="Comma 38 4 2" xfId="1546"/>
    <cellStyle name="Comma 38 5" xfId="1476"/>
    <cellStyle name="Comma 39" xfId="177"/>
    <cellStyle name="Comma 39 2" xfId="259"/>
    <cellStyle name="Comma 39 2 2" xfId="933"/>
    <cellStyle name="Comma 39 2 2 2" xfId="1358"/>
    <cellStyle name="Comma 39 2 2 2 2" xfId="2127"/>
    <cellStyle name="Comma 39 2 2 3" xfId="1815"/>
    <cellStyle name="Comma 39 2 3" xfId="1134"/>
    <cellStyle name="Comma 39 2 3 2" xfId="1903"/>
    <cellStyle name="Comma 39 2 4" xfId="1551"/>
    <cellStyle name="Comma 39 3" xfId="860"/>
    <cellStyle name="Comma 39 3 2" xfId="1285"/>
    <cellStyle name="Comma 39 3 2 2" xfId="2054"/>
    <cellStyle name="Comma 39 3 3" xfId="1742"/>
    <cellStyle name="Comma 39 4" xfId="256"/>
    <cellStyle name="Comma 39 4 2" xfId="1548"/>
    <cellStyle name="Comma 39 5" xfId="1477"/>
    <cellStyle name="Comma 4" xfId="54"/>
    <cellStyle name="Comma 4 2" xfId="87"/>
    <cellStyle name="Comma 4 2 2" xfId="736"/>
    <cellStyle name="Comma 4 2 2 2" xfId="891"/>
    <cellStyle name="Comma 4 2 2 2 2" xfId="1316"/>
    <cellStyle name="Comma 4 2 2 2 2 2" xfId="2085"/>
    <cellStyle name="Comma 4 2 2 2 3" xfId="1773"/>
    <cellStyle name="Comma 4 2 2 3" xfId="1166"/>
    <cellStyle name="Comma 4 2 2 3 2" xfId="1935"/>
    <cellStyle name="Comma 4 2 2 4" xfId="1618"/>
    <cellStyle name="Comma 4 2 3" xfId="839"/>
    <cellStyle name="Comma 4 2 3 2" xfId="1264"/>
    <cellStyle name="Comma 4 2 3 2 2" xfId="2033"/>
    <cellStyle name="Comma 4 2 3 3" xfId="1721"/>
    <cellStyle name="Comma 4 2 4" xfId="217"/>
    <cellStyle name="Comma 4 2 4 2" xfId="1509"/>
    <cellStyle name="Comma 4 2 5" xfId="1113"/>
    <cellStyle name="Comma 4 2 5 2" xfId="1882"/>
    <cellStyle name="Comma 4 2 6" xfId="1438"/>
    <cellStyle name="Comma 4 3" xfId="88"/>
    <cellStyle name="Comma 4 3 2" xfId="737"/>
    <cellStyle name="Comma 4 3 2 2" xfId="892"/>
    <cellStyle name="Comma 4 3 2 2 2" xfId="1317"/>
    <cellStyle name="Comma 4 3 2 2 2 2" xfId="2086"/>
    <cellStyle name="Comma 4 3 2 2 3" xfId="1774"/>
    <cellStyle name="Comma 4 3 2 3" xfId="1167"/>
    <cellStyle name="Comma 4 3 2 3 2" xfId="1936"/>
    <cellStyle name="Comma 4 3 2 4" xfId="1619"/>
    <cellStyle name="Comma 4 3 3" xfId="840"/>
    <cellStyle name="Comma 4 3 3 2" xfId="1265"/>
    <cellStyle name="Comma 4 3 3 2 2" xfId="2034"/>
    <cellStyle name="Comma 4 3 3 3" xfId="1722"/>
    <cellStyle name="Comma 4 3 4" xfId="218"/>
    <cellStyle name="Comma 4 3 4 2" xfId="1510"/>
    <cellStyle name="Comma 4 3 5" xfId="1114"/>
    <cellStyle name="Comma 4 3 5 2" xfId="1883"/>
    <cellStyle name="Comma 4 3 6" xfId="1439"/>
    <cellStyle name="Comma 4 4" xfId="89"/>
    <cellStyle name="Comma 4 5" xfId="86"/>
    <cellStyle name="Comma 4 5 2" xfId="735"/>
    <cellStyle name="Comma 4 5 2 2" xfId="890"/>
    <cellStyle name="Comma 4 5 2 2 2" xfId="1315"/>
    <cellStyle name="Comma 4 5 2 2 2 2" xfId="2084"/>
    <cellStyle name="Comma 4 5 2 2 3" xfId="1772"/>
    <cellStyle name="Comma 4 5 2 3" xfId="1165"/>
    <cellStyle name="Comma 4 5 2 3 2" xfId="1934"/>
    <cellStyle name="Comma 4 5 2 4" xfId="1617"/>
    <cellStyle name="Comma 4 5 3" xfId="838"/>
    <cellStyle name="Comma 4 5 3 2" xfId="1263"/>
    <cellStyle name="Comma 4 5 3 2 2" xfId="2032"/>
    <cellStyle name="Comma 4 5 3 3" xfId="1720"/>
    <cellStyle name="Comma 4 5 4" xfId="216"/>
    <cellStyle name="Comma 4 5 4 2" xfId="1508"/>
    <cellStyle name="Comma 4 5 5" xfId="1112"/>
    <cellStyle name="Comma 4 5 5 2" xfId="1881"/>
    <cellStyle name="Comma 4 5 6" xfId="1437"/>
    <cellStyle name="Comma 4 6" xfId="713"/>
    <cellStyle name="Comma 4 6 2" xfId="868"/>
    <cellStyle name="Comma 4 6 2 2" xfId="1293"/>
    <cellStyle name="Comma 4 6 2 2 2" xfId="2062"/>
    <cellStyle name="Comma 4 6 2 3" xfId="1750"/>
    <cellStyle name="Comma 4 6 3" xfId="1143"/>
    <cellStyle name="Comma 4 6 3 2" xfId="1912"/>
    <cellStyle name="Comma 4 6 4" xfId="1595"/>
    <cellStyle name="Comma 4 7" xfId="182"/>
    <cellStyle name="Comma 4 7 2" xfId="1482"/>
    <cellStyle name="Comma 4 8" xfId="1413"/>
    <cellStyle name="Comma 40" xfId="179"/>
    <cellStyle name="Comma 40 2" xfId="780"/>
    <cellStyle name="Comma 40 2 2" xfId="935"/>
    <cellStyle name="Comma 40 2 2 2" xfId="1360"/>
    <cellStyle name="Comma 40 2 2 2 2" xfId="2129"/>
    <cellStyle name="Comma 40 2 2 3" xfId="1817"/>
    <cellStyle name="Comma 40 2 3" xfId="1210"/>
    <cellStyle name="Comma 40 2 3 2" xfId="1979"/>
    <cellStyle name="Comma 40 2 4" xfId="1662"/>
    <cellStyle name="Comma 40 3" xfId="862"/>
    <cellStyle name="Comma 40 3 2" xfId="1287"/>
    <cellStyle name="Comma 40 3 2 2" xfId="2056"/>
    <cellStyle name="Comma 40 3 3" xfId="1744"/>
    <cellStyle name="Comma 40 4" xfId="261"/>
    <cellStyle name="Comma 40 4 2" xfId="1553"/>
    <cellStyle name="Comma 40 5" xfId="1136"/>
    <cellStyle name="Comma 40 5 2" xfId="1905"/>
    <cellStyle name="Comma 40 6" xfId="1479"/>
    <cellStyle name="Comma 41" xfId="180"/>
    <cellStyle name="Comma 41 2" xfId="781"/>
    <cellStyle name="Comma 41 2 2" xfId="936"/>
    <cellStyle name="Comma 41 2 2 2" xfId="1361"/>
    <cellStyle name="Comma 41 2 2 2 2" xfId="2130"/>
    <cellStyle name="Comma 41 2 2 3" xfId="1818"/>
    <cellStyle name="Comma 41 2 3" xfId="1211"/>
    <cellStyle name="Comma 41 2 3 2" xfId="1980"/>
    <cellStyle name="Comma 41 2 4" xfId="1663"/>
    <cellStyle name="Comma 41 3" xfId="863"/>
    <cellStyle name="Comma 41 3 2" xfId="1288"/>
    <cellStyle name="Comma 41 3 2 2" xfId="2057"/>
    <cellStyle name="Comma 41 3 3" xfId="1745"/>
    <cellStyle name="Comma 41 4" xfId="262"/>
    <cellStyle name="Comma 41 4 2" xfId="1554"/>
    <cellStyle name="Comma 41 5" xfId="1137"/>
    <cellStyle name="Comma 41 5 2" xfId="1906"/>
    <cellStyle name="Comma 41 6" xfId="1480"/>
    <cellStyle name="Comma 42" xfId="178"/>
    <cellStyle name="Comma 42 2" xfId="779"/>
    <cellStyle name="Comma 42 2 2" xfId="934"/>
    <cellStyle name="Comma 42 2 2 2" xfId="1359"/>
    <cellStyle name="Comma 42 2 2 2 2" xfId="2128"/>
    <cellStyle name="Comma 42 2 2 3" xfId="1816"/>
    <cellStyle name="Comma 42 2 3" xfId="1209"/>
    <cellStyle name="Comma 42 2 3 2" xfId="1978"/>
    <cellStyle name="Comma 42 2 4" xfId="1661"/>
    <cellStyle name="Comma 42 3" xfId="861"/>
    <cellStyle name="Comma 42 3 2" xfId="1286"/>
    <cellStyle name="Comma 42 3 2 2" xfId="2055"/>
    <cellStyle name="Comma 42 3 3" xfId="1743"/>
    <cellStyle name="Comma 42 4" xfId="260"/>
    <cellStyle name="Comma 42 4 2" xfId="1552"/>
    <cellStyle name="Comma 42 5" xfId="1135"/>
    <cellStyle name="Comma 42 5 2" xfId="1904"/>
    <cellStyle name="Comma 42 6" xfId="1478"/>
    <cellStyle name="Comma 43" xfId="258"/>
    <cellStyle name="Comma 43 2" xfId="344"/>
    <cellStyle name="Comma 43 2 2" xfId="937"/>
    <cellStyle name="Comma 43 2 2 2" xfId="1362"/>
    <cellStyle name="Comma 43 2 2 2 2" xfId="2131"/>
    <cellStyle name="Comma 43 2 2 3" xfId="1819"/>
    <cellStyle name="Comma 43 2 3" xfId="1138"/>
    <cellStyle name="Comma 43 2 3 2" xfId="1907"/>
    <cellStyle name="Comma 43 2 4" xfId="1561"/>
    <cellStyle name="Comma 43 3" xfId="864"/>
    <cellStyle name="Comma 43 3 2" xfId="1289"/>
    <cellStyle name="Comma 43 3 2 2" xfId="2058"/>
    <cellStyle name="Comma 43 3 3" xfId="1746"/>
    <cellStyle name="Comma 43 4" xfId="1550"/>
    <cellStyle name="Comma 44" xfId="263"/>
    <cellStyle name="Comma 44 2" xfId="579"/>
    <cellStyle name="Comma 44 2 2" xfId="939"/>
    <cellStyle name="Comma 44 2 2 2" xfId="1364"/>
    <cellStyle name="Comma 44 2 2 2 2" xfId="2133"/>
    <cellStyle name="Comma 44 2 2 3" xfId="1821"/>
    <cellStyle name="Comma 44 2 3" xfId="1139"/>
    <cellStyle name="Comma 44 2 3 2" xfId="1908"/>
    <cellStyle name="Comma 44 2 4" xfId="1568"/>
    <cellStyle name="Comma 44 3" xfId="865"/>
    <cellStyle name="Comma 44 3 2" xfId="1290"/>
    <cellStyle name="Comma 44 3 2 2" xfId="2059"/>
    <cellStyle name="Comma 44 3 3" xfId="1747"/>
    <cellStyle name="Comma 44 4" xfId="1555"/>
    <cellStyle name="Comma 45" xfId="264"/>
    <cellStyle name="Comma 45 2" xfId="763"/>
    <cellStyle name="Comma 45 2 2" xfId="917"/>
    <cellStyle name="Comma 45 2 2 2" xfId="1342"/>
    <cellStyle name="Comma 45 2 2 2 2" xfId="2111"/>
    <cellStyle name="Comma 45 2 2 3" xfId="1799"/>
    <cellStyle name="Comma 45 2 3" xfId="1193"/>
    <cellStyle name="Comma 45 2 3 2" xfId="1962"/>
    <cellStyle name="Comma 45 2 4" xfId="1645"/>
    <cellStyle name="Comma 45 3" xfId="1556"/>
    <cellStyle name="Comma 46" xfId="265"/>
    <cellStyle name="Comma 46 2" xfId="766"/>
    <cellStyle name="Comma 46 2 2" xfId="919"/>
    <cellStyle name="Comma 46 2 2 2" xfId="1344"/>
    <cellStyle name="Comma 46 2 2 2 2" xfId="2113"/>
    <cellStyle name="Comma 46 2 2 3" xfId="1801"/>
    <cellStyle name="Comma 46 2 3" xfId="1196"/>
    <cellStyle name="Comma 46 2 3 2" xfId="1965"/>
    <cellStyle name="Comma 46 2 4" xfId="1648"/>
    <cellStyle name="Comma 46 3" xfId="1557"/>
    <cellStyle name="Comma 47" xfId="266"/>
    <cellStyle name="Comma 47 2" xfId="788"/>
    <cellStyle name="Comma 47 2 2" xfId="942"/>
    <cellStyle name="Comma 47 2 2 2" xfId="1367"/>
    <cellStyle name="Comma 47 2 2 2 2" xfId="2136"/>
    <cellStyle name="Comma 47 2 2 3" xfId="1824"/>
    <cellStyle name="Comma 47 2 3" xfId="1218"/>
    <cellStyle name="Comma 47 2 3 2" xfId="1987"/>
    <cellStyle name="Comma 47 2 4" xfId="1670"/>
    <cellStyle name="Comma 47 3" xfId="1558"/>
    <cellStyle name="Comma 48" xfId="267"/>
    <cellStyle name="Comma 48 2" xfId="794"/>
    <cellStyle name="Comma 48 2 2" xfId="948"/>
    <cellStyle name="Comma 48 2 2 2" xfId="1373"/>
    <cellStyle name="Comma 48 2 2 2 2" xfId="2142"/>
    <cellStyle name="Comma 48 2 2 3" xfId="1830"/>
    <cellStyle name="Comma 48 2 3" xfId="1224"/>
    <cellStyle name="Comma 48 2 3 2" xfId="1993"/>
    <cellStyle name="Comma 48 2 4" xfId="1676"/>
    <cellStyle name="Comma 48 3" xfId="1559"/>
    <cellStyle name="Comma 49" xfId="269"/>
    <cellStyle name="Comma 49 2" xfId="791"/>
    <cellStyle name="Comma 49 2 2" xfId="945"/>
    <cellStyle name="Comma 49 2 2 2" xfId="1370"/>
    <cellStyle name="Comma 49 2 2 2 2" xfId="2139"/>
    <cellStyle name="Comma 49 2 2 3" xfId="1827"/>
    <cellStyle name="Comma 49 2 3" xfId="1221"/>
    <cellStyle name="Comma 49 2 3 2" xfId="1990"/>
    <cellStyle name="Comma 49 2 4" xfId="1673"/>
    <cellStyle name="Comma 49 3" xfId="1560"/>
    <cellStyle name="Comma 5" xfId="90"/>
    <cellStyle name="Comma 5 2" xfId="91"/>
    <cellStyle name="Comma 5 2 2" xfId="739"/>
    <cellStyle name="Comma 5 2 2 2" xfId="894"/>
    <cellStyle name="Comma 5 2 2 2 2" xfId="1319"/>
    <cellStyle name="Comma 5 2 2 2 2 2" xfId="2088"/>
    <cellStyle name="Comma 5 2 2 2 3" xfId="1776"/>
    <cellStyle name="Comma 5 2 2 3" xfId="1169"/>
    <cellStyle name="Comma 5 2 2 3 2" xfId="1938"/>
    <cellStyle name="Comma 5 2 2 4" xfId="1621"/>
    <cellStyle name="Comma 5 2 3" xfId="842"/>
    <cellStyle name="Comma 5 2 3 2" xfId="1267"/>
    <cellStyle name="Comma 5 2 3 2 2" xfId="2036"/>
    <cellStyle name="Comma 5 2 3 3" xfId="1724"/>
    <cellStyle name="Comma 5 2 4" xfId="220"/>
    <cellStyle name="Comma 5 2 4 2" xfId="1512"/>
    <cellStyle name="Comma 5 2 5" xfId="1116"/>
    <cellStyle name="Comma 5 2 5 2" xfId="1885"/>
    <cellStyle name="Comma 5 2 6" xfId="1441"/>
    <cellStyle name="Comma 5 3" xfId="92"/>
    <cellStyle name="Comma 5 3 2" xfId="740"/>
    <cellStyle name="Comma 5 3 2 2" xfId="895"/>
    <cellStyle name="Comma 5 3 2 2 2" xfId="1320"/>
    <cellStyle name="Comma 5 3 2 2 2 2" xfId="2089"/>
    <cellStyle name="Comma 5 3 2 2 3" xfId="1777"/>
    <cellStyle name="Comma 5 3 2 3" xfId="1170"/>
    <cellStyle name="Comma 5 3 2 3 2" xfId="1939"/>
    <cellStyle name="Comma 5 3 2 4" xfId="1622"/>
    <cellStyle name="Comma 5 3 3" xfId="843"/>
    <cellStyle name="Comma 5 3 3 2" xfId="1268"/>
    <cellStyle name="Comma 5 3 3 2 2" xfId="2037"/>
    <cellStyle name="Comma 5 3 3 3" xfId="1725"/>
    <cellStyle name="Comma 5 3 4" xfId="221"/>
    <cellStyle name="Comma 5 3 4 2" xfId="1513"/>
    <cellStyle name="Comma 5 3 5" xfId="1117"/>
    <cellStyle name="Comma 5 3 5 2" xfId="1886"/>
    <cellStyle name="Comma 5 3 6" xfId="1442"/>
    <cellStyle name="Comma 5 4" xfId="93"/>
    <cellStyle name="Comma 5 5" xfId="738"/>
    <cellStyle name="Comma 5 5 2" xfId="893"/>
    <cellStyle name="Comma 5 5 2 2" xfId="1318"/>
    <cellStyle name="Comma 5 5 2 2 2" xfId="2087"/>
    <cellStyle name="Comma 5 5 2 3" xfId="1775"/>
    <cellStyle name="Comma 5 5 3" xfId="1168"/>
    <cellStyle name="Comma 5 5 3 2" xfId="1937"/>
    <cellStyle name="Comma 5 5 4" xfId="1620"/>
    <cellStyle name="Comma 5 6" xfId="841"/>
    <cellStyle name="Comma 5 6 2" xfId="1266"/>
    <cellStyle name="Comma 5 6 2 2" xfId="2035"/>
    <cellStyle name="Comma 5 6 3" xfId="1723"/>
    <cellStyle name="Comma 5 7" xfId="219"/>
    <cellStyle name="Comma 5 7 2" xfId="1511"/>
    <cellStyle name="Comma 5 8" xfId="1115"/>
    <cellStyle name="Comma 5 8 2" xfId="1884"/>
    <cellStyle name="Comma 5 9" xfId="1440"/>
    <cellStyle name="Comma 50" xfId="396"/>
    <cellStyle name="Comma 50 2" xfId="797"/>
    <cellStyle name="Comma 50 2 2" xfId="951"/>
    <cellStyle name="Comma 50 2 2 2" xfId="1376"/>
    <cellStyle name="Comma 50 2 2 2 2" xfId="2145"/>
    <cellStyle name="Comma 50 2 2 3" xfId="1833"/>
    <cellStyle name="Comma 50 2 3" xfId="1227"/>
    <cellStyle name="Comma 50 2 3 2" xfId="1996"/>
    <cellStyle name="Comma 50 2 4" xfId="1679"/>
    <cellStyle name="Comma 50 3" xfId="1562"/>
    <cellStyle name="Comma 51" xfId="397"/>
    <cellStyle name="Comma 51 2" xfId="799"/>
    <cellStyle name="Comma 51 2 2" xfId="952"/>
    <cellStyle name="Comma 51 2 2 2" xfId="1377"/>
    <cellStyle name="Comma 51 2 2 2 2" xfId="2146"/>
    <cellStyle name="Comma 51 2 2 3" xfId="1834"/>
    <cellStyle name="Comma 51 2 3" xfId="1229"/>
    <cellStyle name="Comma 51 2 3 2" xfId="1998"/>
    <cellStyle name="Comma 51 2 4" xfId="1681"/>
    <cellStyle name="Comma 51 3" xfId="1563"/>
    <cellStyle name="Comma 52" xfId="401"/>
    <cellStyle name="Comma 52 2" xfId="795"/>
    <cellStyle name="Comma 52 2 2" xfId="949"/>
    <cellStyle name="Comma 52 2 2 2" xfId="1374"/>
    <cellStyle name="Comma 52 2 2 2 2" xfId="2143"/>
    <cellStyle name="Comma 52 2 2 3" xfId="1831"/>
    <cellStyle name="Comma 52 2 3" xfId="1225"/>
    <cellStyle name="Comma 52 2 3 2" xfId="1994"/>
    <cellStyle name="Comma 52 2 4" xfId="1677"/>
    <cellStyle name="Comma 52 3" xfId="1564"/>
    <cellStyle name="Comma 53" xfId="531"/>
    <cellStyle name="Comma 53 2" xfId="790"/>
    <cellStyle name="Comma 53 2 2" xfId="944"/>
    <cellStyle name="Comma 53 2 2 2" xfId="1369"/>
    <cellStyle name="Comma 53 2 2 2 2" xfId="2138"/>
    <cellStyle name="Comma 53 2 2 3" xfId="1826"/>
    <cellStyle name="Comma 53 2 3" xfId="1220"/>
    <cellStyle name="Comma 53 2 3 2" xfId="1989"/>
    <cellStyle name="Comma 53 2 4" xfId="1672"/>
    <cellStyle name="Comma 53 3" xfId="1565"/>
    <cellStyle name="Comma 54" xfId="575"/>
    <cellStyle name="Comma 54 2" xfId="787"/>
    <cellStyle name="Comma 54 2 2" xfId="941"/>
    <cellStyle name="Comma 54 2 2 2" xfId="1366"/>
    <cellStyle name="Comma 54 2 2 2 2" xfId="2135"/>
    <cellStyle name="Comma 54 2 2 3" xfId="1823"/>
    <cellStyle name="Comma 54 2 3" xfId="1217"/>
    <cellStyle name="Comma 54 2 3 2" xfId="1986"/>
    <cellStyle name="Comma 54 2 4" xfId="1669"/>
    <cellStyle name="Comma 54 3" xfId="1566"/>
    <cellStyle name="Comma 55" xfId="577"/>
    <cellStyle name="Comma 55 2" xfId="806"/>
    <cellStyle name="Comma 55 2 2" xfId="956"/>
    <cellStyle name="Comma 55 2 2 2" xfId="1381"/>
    <cellStyle name="Comma 55 2 2 2 2" xfId="2150"/>
    <cellStyle name="Comma 55 2 2 3" xfId="1838"/>
    <cellStyle name="Comma 55 2 3" xfId="1236"/>
    <cellStyle name="Comma 55 2 3 2" xfId="2005"/>
    <cellStyle name="Comma 55 2 4" xfId="1688"/>
    <cellStyle name="Comma 55 3" xfId="1567"/>
    <cellStyle name="Comma 56" xfId="691"/>
    <cellStyle name="Comma 56 2" xfId="803"/>
    <cellStyle name="Comma 56 2 2" xfId="954"/>
    <cellStyle name="Comma 56 2 2 2" xfId="1379"/>
    <cellStyle name="Comma 56 2 2 2 2" xfId="2148"/>
    <cellStyle name="Comma 56 2 2 3" xfId="1836"/>
    <cellStyle name="Comma 56 2 3" xfId="1233"/>
    <cellStyle name="Comma 56 2 3 2" xfId="2002"/>
    <cellStyle name="Comma 56 2 4" xfId="1685"/>
    <cellStyle name="Comma 56 3" xfId="1577"/>
    <cellStyle name="Comma 57" xfId="639"/>
    <cellStyle name="Comma 57 2" xfId="789"/>
    <cellStyle name="Comma 57 2 2" xfId="943"/>
    <cellStyle name="Comma 57 2 2 2" xfId="1368"/>
    <cellStyle name="Comma 57 2 2 2 2" xfId="2137"/>
    <cellStyle name="Comma 57 2 2 3" xfId="1825"/>
    <cellStyle name="Comma 57 2 3" xfId="1219"/>
    <cellStyle name="Comma 57 2 3 2" xfId="1988"/>
    <cellStyle name="Comma 57 2 4" xfId="1671"/>
    <cellStyle name="Comma 57 3" xfId="1572"/>
    <cellStyle name="Comma 58" xfId="608"/>
    <cellStyle name="Comma 58 2" xfId="765"/>
    <cellStyle name="Comma 58 2 2" xfId="918"/>
    <cellStyle name="Comma 58 2 2 2" xfId="1343"/>
    <cellStyle name="Comma 58 2 2 2 2" xfId="2112"/>
    <cellStyle name="Comma 58 2 2 3" xfId="1800"/>
    <cellStyle name="Comma 58 2 3" xfId="1195"/>
    <cellStyle name="Comma 58 2 3 2" xfId="1964"/>
    <cellStyle name="Comma 58 2 4" xfId="1647"/>
    <cellStyle name="Comma 58 3" xfId="1570"/>
    <cellStyle name="Comma 59" xfId="693"/>
    <cellStyle name="Comma 59 2" xfId="805"/>
    <cellStyle name="Comma 59 2 2" xfId="955"/>
    <cellStyle name="Comma 59 2 2 2" xfId="1380"/>
    <cellStyle name="Comma 59 2 2 2 2" xfId="2149"/>
    <cellStyle name="Comma 59 2 2 3" xfId="1837"/>
    <cellStyle name="Comma 59 2 3" xfId="1235"/>
    <cellStyle name="Comma 59 2 3 2" xfId="2004"/>
    <cellStyle name="Comma 59 2 4" xfId="1687"/>
    <cellStyle name="Comma 59 3" xfId="1578"/>
    <cellStyle name="Comma 6" xfId="94"/>
    <cellStyle name="Comma 6 2" xfId="95"/>
    <cellStyle name="Comma 6 2 2" xfId="742"/>
    <cellStyle name="Comma 6 2 2 2" xfId="897"/>
    <cellStyle name="Comma 6 2 2 2 2" xfId="1322"/>
    <cellStyle name="Comma 6 2 2 2 2 2" xfId="2091"/>
    <cellStyle name="Comma 6 2 2 2 3" xfId="1779"/>
    <cellStyle name="Comma 6 2 2 3" xfId="1172"/>
    <cellStyle name="Comma 6 2 2 3 2" xfId="1941"/>
    <cellStyle name="Comma 6 2 2 4" xfId="1624"/>
    <cellStyle name="Comma 6 2 3" xfId="845"/>
    <cellStyle name="Comma 6 2 3 2" xfId="1270"/>
    <cellStyle name="Comma 6 2 3 2 2" xfId="2039"/>
    <cellStyle name="Comma 6 2 3 3" xfId="1727"/>
    <cellStyle name="Comma 6 2 4" xfId="223"/>
    <cellStyle name="Comma 6 2 4 2" xfId="1515"/>
    <cellStyle name="Comma 6 2 5" xfId="1119"/>
    <cellStyle name="Comma 6 2 5 2" xfId="1888"/>
    <cellStyle name="Comma 6 2 6" xfId="1444"/>
    <cellStyle name="Comma 6 3" xfId="741"/>
    <cellStyle name="Comma 6 3 2" xfId="896"/>
    <cellStyle name="Comma 6 3 2 2" xfId="1321"/>
    <cellStyle name="Comma 6 3 2 2 2" xfId="2090"/>
    <cellStyle name="Comma 6 3 2 3" xfId="1778"/>
    <cellStyle name="Comma 6 3 3" xfId="1171"/>
    <cellStyle name="Comma 6 3 3 2" xfId="1940"/>
    <cellStyle name="Comma 6 3 4" xfId="1623"/>
    <cellStyle name="Comma 6 4" xfId="844"/>
    <cellStyle name="Comma 6 4 2" xfId="1269"/>
    <cellStyle name="Comma 6 4 2 2" xfId="2038"/>
    <cellStyle name="Comma 6 4 3" xfId="1726"/>
    <cellStyle name="Comma 6 5" xfId="222"/>
    <cellStyle name="Comma 6 5 2" xfId="1514"/>
    <cellStyle name="Comma 6 6" xfId="1118"/>
    <cellStyle name="Comma 6 6 2" xfId="1887"/>
    <cellStyle name="Comma 6 7" xfId="1443"/>
    <cellStyle name="Comma 60" xfId="633"/>
    <cellStyle name="Comma 60 2" xfId="786"/>
    <cellStyle name="Comma 60 2 2" xfId="940"/>
    <cellStyle name="Comma 60 2 2 2" xfId="1365"/>
    <cellStyle name="Comma 60 2 2 2 2" xfId="2134"/>
    <cellStyle name="Comma 60 2 2 3" xfId="1822"/>
    <cellStyle name="Comma 60 2 3" xfId="1216"/>
    <cellStyle name="Comma 60 2 3 2" xfId="1985"/>
    <cellStyle name="Comma 60 2 4" xfId="1668"/>
    <cellStyle name="Comma 60 3" xfId="1571"/>
    <cellStyle name="Comma 61" xfId="640"/>
    <cellStyle name="Comma 61 2" xfId="792"/>
    <cellStyle name="Comma 61 2 2" xfId="946"/>
    <cellStyle name="Comma 61 2 2 2" xfId="1371"/>
    <cellStyle name="Comma 61 2 2 2 2" xfId="2140"/>
    <cellStyle name="Comma 61 2 2 3" xfId="1828"/>
    <cellStyle name="Comma 61 2 3" xfId="1222"/>
    <cellStyle name="Comma 61 2 3 2" xfId="1991"/>
    <cellStyle name="Comma 61 2 4" xfId="1674"/>
    <cellStyle name="Comma 61 3" xfId="1573"/>
    <cellStyle name="Comma 62" xfId="695"/>
    <cellStyle name="Comma 62 2" xfId="807"/>
    <cellStyle name="Comma 62 2 2" xfId="957"/>
    <cellStyle name="Comma 62 2 2 2" xfId="1382"/>
    <cellStyle name="Comma 62 2 2 2 2" xfId="2151"/>
    <cellStyle name="Comma 62 2 2 3" xfId="1839"/>
    <cellStyle name="Comma 62 2 3" xfId="1237"/>
    <cellStyle name="Comma 62 2 3 2" xfId="2006"/>
    <cellStyle name="Comma 62 2 4" xfId="1689"/>
    <cellStyle name="Comma 62 3" xfId="1579"/>
    <cellStyle name="Comma 63" xfId="690"/>
    <cellStyle name="Comma 63 2" xfId="802"/>
    <cellStyle name="Comma 63 2 2" xfId="953"/>
    <cellStyle name="Comma 63 2 2 2" xfId="1378"/>
    <cellStyle name="Comma 63 2 2 2 2" xfId="2147"/>
    <cellStyle name="Comma 63 2 2 3" xfId="1835"/>
    <cellStyle name="Comma 63 2 3" xfId="1232"/>
    <cellStyle name="Comma 63 2 3 2" xfId="2001"/>
    <cellStyle name="Comma 63 2 4" xfId="1684"/>
    <cellStyle name="Comma 63 3" xfId="1576"/>
    <cellStyle name="Comma 64" xfId="646"/>
    <cellStyle name="Comma 64 2" xfId="796"/>
    <cellStyle name="Comma 64 2 2" xfId="950"/>
    <cellStyle name="Comma 64 2 2 2" xfId="1375"/>
    <cellStyle name="Comma 64 2 2 2 2" xfId="2144"/>
    <cellStyle name="Comma 64 2 2 3" xfId="1832"/>
    <cellStyle name="Comma 64 2 3" xfId="1226"/>
    <cellStyle name="Comma 64 2 3 2" xfId="1995"/>
    <cellStyle name="Comma 64 2 4" xfId="1678"/>
    <cellStyle name="Comma 64 3" xfId="1575"/>
    <cellStyle name="Comma 65" xfId="641"/>
    <cellStyle name="Comma 65 2" xfId="793"/>
    <cellStyle name="Comma 65 2 2" xfId="947"/>
    <cellStyle name="Comma 65 2 2 2" xfId="1372"/>
    <cellStyle name="Comma 65 2 2 2 2" xfId="2141"/>
    <cellStyle name="Comma 65 2 2 3" xfId="1829"/>
    <cellStyle name="Comma 65 2 3" xfId="1223"/>
    <cellStyle name="Comma 65 2 3 2" xfId="1992"/>
    <cellStyle name="Comma 65 2 4" xfId="1675"/>
    <cellStyle name="Comma 65 3" xfId="1574"/>
    <cellStyle name="Comma 66" xfId="698"/>
    <cellStyle name="Comma 66 2" xfId="808"/>
    <cellStyle name="Comma 66 2 2" xfId="958"/>
    <cellStyle name="Comma 66 2 2 2" xfId="1383"/>
    <cellStyle name="Comma 66 2 2 2 2" xfId="2152"/>
    <cellStyle name="Comma 66 2 2 3" xfId="1840"/>
    <cellStyle name="Comma 66 2 3" xfId="1238"/>
    <cellStyle name="Comma 66 2 3 2" xfId="2007"/>
    <cellStyle name="Comma 66 2 4" xfId="1690"/>
    <cellStyle name="Comma 66 3" xfId="1580"/>
    <cellStyle name="Comma 67" xfId="590"/>
    <cellStyle name="Comma 67 2" xfId="710"/>
    <cellStyle name="Comma 67 2 2" xfId="1140"/>
    <cellStyle name="Comma 67 2 2 2" xfId="1909"/>
    <cellStyle name="Comma 67 2 3" xfId="1592"/>
    <cellStyle name="Comma 67 3" xfId="1569"/>
    <cellStyle name="Comma 68" xfId="699"/>
    <cellStyle name="Comma 68 2" xfId="784"/>
    <cellStyle name="Comma 68 2 2" xfId="1214"/>
    <cellStyle name="Comma 68 2 2 2" xfId="1983"/>
    <cellStyle name="Comma 68 2 3" xfId="1666"/>
    <cellStyle name="Comma 68 3" xfId="1581"/>
    <cellStyle name="Comma 69" xfId="700"/>
    <cellStyle name="Comma 69 2" xfId="747"/>
    <cellStyle name="Comma 69 2 2" xfId="1177"/>
    <cellStyle name="Comma 69 2 2 2" xfId="1946"/>
    <cellStyle name="Comma 69 2 3" xfId="1629"/>
    <cellStyle name="Comma 69 3" xfId="1582"/>
    <cellStyle name="Comma 7" xfId="96"/>
    <cellStyle name="Comma 7 2" xfId="743"/>
    <cellStyle name="Comma 7 2 2" xfId="898"/>
    <cellStyle name="Comma 7 2 2 2" xfId="1323"/>
    <cellStyle name="Comma 7 2 2 2 2" xfId="2092"/>
    <cellStyle name="Comma 7 2 2 3" xfId="1780"/>
    <cellStyle name="Comma 7 2 3" xfId="1173"/>
    <cellStyle name="Comma 7 2 3 2" xfId="1942"/>
    <cellStyle name="Comma 7 2 4" xfId="1625"/>
    <cellStyle name="Comma 7 3" xfId="846"/>
    <cellStyle name="Comma 7 3 2" xfId="1271"/>
    <cellStyle name="Comma 7 3 2 2" xfId="2040"/>
    <cellStyle name="Comma 7 3 3" xfId="1728"/>
    <cellStyle name="Comma 7 4" xfId="224"/>
    <cellStyle name="Comma 7 4 2" xfId="1516"/>
    <cellStyle name="Comma 7 5" xfId="1120"/>
    <cellStyle name="Comma 7 5 2" xfId="1889"/>
    <cellStyle name="Comma 7 6" xfId="1445"/>
    <cellStyle name="Comma 70" xfId="701"/>
    <cellStyle name="Comma 70 2" xfId="783"/>
    <cellStyle name="Comma 70 2 2" xfId="1213"/>
    <cellStyle name="Comma 70 2 2 2" xfId="1982"/>
    <cellStyle name="Comma 70 2 3" xfId="1665"/>
    <cellStyle name="Comma 70 3" xfId="1583"/>
    <cellStyle name="Comma 71" xfId="702"/>
    <cellStyle name="Comma 71 2" xfId="782"/>
    <cellStyle name="Comma 71 2 2" xfId="1212"/>
    <cellStyle name="Comma 71 2 2 2" xfId="1981"/>
    <cellStyle name="Comma 71 2 3" xfId="1664"/>
    <cellStyle name="Comma 71 3" xfId="1584"/>
    <cellStyle name="Comma 72" xfId="703"/>
    <cellStyle name="Comma 72 2" xfId="804"/>
    <cellStyle name="Comma 72 2 2" xfId="1234"/>
    <cellStyle name="Comma 72 2 2 2" xfId="2003"/>
    <cellStyle name="Comma 72 2 3" xfId="1686"/>
    <cellStyle name="Comma 72 3" xfId="1585"/>
    <cellStyle name="Comma 73" xfId="704"/>
    <cellStyle name="Comma 73 2" xfId="809"/>
    <cellStyle name="Comma 73 2 2" xfId="1239"/>
    <cellStyle name="Comma 73 2 2 2" xfId="2008"/>
    <cellStyle name="Comma 73 2 3" xfId="1691"/>
    <cellStyle name="Comma 73 3" xfId="1586"/>
    <cellStyle name="Comma 74" xfId="705"/>
    <cellStyle name="Comma 74 2" xfId="800"/>
    <cellStyle name="Comma 74 2 2" xfId="1230"/>
    <cellStyle name="Comma 74 2 2 2" xfId="1999"/>
    <cellStyle name="Comma 74 2 3" xfId="1682"/>
    <cellStyle name="Comma 74 3" xfId="1587"/>
    <cellStyle name="Comma 75" xfId="706"/>
    <cellStyle name="Comma 75 2" xfId="798"/>
    <cellStyle name="Comma 75 2 2" xfId="1228"/>
    <cellStyle name="Comma 75 2 2 2" xfId="1997"/>
    <cellStyle name="Comma 75 2 3" xfId="1680"/>
    <cellStyle name="Comma 75 3" xfId="1588"/>
    <cellStyle name="Comma 76" xfId="707"/>
    <cellStyle name="Comma 76 2" xfId="764"/>
    <cellStyle name="Comma 76 2 2" xfId="1194"/>
    <cellStyle name="Comma 76 2 2 2" xfId="1963"/>
    <cellStyle name="Comma 76 2 3" xfId="1646"/>
    <cellStyle name="Comma 76 3" xfId="1589"/>
    <cellStyle name="Comma 77" xfId="708"/>
    <cellStyle name="Comma 77 2" xfId="801"/>
    <cellStyle name="Comma 77 2 2" xfId="1231"/>
    <cellStyle name="Comma 77 2 2 2" xfId="2000"/>
    <cellStyle name="Comma 77 2 3" xfId="1683"/>
    <cellStyle name="Comma 77 3" xfId="1590"/>
    <cellStyle name="Comma 78" xfId="810"/>
    <cellStyle name="Comma 78 2" xfId="959"/>
    <cellStyle name="Comma 78 2 2" xfId="1384"/>
    <cellStyle name="Comma 78 2 2 2" xfId="2153"/>
    <cellStyle name="Comma 78 2 3" xfId="1841"/>
    <cellStyle name="Comma 78 3" xfId="1240"/>
    <cellStyle name="Comma 78 3 2" xfId="2009"/>
    <cellStyle name="Comma 78 4" xfId="1692"/>
    <cellStyle name="Comma 79" xfId="785"/>
    <cellStyle name="Comma 79 2" xfId="938"/>
    <cellStyle name="Comma 79 2 2" xfId="1363"/>
    <cellStyle name="Comma 79 2 2 2" xfId="2132"/>
    <cellStyle name="Comma 79 2 3" xfId="1820"/>
    <cellStyle name="Comma 79 3" xfId="1215"/>
    <cellStyle name="Comma 79 3 2" xfId="1984"/>
    <cellStyle name="Comma 79 4" xfId="1667"/>
    <cellStyle name="Comma 8" xfId="97"/>
    <cellStyle name="Comma 8 2" xfId="98"/>
    <cellStyle name="Comma 8 2 2" xfId="745"/>
    <cellStyle name="Comma 8 2 2 2" xfId="900"/>
    <cellStyle name="Comma 8 2 2 2 2" xfId="1325"/>
    <cellStyle name="Comma 8 2 2 2 2 2" xfId="2094"/>
    <cellStyle name="Comma 8 2 2 2 3" xfId="1782"/>
    <cellStyle name="Comma 8 2 2 3" xfId="1175"/>
    <cellStyle name="Comma 8 2 2 3 2" xfId="1944"/>
    <cellStyle name="Comma 8 2 2 4" xfId="1627"/>
    <cellStyle name="Comma 8 2 3" xfId="848"/>
    <cellStyle name="Comma 8 2 3 2" xfId="1273"/>
    <cellStyle name="Comma 8 2 3 2 2" xfId="2042"/>
    <cellStyle name="Comma 8 2 3 3" xfId="1730"/>
    <cellStyle name="Comma 8 2 4" xfId="226"/>
    <cellStyle name="Comma 8 2 4 2" xfId="1518"/>
    <cellStyle name="Comma 8 2 5" xfId="1122"/>
    <cellStyle name="Comma 8 2 5 2" xfId="1891"/>
    <cellStyle name="Comma 8 2 6" xfId="1447"/>
    <cellStyle name="Comma 8 3" xfId="744"/>
    <cellStyle name="Comma 8 3 2" xfId="899"/>
    <cellStyle name="Comma 8 3 2 2" xfId="1324"/>
    <cellStyle name="Comma 8 3 2 2 2" xfId="2093"/>
    <cellStyle name="Comma 8 3 2 3" xfId="1781"/>
    <cellStyle name="Comma 8 3 3" xfId="1174"/>
    <cellStyle name="Comma 8 3 3 2" xfId="1943"/>
    <cellStyle name="Comma 8 3 4" xfId="1626"/>
    <cellStyle name="Comma 8 4" xfId="847"/>
    <cellStyle name="Comma 8 4 2" xfId="1272"/>
    <cellStyle name="Comma 8 4 2 2" xfId="2041"/>
    <cellStyle name="Comma 8 4 3" xfId="1729"/>
    <cellStyle name="Comma 8 5" xfId="225"/>
    <cellStyle name="Comma 8 5 2" xfId="1517"/>
    <cellStyle name="Comma 8 6" xfId="1121"/>
    <cellStyle name="Comma 8 6 2" xfId="1890"/>
    <cellStyle name="Comma 8 7" xfId="1446"/>
    <cellStyle name="Comma 80" xfId="709"/>
    <cellStyle name="Comma 80 2" xfId="816"/>
    <cellStyle name="Comma 80 2 2" xfId="1241"/>
    <cellStyle name="Comma 80 2 2 2" xfId="2010"/>
    <cellStyle name="Comma 80 2 3" xfId="1698"/>
    <cellStyle name="Comma 80 3" xfId="1591"/>
    <cellStyle name="Comma 81" xfId="811"/>
    <cellStyle name="Comma 81 2" xfId="1693"/>
    <cellStyle name="Comma 82" xfId="812"/>
    <cellStyle name="Comma 82 2" xfId="1694"/>
    <cellStyle name="Comma 83" xfId="813"/>
    <cellStyle name="Comma 83 2" xfId="1695"/>
    <cellStyle name="Comma 84" xfId="814"/>
    <cellStyle name="Comma 84 2" xfId="1696"/>
    <cellStyle name="Comma 85" xfId="815"/>
    <cellStyle name="Comma 85 2" xfId="1697"/>
    <cellStyle name="Comma 86" xfId="1079"/>
    <cellStyle name="Comma 86 2" xfId="1848"/>
    <cellStyle name="Comma 87" xfId="1080"/>
    <cellStyle name="Comma 87 2" xfId="1849"/>
    <cellStyle name="Comma 88" xfId="1081"/>
    <cellStyle name="Comma 88 2" xfId="1850"/>
    <cellStyle name="Comma 89" xfId="1082"/>
    <cellStyle name="Comma 89 2" xfId="1851"/>
    <cellStyle name="Comma 9" xfId="99"/>
    <cellStyle name="Comma 90" xfId="181"/>
    <cellStyle name="Comma 90 2" xfId="1387"/>
    <cellStyle name="Comma 90 2 2" xfId="2156"/>
    <cellStyle name="Comma 90 3" xfId="1481"/>
    <cellStyle name="Comma 91" xfId="1084"/>
    <cellStyle name="Comma 91 2" xfId="1393"/>
    <cellStyle name="Comma 91 2 2" xfId="2162"/>
    <cellStyle name="Comma 91 3" xfId="1853"/>
    <cellStyle name="Comma 92" xfId="1083"/>
    <cellStyle name="Comma 92 2" xfId="1391"/>
    <cellStyle name="Comma 92 2 2" xfId="2160"/>
    <cellStyle name="Comma 92 3" xfId="1852"/>
    <cellStyle name="Comma 93" xfId="1086"/>
    <cellStyle name="Comma 93 2" xfId="1394"/>
    <cellStyle name="Comma 93 2 2" xfId="2163"/>
    <cellStyle name="Comma 93 3" xfId="1855"/>
    <cellStyle name="Comma 94" xfId="1085"/>
    <cellStyle name="Comma 94 2" xfId="1390"/>
    <cellStyle name="Comma 94 2 2" xfId="2159"/>
    <cellStyle name="Comma 94 3" xfId="1854"/>
    <cellStyle name="Comma 95" xfId="1087"/>
    <cellStyle name="Comma 95 2" xfId="1389"/>
    <cellStyle name="Comma 95 2 2" xfId="2158"/>
    <cellStyle name="Comma 95 3" xfId="1856"/>
    <cellStyle name="Comma 96" xfId="100"/>
    <cellStyle name="Comma 96 2" xfId="746"/>
    <cellStyle name="Comma 96 2 2" xfId="901"/>
    <cellStyle name="Comma 96 2 2 2" xfId="1326"/>
    <cellStyle name="Comma 96 2 2 2 2" xfId="2095"/>
    <cellStyle name="Comma 96 2 2 3" xfId="1783"/>
    <cellStyle name="Comma 96 2 3" xfId="1176"/>
    <cellStyle name="Comma 96 2 3 2" xfId="1945"/>
    <cellStyle name="Comma 96 2 4" xfId="1628"/>
    <cellStyle name="Comma 96 3" xfId="849"/>
    <cellStyle name="Comma 96 3 2" xfId="1274"/>
    <cellStyle name="Comma 96 3 2 2" xfId="2043"/>
    <cellStyle name="Comma 96 3 3" xfId="1731"/>
    <cellStyle name="Comma 96 4" xfId="227"/>
    <cellStyle name="Comma 96 4 2" xfId="1519"/>
    <cellStyle name="Comma 96 5" xfId="1123"/>
    <cellStyle name="Comma 96 5 2" xfId="1892"/>
    <cellStyle name="Comma 96 6" xfId="1448"/>
    <cellStyle name="Comma 97" xfId="1392"/>
    <cellStyle name="Comma 97 2" xfId="2161"/>
    <cellStyle name="Comma 98" xfId="1395"/>
    <cellStyle name="Comma 98 2" xfId="2164"/>
    <cellStyle name="Comma 99" xfId="1388"/>
    <cellStyle name="Comma 99 2" xfId="2157"/>
    <cellStyle name="Explanatory Text" xfId="28" builtinId="53" customBuiltin="1"/>
    <cellStyle name="Explanatory Text 2" xfId="361"/>
    <cellStyle name="Explanatory Text 2 2" xfId="495"/>
    <cellStyle name="Explanatory Text 2 2 2" xfId="1056"/>
    <cellStyle name="Explanatory Text 3" xfId="290"/>
    <cellStyle name="Explanatory Text 3 2" xfId="548"/>
    <cellStyle name="Explanatory Text 3 2 2" xfId="997"/>
    <cellStyle name="Explanatory Text 4" xfId="422"/>
    <cellStyle name="Good" xfId="18" builtinId="26" customBuiltin="1"/>
    <cellStyle name="Good 2" xfId="351"/>
    <cellStyle name="Good 2 2" xfId="485"/>
    <cellStyle name="Good 2 2 2" xfId="1047"/>
    <cellStyle name="Good 3" xfId="280"/>
    <cellStyle name="Good 3 2" xfId="538"/>
    <cellStyle name="Good 3 2 2" xfId="992"/>
    <cellStyle name="Good 4" xfId="412"/>
    <cellStyle name="Heading 1" xfId="14" builtinId="16" customBuiltin="1"/>
    <cellStyle name="Heading 1 2" xfId="347"/>
    <cellStyle name="Heading 1 2 2" xfId="481"/>
    <cellStyle name="Heading 1 2 2 2" xfId="1043"/>
    <cellStyle name="Heading 1 3" xfId="276"/>
    <cellStyle name="Heading 1 3 2" xfId="534"/>
    <cellStyle name="Heading 1 3 2 2" xfId="972"/>
    <cellStyle name="Heading 1 4" xfId="408"/>
    <cellStyle name="Heading 2" xfId="15" builtinId="17" customBuiltin="1"/>
    <cellStyle name="Heading 2 2" xfId="348"/>
    <cellStyle name="Heading 2 2 2" xfId="482"/>
    <cellStyle name="Heading 2 2 2 2" xfId="1044"/>
    <cellStyle name="Heading 2 3" xfId="277"/>
    <cellStyle name="Heading 2 3 2" xfId="535"/>
    <cellStyle name="Heading 2 3 2 2" xfId="975"/>
    <cellStyle name="Heading 2 4" xfId="409"/>
    <cellStyle name="Heading 3" xfId="16" builtinId="18" customBuiltin="1"/>
    <cellStyle name="Heading 3 2" xfId="349"/>
    <cellStyle name="Heading 3 2 2" xfId="483"/>
    <cellStyle name="Heading 3 2 2 2" xfId="1045"/>
    <cellStyle name="Heading 3 3" xfId="278"/>
    <cellStyle name="Heading 3 3 2" xfId="536"/>
    <cellStyle name="Heading 3 3 2 2" xfId="969"/>
    <cellStyle name="Heading 3 4" xfId="410"/>
    <cellStyle name="Heading 4" xfId="17" builtinId="19" customBuiltin="1"/>
    <cellStyle name="Heading 4 2" xfId="350"/>
    <cellStyle name="Heading 4 2 2" xfId="484"/>
    <cellStyle name="Heading 4 2 2 2" xfId="1046"/>
    <cellStyle name="Heading 4 3" xfId="279"/>
    <cellStyle name="Heading 4 3 2" xfId="537"/>
    <cellStyle name="Heading 4 3 2 2" xfId="977"/>
    <cellStyle name="Heading 4 4" xfId="411"/>
    <cellStyle name="Hyperlink 2" xfId="101"/>
    <cellStyle name="Hyperlink 2 2" xfId="320"/>
    <cellStyle name="Hyperlink 2 2 2" xfId="609"/>
    <cellStyle name="Hyperlink 2 2 2 2" xfId="1018"/>
    <cellStyle name="Hyperlink 2 3" xfId="452"/>
    <cellStyle name="Hyperlink 2 3 2" xfId="662"/>
    <cellStyle name="Hyperlink 3" xfId="102"/>
    <cellStyle name="Hyperlink 3 2" xfId="321"/>
    <cellStyle name="Hyperlink 3 2 2" xfId="610"/>
    <cellStyle name="Hyperlink 3 2 2 2" xfId="1019"/>
    <cellStyle name="Hyperlink 3 3" xfId="453"/>
    <cellStyle name="Hyperlink 3 3 2" xfId="663"/>
    <cellStyle name="Hyperlink 4" xfId="158"/>
    <cellStyle name="Hyperlink 4 2" xfId="336"/>
    <cellStyle name="Hyperlink 4 3" xfId="471"/>
    <cellStyle name="Hyperlink 4 3 2" xfId="966"/>
    <cellStyle name="Hyperlink 5" xfId="580"/>
    <cellStyle name="Hyperlink 6" xfId="591"/>
    <cellStyle name="Hyperlink 7" xfId="651"/>
    <cellStyle name="Input" xfId="21" builtinId="20" customBuiltin="1"/>
    <cellStyle name="Input 2" xfId="354"/>
    <cellStyle name="Input 2 2" xfId="488"/>
    <cellStyle name="Input 2 2 2" xfId="1049"/>
    <cellStyle name="Input 3" xfId="283"/>
    <cellStyle name="Input 3 2" xfId="541"/>
    <cellStyle name="Input 3 2 2" xfId="994"/>
    <cellStyle name="Input 4" xfId="415"/>
    <cellStyle name="Linked Cell" xfId="24" builtinId="24" customBuiltin="1"/>
    <cellStyle name="Linked Cell 2" xfId="357"/>
    <cellStyle name="Linked Cell 2 2" xfId="491"/>
    <cellStyle name="Linked Cell 2 2 2" xfId="1052"/>
    <cellStyle name="Linked Cell 3" xfId="286"/>
    <cellStyle name="Linked Cell 3 2" xfId="544"/>
    <cellStyle name="Linked Cell 3 2 2" xfId="981"/>
    <cellStyle name="Linked Cell 4" xfId="418"/>
    <cellStyle name="Neutral" xfId="20" builtinId="28" customBuiltin="1"/>
    <cellStyle name="Neutral 2" xfId="167"/>
    <cellStyle name="Neutral 2 2" xfId="337"/>
    <cellStyle name="Neutral 2 2 2" xfId="625"/>
    <cellStyle name="Neutral 2 2 2 2" xfId="1035"/>
    <cellStyle name="Neutral 2 3" xfId="472"/>
    <cellStyle name="Neutral 2 3 2" xfId="681"/>
    <cellStyle name="Neutral 3" xfId="186"/>
    <cellStyle name="Neutral 3 2" xfId="353"/>
    <cellStyle name="Neutral 3 3" xfId="487"/>
    <cellStyle name="Neutral 4" xfId="388"/>
    <cellStyle name="Neutral 4 2" xfId="522"/>
    <cellStyle name="Neutral 4 2 2" xfId="979"/>
    <cellStyle name="Neutral 5" xfId="282"/>
    <cellStyle name="Neutral 5 2" xfId="540"/>
    <cellStyle name="Neutral 6" xfId="414"/>
    <cellStyle name="Neutral 6 2" xfId="582"/>
    <cellStyle name="Neutral 7" xfId="597"/>
    <cellStyle name="Normal" xfId="0" builtinId="0"/>
    <cellStyle name="Normal 10" xfId="268"/>
    <cellStyle name="Normal 10 2" xfId="399"/>
    <cellStyle name="Normal 10 2 2" xfId="1033"/>
    <cellStyle name="Normal 10 3" xfId="523"/>
    <cellStyle name="Normal 11" xfId="395"/>
    <cellStyle name="Normal 11 2" xfId="532"/>
    <cellStyle name="Normal 11 2 2" xfId="1076"/>
    <cellStyle name="Normal 12" xfId="398"/>
    <cellStyle name="Normal 12 2" xfId="578"/>
    <cellStyle name="Normal 12 2 2" xfId="1077"/>
    <cellStyle name="Normal 13" xfId="400"/>
    <cellStyle name="Normal 13 2" xfId="581"/>
    <cellStyle name="Normal 13 2 2" xfId="1078"/>
    <cellStyle name="Normal 14" xfId="530"/>
    <cellStyle name="Normal 14 2" xfId="589"/>
    <cellStyle name="Normal 15" xfId="574"/>
    <cellStyle name="Normal 16" xfId="576"/>
    <cellStyle name="Normal 17" xfId="637"/>
    <cellStyle name="Normal 18" xfId="645"/>
    <cellStyle name="Normal 19" xfId="643"/>
    <cellStyle name="Normal 2" xfId="2"/>
    <cellStyle name="Normal 2 2" xfId="6"/>
    <cellStyle name="Normal 2 2 2" xfId="104"/>
    <cellStyle name="Normal 2 2 2 2" xfId="323"/>
    <cellStyle name="Normal 2 2 2 2 2" xfId="612"/>
    <cellStyle name="Normal 2 2 2 2 2 2" xfId="1021"/>
    <cellStyle name="Normal 2 2 2 3" xfId="455"/>
    <cellStyle name="Normal 2 2 2 3 2" xfId="665"/>
    <cellStyle name="Normal 2 2 3" xfId="272"/>
    <cellStyle name="Normal 2 2 3 2" xfId="594"/>
    <cellStyle name="Normal 2 2 3 2 2" xfId="974"/>
    <cellStyle name="Normal 2 2 4" xfId="404"/>
    <cellStyle name="Normal 2 2 4 2" xfId="654"/>
    <cellStyle name="Normal 2 3" xfId="105"/>
    <cellStyle name="Normal 2 3 2" xfId="59"/>
    <cellStyle name="Normal 2 3 2 2" xfId="318"/>
    <cellStyle name="Normal 2 3 2 2 2" xfId="606"/>
    <cellStyle name="Normal 2 3 2 2 2 2" xfId="1016"/>
    <cellStyle name="Normal 2 3 2 3" xfId="450"/>
    <cellStyle name="Normal 2 3 2 3 2" xfId="660"/>
    <cellStyle name="Normal 2 3 3" xfId="324"/>
    <cellStyle name="Normal 2 3 3 2" xfId="613"/>
    <cellStyle name="Normal 2 3 3 2 2" xfId="1022"/>
    <cellStyle name="Normal 2 3 4" xfId="456"/>
    <cellStyle name="Normal 2 3 4 2" xfId="666"/>
    <cellStyle name="Normal 2 4" xfId="106"/>
    <cellStyle name="Normal 2 4 2" xfId="325"/>
    <cellStyle name="Normal 2 4 2 2" xfId="614"/>
    <cellStyle name="Normal 2 4 2 2 2" xfId="1023"/>
    <cellStyle name="Normal 2 4 3" xfId="457"/>
    <cellStyle name="Normal 2 4 3 2" xfId="667"/>
    <cellStyle name="Normal 2 5" xfId="107"/>
    <cellStyle name="Normal 2 5 2" xfId="326"/>
    <cellStyle name="Normal 2 5 2 2" xfId="615"/>
    <cellStyle name="Normal 2 5 2 2 2" xfId="1024"/>
    <cellStyle name="Normal 2 5 3" xfId="458"/>
    <cellStyle name="Normal 2 5 3 2" xfId="668"/>
    <cellStyle name="Normal 2 6" xfId="108"/>
    <cellStyle name="Normal 2 6 2" xfId="327"/>
    <cellStyle name="Normal 2 6 2 2" xfId="616"/>
    <cellStyle name="Normal 2 6 2 2 2" xfId="1025"/>
    <cellStyle name="Normal 2 6 3" xfId="459"/>
    <cellStyle name="Normal 2 6 3 2" xfId="669"/>
    <cellStyle name="Normal 2 7" xfId="103"/>
    <cellStyle name="Normal 2 7 2" xfId="322"/>
    <cellStyle name="Normal 2 7 2 2" xfId="611"/>
    <cellStyle name="Normal 2 7 2 2 2" xfId="1020"/>
    <cellStyle name="Normal 2 7 3" xfId="454"/>
    <cellStyle name="Normal 2 7 3 2" xfId="664"/>
    <cellStyle name="Normal 2 8" xfId="270"/>
    <cellStyle name="Normal 2 8 2" xfId="592"/>
    <cellStyle name="Normal 2 8 2 2" xfId="970"/>
    <cellStyle name="Normal 2 9" xfId="402"/>
    <cellStyle name="Normal 2 9 2" xfId="652"/>
    <cellStyle name="Normal 20" xfId="634"/>
    <cellStyle name="Normal 21" xfId="650"/>
    <cellStyle name="Normal 22" xfId="648"/>
    <cellStyle name="Normal 23" xfId="644"/>
    <cellStyle name="Normal 23 2" xfId="7"/>
    <cellStyle name="Normal 23 2 2" xfId="273"/>
    <cellStyle name="Normal 23 2 2 2" xfId="595"/>
    <cellStyle name="Normal 23 2 2 2 2" xfId="967"/>
    <cellStyle name="Normal 23 2 3" xfId="405"/>
    <cellStyle name="Normal 23 2 3 2" xfId="655"/>
    <cellStyle name="Normal 24" xfId="642"/>
    <cellStyle name="Normal 25" xfId="635"/>
    <cellStyle name="Normal 26" xfId="692"/>
    <cellStyle name="Normal 27" xfId="638"/>
    <cellStyle name="Normal 28" xfId="688"/>
    <cellStyle name="Normal 29" xfId="689"/>
    <cellStyle name="Normal 3" xfId="5"/>
    <cellStyle name="Normal 3 2" xfId="57"/>
    <cellStyle name="Normal 3 2 2" xfId="317"/>
    <cellStyle name="Normal 3 2 2 2" xfId="605"/>
    <cellStyle name="Normal 3 2 2 2 2" xfId="1015"/>
    <cellStyle name="Normal 3 2 3" xfId="449"/>
    <cellStyle name="Normal 3 2 3 2" xfId="659"/>
    <cellStyle name="Normal 3 3" xfId="109"/>
    <cellStyle name="Normal 3 3 2" xfId="328"/>
    <cellStyle name="Normal 3 3 2 2" xfId="617"/>
    <cellStyle name="Normal 3 3 2 2 2" xfId="1026"/>
    <cellStyle name="Normal 3 3 3" xfId="460"/>
    <cellStyle name="Normal 3 3 3 2" xfId="670"/>
    <cellStyle name="Normal 3 4" xfId="110"/>
    <cellStyle name="Normal 3 4 2" xfId="111"/>
    <cellStyle name="Normal 3 4 2 2" xfId="330"/>
    <cellStyle name="Normal 3 4 2 2 2" xfId="619"/>
    <cellStyle name="Normal 3 4 2 2 2 2" xfId="1028"/>
    <cellStyle name="Normal 3 4 2 3" xfId="462"/>
    <cellStyle name="Normal 3 4 2 3 2" xfId="672"/>
    <cellStyle name="Normal 3 4 3" xfId="329"/>
    <cellStyle name="Normal 3 4 3 2" xfId="618"/>
    <cellStyle name="Normal 3 4 3 2 2" xfId="1027"/>
    <cellStyle name="Normal 3 4 4" xfId="461"/>
    <cellStyle name="Normal 3 4 4 2" xfId="671"/>
    <cellStyle name="Normal 3 5" xfId="271"/>
    <cellStyle name="Normal 3 5 2" xfId="593"/>
    <cellStyle name="Normal 3 5 2 2" xfId="968"/>
    <cellStyle name="Normal 3 6" xfId="403"/>
    <cellStyle name="Normal 3 6 2" xfId="653"/>
    <cellStyle name="Normal 30" xfId="649"/>
    <cellStyle name="Normal 31" xfId="647"/>
    <cellStyle name="Normal 32" xfId="636"/>
    <cellStyle name="Normal 33" xfId="697"/>
    <cellStyle name="Normal 34" xfId="632"/>
    <cellStyle name="Normal 35" xfId="694"/>
    <cellStyle name="Normal 36" xfId="696"/>
    <cellStyle name="Normal 4" xfId="9"/>
    <cellStyle name="Normal 4 2" xfId="113"/>
    <cellStyle name="Normal 4 2 2" xfId="332"/>
    <cellStyle name="Normal 4 2 2 2" xfId="621"/>
    <cellStyle name="Normal 4 2 2 2 2" xfId="1030"/>
    <cellStyle name="Normal 4 2 3" xfId="464"/>
    <cellStyle name="Normal 4 2 3 2" xfId="674"/>
    <cellStyle name="Normal 4 3" xfId="114"/>
    <cellStyle name="Normal 4 3 2" xfId="465"/>
    <cellStyle name="Normal 4 3 3" xfId="675"/>
    <cellStyle name="Normal 4 4" xfId="112"/>
    <cellStyle name="Normal 4 4 2" xfId="331"/>
    <cellStyle name="Normal 4 4 2 2" xfId="620"/>
    <cellStyle name="Normal 4 4 2 2 2" xfId="1029"/>
    <cellStyle name="Normal 4 4 3" xfId="463"/>
    <cellStyle name="Normal 4 4 3 2" xfId="673"/>
    <cellStyle name="Normal 4 5" xfId="274"/>
    <cellStyle name="Normal 4 5 2" xfId="596"/>
    <cellStyle name="Normal 4 5 2 2" xfId="973"/>
    <cellStyle name="Normal 4 6" xfId="406"/>
    <cellStyle name="Normal 4 6 2" xfId="656"/>
    <cellStyle name="Normal 5" xfId="115"/>
    <cellStyle name="Normal 5 2" xfId="466"/>
    <cellStyle name="Normal 5 3" xfId="676"/>
    <cellStyle name="Normal 6" xfId="116"/>
    <cellStyle name="Normal 6 2" xfId="467"/>
    <cellStyle name="Normal 6 3" xfId="677"/>
    <cellStyle name="Normal 7" xfId="117"/>
    <cellStyle name="Normal 7 2" xfId="333"/>
    <cellStyle name="Normal 7 2 2" xfId="622"/>
    <cellStyle name="Normal 7 2 2 2" xfId="1031"/>
    <cellStyle name="Normal 7 3" xfId="468"/>
    <cellStyle name="Normal 7 3 2" xfId="678"/>
    <cellStyle name="Normal 8" xfId="345"/>
    <cellStyle name="Normal 8 2" xfId="479"/>
    <cellStyle name="Normal 8 2 2" xfId="1042"/>
    <cellStyle name="Normal 9" xfId="387"/>
    <cellStyle name="Normal 9 2" xfId="521"/>
    <cellStyle name="Normal 9 2 2" xfId="971"/>
    <cellStyle name="Note" xfId="27" builtinId="10" customBuiltin="1"/>
    <cellStyle name="Note 2" xfId="360"/>
    <cellStyle name="Note 2 2" xfId="494"/>
    <cellStyle name="Note 2 2 2" xfId="1055"/>
    <cellStyle name="Note 3" xfId="289"/>
    <cellStyle name="Note 3 2" xfId="547"/>
    <cellStyle name="Note 3 2 2" xfId="983"/>
    <cellStyle name="Note 4" xfId="421"/>
    <cellStyle name="Output" xfId="22" builtinId="21" customBuiltin="1"/>
    <cellStyle name="Output 2" xfId="355"/>
    <cellStyle name="Output 2 2" xfId="489"/>
    <cellStyle name="Output 2 2 2" xfId="1050"/>
    <cellStyle name="Output 3" xfId="284"/>
    <cellStyle name="Output 3 2" xfId="542"/>
    <cellStyle name="Output 3 2 2" xfId="984"/>
    <cellStyle name="Output 4" xfId="416"/>
    <cellStyle name="Percent" xfId="3" builtinId="5"/>
    <cellStyle name="Percent 2" xfId="4"/>
    <cellStyle name="Percent 2 2" xfId="60"/>
    <cellStyle name="Percent 2 3" xfId="119"/>
    <cellStyle name="Percent 2 4" xfId="120"/>
    <cellStyle name="Percent 2 5" xfId="118"/>
    <cellStyle name="Percent 3" xfId="10"/>
    <cellStyle name="Percent 3 2" xfId="121"/>
    <cellStyle name="Percent 3 2 2" xfId="122"/>
    <cellStyle name="Percent 3 3" xfId="123"/>
    <cellStyle name="Percent 3 4" xfId="61"/>
    <cellStyle name="Percent 4" xfId="11"/>
    <cellStyle name="Percent 4 2" xfId="124"/>
    <cellStyle name="Percent 5" xfId="125"/>
    <cellStyle name="Percent 5 2" xfId="126"/>
    <cellStyle name="Percent 5 2 2" xfId="127"/>
    <cellStyle name="Percent 5 2 2 2" xfId="128"/>
    <cellStyle name="Percent 5 2 3" xfId="129"/>
    <cellStyle name="Percent 5 3" xfId="130"/>
    <cellStyle name="Percent 5 3 2" xfId="131"/>
    <cellStyle name="Percent 5 4" xfId="132"/>
    <cellStyle name="Percent 5 5" xfId="133"/>
    <cellStyle name="Percent 5 5 2" xfId="134"/>
    <cellStyle name="Percent 5 6" xfId="135"/>
    <cellStyle name="Percent 6" xfId="154"/>
    <cellStyle name="Percent 7" xfId="1408"/>
    <cellStyle name="Percent 8" xfId="136"/>
    <cellStyle name="Style 1" xfId="137"/>
    <cellStyle name="Style 1 2" xfId="138"/>
    <cellStyle name="Style 1 3" xfId="334"/>
    <cellStyle name="Style 1 3 2" xfId="623"/>
    <cellStyle name="Style 1 3 2 2" xfId="1032"/>
    <cellStyle name="Style 1 4" xfId="469"/>
    <cellStyle name="Style 1 4 2" xfId="679"/>
    <cellStyle name="Title" xfId="13" builtinId="15" customBuiltin="1"/>
    <cellStyle name="Title 2" xfId="56"/>
    <cellStyle name="Title 2 2" xfId="316"/>
    <cellStyle name="Title 2 2 2" xfId="604"/>
    <cellStyle name="Title 2 2 2 2" xfId="1014"/>
    <cellStyle name="Title 2 3" xfId="448"/>
    <cellStyle name="Title 2 3 2" xfId="658"/>
    <cellStyle name="Title 3" xfId="155"/>
    <cellStyle name="Title 3 2" xfId="335"/>
    <cellStyle name="Title 3 2 2" xfId="624"/>
    <cellStyle name="Title 3 2 2 2" xfId="1034"/>
    <cellStyle name="Title 3 3" xfId="470"/>
    <cellStyle name="Title 3 3 2" xfId="680"/>
    <cellStyle name="Title 4" xfId="185"/>
    <cellStyle name="Title 4 2" xfId="346"/>
    <cellStyle name="Title 4 3" xfId="480"/>
    <cellStyle name="Title 5" xfId="275"/>
    <cellStyle name="Title 5 2" xfId="533"/>
    <cellStyle name="Title 5 2 2" xfId="991"/>
    <cellStyle name="Title 6" xfId="407"/>
    <cellStyle name="Title 7" xfId="657"/>
    <cellStyle name="Title 8" xfId="1411"/>
    <cellStyle name="Total" xfId="29" builtinId="25" customBuiltin="1"/>
    <cellStyle name="Total 2" xfId="362"/>
    <cellStyle name="Total 2 2" xfId="496"/>
    <cellStyle name="Total 2 2 2" xfId="1057"/>
    <cellStyle name="Total 3" xfId="291"/>
    <cellStyle name="Total 3 2" xfId="549"/>
    <cellStyle name="Total 3 2 2" xfId="999"/>
    <cellStyle name="Total 4" xfId="423"/>
    <cellStyle name="Warning Text" xfId="26" builtinId="11" customBuiltin="1"/>
    <cellStyle name="Warning Text 2" xfId="359"/>
    <cellStyle name="Warning Text 2 2" xfId="493"/>
    <cellStyle name="Warning Text 2 2 2" xfId="1054"/>
    <cellStyle name="Warning Text 3" xfId="288"/>
    <cellStyle name="Warning Text 3 2" xfId="546"/>
    <cellStyle name="Warning Text 3 2 2" xfId="989"/>
    <cellStyle name="Warning Text 4" xfId="420"/>
  </cellStyles>
  <dxfs count="79">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auto="1"/>
      </font>
      <fill>
        <patternFill patternType="solid">
          <fgColor indexed="64"/>
          <bgColor theme="0"/>
        </patternFill>
      </fill>
    </dxf>
    <dxf>
      <font>
        <color auto="1"/>
      </font>
      <fill>
        <patternFill patternType="solid">
          <fgColor indexed="64"/>
          <bgColor theme="0"/>
        </patternFill>
      </fill>
    </dxf>
    <dxf>
      <font>
        <b/>
        <i val="0"/>
        <color rgb="FF336600"/>
      </font>
    </dxf>
    <dxf>
      <font>
        <condense val="0"/>
        <extend val="0"/>
        <color rgb="FF9C0006"/>
      </font>
      <fill>
        <patternFill>
          <bgColor rgb="FFFFC7CE"/>
        </patternFill>
      </fill>
    </dxf>
    <dxf>
      <font>
        <b/>
        <i val="0"/>
        <color rgb="FFC00000"/>
      </font>
    </dxf>
    <dxf>
      <font>
        <b/>
        <i val="0"/>
        <color rgb="FF336600"/>
      </font>
    </dxf>
    <dxf>
      <font>
        <b/>
        <i val="0"/>
        <color rgb="FFC00000"/>
      </font>
    </dxf>
    <dxf>
      <font>
        <color rgb="FF336600"/>
      </font>
    </dxf>
    <dxf>
      <font>
        <b/>
        <i val="0"/>
        <color rgb="FF336600"/>
      </font>
    </dxf>
    <dxf>
      <font>
        <color auto="1"/>
      </font>
      <fill>
        <patternFill patternType="solid">
          <fgColor indexed="64"/>
          <bgColor theme="0"/>
        </patternFill>
      </fill>
    </dxf>
    <dxf>
      <font>
        <color theme="1"/>
      </font>
      <fill>
        <patternFill patternType="none">
          <fgColor indexed="64"/>
          <bgColor indexed="65"/>
        </patternFill>
      </fill>
    </dxf>
    <dxf>
      <font>
        <color rgb="FF008000"/>
      </font>
      <fill>
        <patternFill patternType="none">
          <fgColor indexed="64"/>
          <bgColor indexed="65"/>
        </patternFill>
      </fill>
    </dxf>
    <dxf>
      <font>
        <color rgb="FF9C0006"/>
      </font>
      <fill>
        <patternFill patternType="none">
          <fgColor indexed="64"/>
          <bgColor indexed="65"/>
        </patternFill>
      </fill>
    </dxf>
    <dxf>
      <font>
        <color rgb="FFC00000"/>
      </font>
    </dxf>
    <dxf>
      <font>
        <color rgb="FFC00000"/>
      </font>
    </dxf>
    <dxf>
      <font>
        <color rgb="FFC00000"/>
      </font>
    </dxf>
  </dxfs>
  <tableStyles count="1" defaultTableStyle="TableStyleMedium9" defaultPivotStyle="PivotStyleLight16">
    <tableStyle name="Table Style 1" pivot="0" count="0"/>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E3124"/>
      <color rgb="FF7E0000"/>
      <color rgb="FFFF5353"/>
      <color rgb="FF55565A"/>
      <color rgb="FFBCBCBC"/>
      <color rgb="FFFFB9B9"/>
      <color rgb="FF556262"/>
      <color rgb="FF009900"/>
      <color rgb="FFFFFFFF"/>
      <color rgb="FFFF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Radio" firstButton="1" fmlaLink="$N$8"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76200</xdr:colOff>
          <xdr:row>1</xdr:row>
          <xdr:rowOff>104775</xdr:rowOff>
        </xdr:from>
        <xdr:to>
          <xdr:col>15</xdr:col>
          <xdr:colOff>304800</xdr:colOff>
          <xdr:row>2</xdr:row>
          <xdr:rowOff>123825</xdr:rowOff>
        </xdr:to>
        <xdr:sp macro="" textlink="">
          <xdr:nvSpPr>
            <xdr:cNvPr id="9217" name="Option Button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Top Performers Today</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76200</xdr:colOff>
          <xdr:row>2</xdr:row>
          <xdr:rowOff>142875</xdr:rowOff>
        </xdr:from>
        <xdr:to>
          <xdr:col>15</xdr:col>
          <xdr:colOff>314325</xdr:colOff>
          <xdr:row>3</xdr:row>
          <xdr:rowOff>0</xdr:rowOff>
        </xdr:to>
        <xdr:sp macro="" textlink="">
          <xdr:nvSpPr>
            <xdr:cNvPr id="9218" name="Option Button 2"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Top Performers (YTD)</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76200</xdr:colOff>
          <xdr:row>3</xdr:row>
          <xdr:rowOff>19050</xdr:rowOff>
        </xdr:from>
        <xdr:to>
          <xdr:col>15</xdr:col>
          <xdr:colOff>304800</xdr:colOff>
          <xdr:row>4</xdr:row>
          <xdr:rowOff>38100</xdr:rowOff>
        </xdr:to>
        <xdr:sp macro="" textlink="">
          <xdr:nvSpPr>
            <xdr:cNvPr id="9219" name="Option Button 3" hidden="1">
              <a:extLst>
                <a:ext uri="{63B3BB69-23CF-44E3-9099-C40C66FF867C}">
                  <a14:compatExt spid="_x0000_s9219"/>
                </a:ext>
                <a:ext uri="{FF2B5EF4-FFF2-40B4-BE49-F238E27FC236}">
                  <a16:creationId xmlns:a16="http://schemas.microsoft.com/office/drawing/2014/main" id="{00000000-0008-0000-0200-000003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Bottom Performers Today</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76200</xdr:colOff>
          <xdr:row>4</xdr:row>
          <xdr:rowOff>57150</xdr:rowOff>
        </xdr:from>
        <xdr:to>
          <xdr:col>15</xdr:col>
          <xdr:colOff>304800</xdr:colOff>
          <xdr:row>5</xdr:row>
          <xdr:rowOff>19050</xdr:rowOff>
        </xdr:to>
        <xdr:sp macro="" textlink="">
          <xdr:nvSpPr>
            <xdr:cNvPr id="9220" name="Option Button 4" hidden="1">
              <a:extLst>
                <a:ext uri="{63B3BB69-23CF-44E3-9099-C40C66FF867C}">
                  <a14:compatExt spid="_x0000_s9220"/>
                </a:ext>
                <a:ext uri="{FF2B5EF4-FFF2-40B4-BE49-F238E27FC236}">
                  <a16:creationId xmlns:a16="http://schemas.microsoft.com/office/drawing/2014/main" id="{00000000-0008-0000-0200-000004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Bottom Performers (YTD)</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76200</xdr:colOff>
          <xdr:row>5</xdr:row>
          <xdr:rowOff>38100</xdr:rowOff>
        </xdr:from>
        <xdr:to>
          <xdr:col>15</xdr:col>
          <xdr:colOff>304800</xdr:colOff>
          <xdr:row>6</xdr:row>
          <xdr:rowOff>38100</xdr:rowOff>
        </xdr:to>
        <xdr:sp macro="" textlink="">
          <xdr:nvSpPr>
            <xdr:cNvPr id="9221" name="Option Button 5" hidden="1">
              <a:extLst>
                <a:ext uri="{63B3BB69-23CF-44E3-9099-C40C66FF867C}">
                  <a14:compatExt spid="_x0000_s9221"/>
                </a:ext>
                <a:ext uri="{FF2B5EF4-FFF2-40B4-BE49-F238E27FC236}">
                  <a16:creationId xmlns:a16="http://schemas.microsoft.com/office/drawing/2014/main" id="{00000000-0008-0000-0200-000005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Top Trades Today  (Vol)</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76200</xdr:colOff>
          <xdr:row>6</xdr:row>
          <xdr:rowOff>57150</xdr:rowOff>
        </xdr:from>
        <xdr:to>
          <xdr:col>15</xdr:col>
          <xdr:colOff>323850</xdr:colOff>
          <xdr:row>7</xdr:row>
          <xdr:rowOff>76200</xdr:rowOff>
        </xdr:to>
        <xdr:sp macro="" textlink="">
          <xdr:nvSpPr>
            <xdr:cNvPr id="9222" name="Option Button 6" hidden="1">
              <a:extLst>
                <a:ext uri="{63B3BB69-23CF-44E3-9099-C40C66FF867C}">
                  <a14:compatExt spid="_x0000_s9222"/>
                </a:ext>
                <a:ext uri="{FF2B5EF4-FFF2-40B4-BE49-F238E27FC236}">
                  <a16:creationId xmlns:a16="http://schemas.microsoft.com/office/drawing/2014/main" id="{00000000-0008-0000-0200-000006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Top Trades Today (Value)</a:t>
              </a:r>
            </a:p>
          </xdr:txBody>
        </xdr:sp>
        <xdr:clientData/>
      </xdr:twoCellAnchor>
    </mc:Choice>
    <mc:Fallback/>
  </mc:AlternateContent>
  <xdr:twoCellAnchor>
    <xdr:from>
      <xdr:col>8</xdr:col>
      <xdr:colOff>278341</xdr:colOff>
      <xdr:row>2</xdr:row>
      <xdr:rowOff>192617</xdr:rowOff>
    </xdr:from>
    <xdr:to>
      <xdr:col>9</xdr:col>
      <xdr:colOff>1434235</xdr:colOff>
      <xdr:row>5</xdr:row>
      <xdr:rowOff>84667</xdr:rowOff>
    </xdr:to>
    <xdr:pic>
      <xdr:nvPicPr>
        <xdr:cNvPr id="9" name="Picture 12">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5508" y="605367"/>
          <a:ext cx="2404727" cy="717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523875</xdr:colOff>
      <xdr:row>144</xdr:row>
      <xdr:rowOff>180974</xdr:rowOff>
    </xdr:from>
    <xdr:to>
      <xdr:col>5</xdr:col>
      <xdr:colOff>704306</xdr:colOff>
      <xdr:row>155</xdr:row>
      <xdr:rowOff>76200</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523875" y="31499174"/>
          <a:ext cx="4352381" cy="1990726"/>
        </a:xfrm>
        <a:prstGeom prst="rect">
          <a:avLst/>
        </a:prstGeom>
      </xdr:spPr>
    </xdr:pic>
    <xdr:clientData/>
  </xdr:twoCellAnchor>
  <xdr:twoCellAnchor editAs="oneCell">
    <xdr:from>
      <xdr:col>0</xdr:col>
      <xdr:colOff>571500</xdr:colOff>
      <xdr:row>0</xdr:row>
      <xdr:rowOff>133350</xdr:rowOff>
    </xdr:from>
    <xdr:to>
      <xdr:col>14</xdr:col>
      <xdr:colOff>560546</xdr:colOff>
      <xdr:row>0</xdr:row>
      <xdr:rowOff>2666999</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a:stretch>
          <a:fillRect/>
        </a:stretch>
      </xdr:blipFill>
      <xdr:spPr>
        <a:xfrm>
          <a:off x="571500" y="133350"/>
          <a:ext cx="11428571" cy="253364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SCM%20Daily%20Mark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10"/>
      <sheetName val="Year Start"/>
      <sheetName val="Final Price List"/>
      <sheetName val="Current Price list"/>
      <sheetName val="Previous Price list"/>
      <sheetName val="SCM Market Update"/>
      <sheetName val="Sheet1"/>
      <sheetName val="Market Stats"/>
      <sheetName val="FI data"/>
      <sheetName val="CRUDE"/>
      <sheetName val="Results Updates"/>
      <sheetName val="Money market data"/>
      <sheetName val="NSE Index"/>
      <sheetName val="FX "/>
      <sheetName val="NSE Index Graph"/>
      <sheetName val="ASI &amp; Bond"/>
    </sheetNames>
    <sheetDataSet>
      <sheetData sheetId="0"/>
      <sheetData sheetId="1">
        <row r="3">
          <cell r="A3" t="str">
            <v>ABCTRANS</v>
          </cell>
          <cell r="B3">
            <v>0.38</v>
          </cell>
        </row>
        <row r="4">
          <cell r="A4" t="str">
            <v>ACADEMY</v>
          </cell>
          <cell r="B4">
            <v>0.3</v>
          </cell>
        </row>
        <row r="5">
          <cell r="A5" t="str">
            <v>ACCESS</v>
          </cell>
          <cell r="B5">
            <v>8.4499999999999993</v>
          </cell>
        </row>
        <row r="6">
          <cell r="A6" t="str">
            <v>AFRIPRUD</v>
          </cell>
          <cell r="B6">
            <v>6.25</v>
          </cell>
        </row>
        <row r="7">
          <cell r="A7" t="str">
            <v>AFROMEDIA</v>
          </cell>
          <cell r="B7">
            <v>0.2</v>
          </cell>
        </row>
        <row r="8">
          <cell r="A8" t="str">
            <v>AIICO</v>
          </cell>
          <cell r="B8">
            <v>1.1299999999999999</v>
          </cell>
        </row>
        <row r="9">
          <cell r="A9" t="str">
            <v>AIRTELAFRI</v>
          </cell>
          <cell r="B9">
            <v>851.8</v>
          </cell>
        </row>
        <row r="10">
          <cell r="A10" t="str">
            <v>ARBICO</v>
          </cell>
          <cell r="B10">
            <v>1.03</v>
          </cell>
        </row>
        <row r="11">
          <cell r="A11" t="str">
            <v>ARDOVA</v>
          </cell>
          <cell r="B11">
            <v>13.55</v>
          </cell>
        </row>
        <row r="12">
          <cell r="A12" t="str">
            <v>BERGER</v>
          </cell>
          <cell r="B12">
            <v>7.35</v>
          </cell>
        </row>
        <row r="13">
          <cell r="A13" t="str">
            <v>BETAGLAS</v>
          </cell>
          <cell r="B13">
            <v>55.4</v>
          </cell>
        </row>
        <row r="14">
          <cell r="A14" t="str">
            <v>BOCGAS</v>
          </cell>
          <cell r="B14">
            <v>9.57</v>
          </cell>
        </row>
        <row r="15">
          <cell r="A15" t="str">
            <v>BUACEMENT</v>
          </cell>
          <cell r="B15">
            <v>77.349999999999994</v>
          </cell>
        </row>
        <row r="16">
          <cell r="A16" t="str">
            <v>CADBURY</v>
          </cell>
          <cell r="B16">
            <v>9</v>
          </cell>
        </row>
        <row r="17">
          <cell r="A17" t="str">
            <v>CAP</v>
          </cell>
          <cell r="B17">
            <v>20</v>
          </cell>
        </row>
        <row r="18">
          <cell r="A18" t="str">
            <v>CAVERTON</v>
          </cell>
          <cell r="B18">
            <v>2.0499999999999998</v>
          </cell>
        </row>
        <row r="19">
          <cell r="A19" t="str">
            <v>CHAMPION</v>
          </cell>
          <cell r="B19">
            <v>0.86</v>
          </cell>
        </row>
        <row r="20">
          <cell r="A20" t="str">
            <v>CHAMS</v>
          </cell>
          <cell r="B20">
            <v>0.23</v>
          </cell>
        </row>
        <row r="21">
          <cell r="A21" t="str">
            <v>CHIPLC</v>
          </cell>
          <cell r="B21">
            <v>0.32</v>
          </cell>
        </row>
        <row r="22">
          <cell r="A22" t="str">
            <v>CILEASING</v>
          </cell>
          <cell r="B22">
            <v>5.2</v>
          </cell>
        </row>
        <row r="23">
          <cell r="A23" t="str">
            <v>CONOIL</v>
          </cell>
          <cell r="B23">
            <v>20.85</v>
          </cell>
        </row>
        <row r="24">
          <cell r="A24" t="str">
            <v>CORNERST</v>
          </cell>
          <cell r="B24">
            <v>0.59</v>
          </cell>
        </row>
        <row r="25">
          <cell r="A25" t="str">
            <v>COURTVILLE</v>
          </cell>
          <cell r="B25">
            <v>0.21</v>
          </cell>
        </row>
        <row r="26">
          <cell r="A26" t="str">
            <v>CUSTODIAN</v>
          </cell>
          <cell r="B26">
            <v>5.85</v>
          </cell>
        </row>
        <row r="27">
          <cell r="A27" t="str">
            <v>CUTIX</v>
          </cell>
          <cell r="B27">
            <v>2.2999999999999998</v>
          </cell>
        </row>
        <row r="28">
          <cell r="A28" t="str">
            <v>CWG</v>
          </cell>
          <cell r="B28">
            <v>2.54</v>
          </cell>
        </row>
        <row r="29">
          <cell r="A29" t="str">
            <v>DAARCOMM</v>
          </cell>
          <cell r="B29">
            <v>0.3</v>
          </cell>
        </row>
        <row r="30">
          <cell r="A30" t="str">
            <v>DANGCEM</v>
          </cell>
          <cell r="B30">
            <v>244.9</v>
          </cell>
        </row>
        <row r="31">
          <cell r="A31" t="str">
            <v>DANGSUGAR</v>
          </cell>
          <cell r="B31">
            <v>17.600000000000001</v>
          </cell>
        </row>
        <row r="32">
          <cell r="A32" t="str">
            <v>DEAPCAP</v>
          </cell>
          <cell r="B32">
            <v>0.25</v>
          </cell>
        </row>
        <row r="33">
          <cell r="A33" t="str">
            <v>ENAMELWA</v>
          </cell>
          <cell r="B33">
            <v>22.1</v>
          </cell>
        </row>
        <row r="34">
          <cell r="A34" t="str">
            <v>ETERNA</v>
          </cell>
          <cell r="B34">
            <v>5.0999999999999996</v>
          </cell>
        </row>
        <row r="35">
          <cell r="A35" t="str">
            <v>ETI</v>
          </cell>
          <cell r="B35">
            <v>6</v>
          </cell>
        </row>
        <row r="36">
          <cell r="A36" t="str">
            <v>FBNH</v>
          </cell>
          <cell r="B36">
            <v>7.15</v>
          </cell>
        </row>
        <row r="37">
          <cell r="A37" t="str">
            <v>FCMB</v>
          </cell>
          <cell r="B37">
            <v>3.33</v>
          </cell>
        </row>
        <row r="38">
          <cell r="A38" t="str">
            <v>FIDELITYBK</v>
          </cell>
          <cell r="B38">
            <v>2.52</v>
          </cell>
        </row>
        <row r="39">
          <cell r="A39" t="str">
            <v>FIDSON</v>
          </cell>
          <cell r="B39">
            <v>4.5</v>
          </cell>
        </row>
        <row r="40">
          <cell r="A40" t="str">
            <v>FLOURMILL</v>
          </cell>
          <cell r="B40">
            <v>26</v>
          </cell>
        </row>
        <row r="41">
          <cell r="A41" t="str">
            <v>FTNCOCOA</v>
          </cell>
          <cell r="B41">
            <v>0.66</v>
          </cell>
        </row>
        <row r="42">
          <cell r="A42" t="str">
            <v>GLAXOSMITH</v>
          </cell>
          <cell r="B42">
            <v>6.9</v>
          </cell>
        </row>
        <row r="43">
          <cell r="A43" t="str">
            <v>GOLDBREW</v>
          </cell>
          <cell r="B43">
            <v>0.81</v>
          </cell>
        </row>
        <row r="44">
          <cell r="A44" t="str">
            <v>GUARANTY</v>
          </cell>
          <cell r="B44">
            <v>32.35</v>
          </cell>
        </row>
        <row r="45">
          <cell r="A45" t="str">
            <v>GUINNESS</v>
          </cell>
          <cell r="B45">
            <v>19</v>
          </cell>
        </row>
        <row r="46">
          <cell r="A46" t="str">
            <v>HONYFLOUR</v>
          </cell>
          <cell r="B46">
            <v>1.2</v>
          </cell>
        </row>
        <row r="47">
          <cell r="A47" t="str">
            <v>IKEJAHOTEL</v>
          </cell>
          <cell r="B47">
            <v>1.2</v>
          </cell>
        </row>
        <row r="48">
          <cell r="A48" t="str">
            <v>INTBREW</v>
          </cell>
          <cell r="B48">
            <v>5.95</v>
          </cell>
        </row>
        <row r="49">
          <cell r="A49" t="str">
            <v>JAIZBANK</v>
          </cell>
          <cell r="B49">
            <v>0.66</v>
          </cell>
        </row>
        <row r="50">
          <cell r="A50" t="str">
            <v>JAPAULGOLD</v>
          </cell>
          <cell r="B50">
            <v>0.62</v>
          </cell>
        </row>
        <row r="51">
          <cell r="A51" t="str">
            <v>JBERGER</v>
          </cell>
          <cell r="B51">
            <v>17.8</v>
          </cell>
        </row>
        <row r="52">
          <cell r="A52" t="str">
            <v>LASACO</v>
          </cell>
          <cell r="B52">
            <v>0.35</v>
          </cell>
        </row>
        <row r="53">
          <cell r="A53" t="str">
            <v>LEARNAFRCA</v>
          </cell>
          <cell r="B53">
            <v>1</v>
          </cell>
        </row>
        <row r="54">
          <cell r="A54" t="str">
            <v>LINKASSURE</v>
          </cell>
          <cell r="B54">
            <v>0.52</v>
          </cell>
        </row>
        <row r="55">
          <cell r="A55" t="str">
            <v>LIVESTOCK</v>
          </cell>
          <cell r="B55">
            <v>1.39</v>
          </cell>
        </row>
        <row r="56">
          <cell r="A56" t="str">
            <v>MANSARD</v>
          </cell>
          <cell r="B56">
            <v>1.05</v>
          </cell>
        </row>
        <row r="57">
          <cell r="A57" t="str">
            <v>MAYBAKER</v>
          </cell>
          <cell r="B57">
            <v>3.51</v>
          </cell>
        </row>
        <row r="58">
          <cell r="A58" t="str">
            <v>MBENEFIT</v>
          </cell>
          <cell r="B58">
            <v>0.27</v>
          </cell>
        </row>
        <row r="59">
          <cell r="A59" t="str">
            <v>MOBIL</v>
          </cell>
          <cell r="B59">
            <v>228</v>
          </cell>
        </row>
        <row r="60">
          <cell r="A60" t="str">
            <v>MRS</v>
          </cell>
          <cell r="B60">
            <v>13.75</v>
          </cell>
        </row>
        <row r="61">
          <cell r="A61" t="str">
            <v>MTNN</v>
          </cell>
          <cell r="B61">
            <v>169.9</v>
          </cell>
        </row>
        <row r="62">
          <cell r="A62" t="str">
            <v>MULTIVERSE</v>
          </cell>
          <cell r="B62">
            <v>0.2</v>
          </cell>
        </row>
        <row r="63">
          <cell r="A63" t="str">
            <v>NAHCO</v>
          </cell>
          <cell r="B63">
            <v>2.2999999999999998</v>
          </cell>
        </row>
        <row r="64">
          <cell r="A64" t="str">
            <v>NASCON</v>
          </cell>
          <cell r="B64">
            <v>14.5</v>
          </cell>
        </row>
        <row r="65">
          <cell r="A65" t="str">
            <v>NB</v>
          </cell>
          <cell r="B65">
            <v>56</v>
          </cell>
        </row>
        <row r="66">
          <cell r="A66" t="str">
            <v>NCR</v>
          </cell>
          <cell r="B66">
            <v>1.96</v>
          </cell>
        </row>
        <row r="67">
          <cell r="A67" t="str">
            <v>NEIMETH</v>
          </cell>
          <cell r="B67">
            <v>2.23</v>
          </cell>
        </row>
        <row r="68">
          <cell r="A68" t="str">
            <v>NEM</v>
          </cell>
          <cell r="B68">
            <v>1.79</v>
          </cell>
        </row>
        <row r="69">
          <cell r="A69" t="str">
            <v>NESTLE</v>
          </cell>
          <cell r="B69">
            <v>1505</v>
          </cell>
        </row>
        <row r="70">
          <cell r="A70" t="str">
            <v>NIGERINS</v>
          </cell>
          <cell r="B70">
            <v>0.2</v>
          </cell>
        </row>
        <row r="71">
          <cell r="A71" t="str">
            <v>NNFM</v>
          </cell>
          <cell r="B71">
            <v>6.74</v>
          </cell>
        </row>
        <row r="72">
          <cell r="A72" t="str">
            <v>NPFMCRFBK</v>
          </cell>
          <cell r="B72">
            <v>1.7</v>
          </cell>
        </row>
        <row r="73">
          <cell r="A73" t="str">
            <v>OANDO</v>
          </cell>
          <cell r="B73">
            <v>3.7</v>
          </cell>
        </row>
        <row r="74">
          <cell r="A74" t="str">
            <v>OKOMUOIL</v>
          </cell>
          <cell r="B74">
            <v>91</v>
          </cell>
        </row>
        <row r="75">
          <cell r="A75" t="str">
            <v>OMATEK</v>
          </cell>
          <cell r="B75">
            <v>0.2</v>
          </cell>
        </row>
        <row r="76">
          <cell r="A76" t="str">
            <v>PORTPAINT</v>
          </cell>
          <cell r="B76">
            <v>2.46</v>
          </cell>
        </row>
        <row r="77">
          <cell r="A77" t="str">
            <v>PRESCO</v>
          </cell>
          <cell r="B77">
            <v>70.95</v>
          </cell>
        </row>
        <row r="78">
          <cell r="A78" t="str">
            <v>PRESTIGE</v>
          </cell>
          <cell r="B78">
            <v>0.46</v>
          </cell>
        </row>
        <row r="79">
          <cell r="A79" t="str">
            <v>PZ</v>
          </cell>
          <cell r="B79">
            <v>5.3</v>
          </cell>
        </row>
        <row r="80">
          <cell r="A80" t="str">
            <v>REDSTAREX</v>
          </cell>
          <cell r="B80">
            <v>3.43</v>
          </cell>
        </row>
        <row r="81">
          <cell r="A81" t="str">
            <v>REGALINS</v>
          </cell>
          <cell r="B81">
            <v>0.22</v>
          </cell>
        </row>
        <row r="82">
          <cell r="A82" t="str">
            <v>ROYALEX</v>
          </cell>
          <cell r="B82">
            <v>0.26</v>
          </cell>
        </row>
        <row r="83">
          <cell r="A83" t="str">
            <v>RTBRISCOE</v>
          </cell>
          <cell r="B83">
            <v>0.2</v>
          </cell>
        </row>
        <row r="84">
          <cell r="A84" t="str">
            <v>SCOA</v>
          </cell>
          <cell r="B84">
            <v>2.93</v>
          </cell>
        </row>
        <row r="85">
          <cell r="A85" t="str">
            <v>SEPLAT</v>
          </cell>
          <cell r="B85">
            <v>402.3</v>
          </cell>
        </row>
        <row r="86">
          <cell r="A86" t="str">
            <v>SOVRENINS</v>
          </cell>
          <cell r="B86">
            <v>0.2</v>
          </cell>
        </row>
        <row r="87">
          <cell r="A87" t="str">
            <v>STANBIC</v>
          </cell>
          <cell r="B87">
            <v>44.05</v>
          </cell>
        </row>
        <row r="88">
          <cell r="A88" t="str">
            <v>STERLNBANK</v>
          </cell>
          <cell r="B88">
            <v>2.04</v>
          </cell>
        </row>
        <row r="89">
          <cell r="A89" t="str">
            <v>TOTAL</v>
          </cell>
          <cell r="B89">
            <v>130</v>
          </cell>
        </row>
        <row r="90">
          <cell r="A90" t="str">
            <v>TRANSCORP</v>
          </cell>
          <cell r="B90">
            <v>0.9</v>
          </cell>
        </row>
        <row r="91">
          <cell r="A91" t="str">
            <v>TRANSEXPR</v>
          </cell>
          <cell r="B91">
            <v>0.72</v>
          </cell>
        </row>
        <row r="92">
          <cell r="A92" t="str">
            <v>UACN</v>
          </cell>
          <cell r="B92">
            <v>7.25</v>
          </cell>
        </row>
        <row r="93">
          <cell r="A93" t="str">
            <v>UAC-PROP</v>
          </cell>
          <cell r="B93">
            <v>0.79</v>
          </cell>
        </row>
        <row r="94">
          <cell r="A94" t="str">
            <v>UBA</v>
          </cell>
          <cell r="B94">
            <v>8.65</v>
          </cell>
        </row>
        <row r="95">
          <cell r="A95" t="str">
            <v>UBN</v>
          </cell>
          <cell r="B95">
            <v>5.35</v>
          </cell>
        </row>
        <row r="96">
          <cell r="A96" t="str">
            <v>UCAP</v>
          </cell>
          <cell r="B96">
            <v>4.71</v>
          </cell>
        </row>
        <row r="97">
          <cell r="A97" t="str">
            <v>UNILEVER</v>
          </cell>
          <cell r="B97">
            <v>13.9</v>
          </cell>
        </row>
        <row r="98">
          <cell r="A98" t="str">
            <v>UNIONDAC</v>
          </cell>
          <cell r="B98">
            <v>0.31</v>
          </cell>
        </row>
        <row r="99">
          <cell r="A99" t="str">
            <v>UNIONDICON</v>
          </cell>
          <cell r="B99">
            <v>10.95</v>
          </cell>
        </row>
        <row r="100">
          <cell r="A100" t="str">
            <v>UNITYBNK</v>
          </cell>
          <cell r="B100">
            <v>0.64</v>
          </cell>
        </row>
        <row r="101">
          <cell r="A101" t="str">
            <v>UPL</v>
          </cell>
          <cell r="B101">
            <v>1.28</v>
          </cell>
        </row>
        <row r="102">
          <cell r="A102" t="str">
            <v>VERITASKAP</v>
          </cell>
          <cell r="B102">
            <v>0.2</v>
          </cell>
        </row>
        <row r="103">
          <cell r="A103" t="str">
            <v>VITAFOAM</v>
          </cell>
          <cell r="B103">
            <v>7.8</v>
          </cell>
        </row>
        <row r="104">
          <cell r="A104" t="str">
            <v>WAPCO</v>
          </cell>
          <cell r="B104">
            <v>21.05</v>
          </cell>
        </row>
        <row r="105">
          <cell r="A105" t="str">
            <v>WAPIC</v>
          </cell>
          <cell r="B105">
            <v>0.4</v>
          </cell>
        </row>
        <row r="106">
          <cell r="A106" t="str">
            <v>WEMABANK</v>
          </cell>
          <cell r="B106">
            <v>0.69</v>
          </cell>
        </row>
        <row r="107">
          <cell r="A107" t="str">
            <v>ZENITHBANK</v>
          </cell>
          <cell r="B107">
            <v>24.8</v>
          </cell>
        </row>
        <row r="108">
          <cell r="A108" t="str">
            <v>ETRANZACT</v>
          </cell>
          <cell r="B108">
            <v>2.33</v>
          </cell>
        </row>
        <row r="109">
          <cell r="A109" t="str">
            <v>LIVINGTRUST</v>
          </cell>
          <cell r="B109">
            <v>0.6</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442"/>
  <sheetViews>
    <sheetView showGridLines="0" workbookViewId="0">
      <selection activeCell="A13" sqref="A13"/>
    </sheetView>
  </sheetViews>
  <sheetFormatPr defaultRowHeight="15" x14ac:dyDescent="0.25"/>
  <cols>
    <col min="1" max="1" width="15.28515625" bestFit="1" customWidth="1"/>
    <col min="2" max="3" width="9.28515625" bestFit="1" customWidth="1"/>
    <col min="4" max="4" width="13.28515625" bestFit="1" customWidth="1"/>
    <col min="5" max="6" width="9.28515625" bestFit="1" customWidth="1"/>
    <col min="9" max="9" width="13.5703125" bestFit="1" customWidth="1"/>
    <col min="10" max="10" width="20.42578125" bestFit="1" customWidth="1"/>
    <col min="11" max="11" width="12.85546875" bestFit="1" customWidth="1"/>
  </cols>
  <sheetData>
    <row r="2" spans="1:11" ht="15" customHeight="1" x14ac:dyDescent="0.25">
      <c r="A2" s="10"/>
      <c r="B2" s="163" t="str">
        <f>'Final Price List'!C9</f>
        <v>Previous Close</v>
      </c>
      <c r="C2" s="165" t="str">
        <f>'Final Price List'!F9</f>
        <v>Today's Close</v>
      </c>
      <c r="D2" s="167" t="str">
        <f>'Final Price List'!H9</f>
        <v>Value (NGN)</v>
      </c>
      <c r="E2" s="165" t="str">
        <f>'Final Price List'!I9</f>
        <v>Today's Price Change</v>
      </c>
      <c r="F2" s="165" t="str">
        <f>'Final Price List'!J9</f>
        <v>YTD Price Change</v>
      </c>
      <c r="I2" s="10"/>
      <c r="J2" s="163" t="str">
        <f>'Final Price List'!G9</f>
        <v>Volume Traded (Units)</v>
      </c>
      <c r="K2" s="163" t="str">
        <f>'Final Price List'!H9</f>
        <v>Value (NGN)</v>
      </c>
    </row>
    <row r="3" spans="1:11" x14ac:dyDescent="0.25">
      <c r="A3" s="11" t="s">
        <v>519</v>
      </c>
      <c r="B3" s="164"/>
      <c r="C3" s="166"/>
      <c r="D3" s="168"/>
      <c r="E3" s="166"/>
      <c r="F3" s="166"/>
      <c r="G3" s="9"/>
      <c r="I3" s="11" t="s">
        <v>567</v>
      </c>
      <c r="J3" s="164"/>
      <c r="K3" s="164"/>
    </row>
    <row r="4" spans="1:11" ht="15.75" x14ac:dyDescent="0.3">
      <c r="A4" s="12" t="str">
        <f>'Final Price List'!AK10</f>
        <v>NESTLE</v>
      </c>
      <c r="B4" s="13">
        <f>VLOOKUP(A4,'Final Price List'!$B$10:$J$392,2,FALSE)</f>
        <v>765</v>
      </c>
      <c r="C4" s="13">
        <f>VLOOKUP(A4,'Final Price List'!$B$10:$J$392,5,FALSE)</f>
        <v>1450</v>
      </c>
      <c r="D4" s="14">
        <f>VLOOKUP($A4,'Final Price List'!$B$10:$J$392,7,FALSE)</f>
        <v>217466855.30000001</v>
      </c>
      <c r="E4" s="15">
        <f>VLOOKUP($A4,'Final Price List'!$B$10:$J$392,8,FALSE)</f>
        <v>685</v>
      </c>
      <c r="F4" s="16">
        <f>VLOOKUP($A4,'Final Price List'!$B$10:$J$392,9,FALSE)</f>
        <v>-6.8117404353498445E-2</v>
      </c>
      <c r="I4" s="12" t="str">
        <f>'Final Price List'!AQ10</f>
        <v>FBNH</v>
      </c>
      <c r="J4" s="131">
        <f>VLOOKUP(I4,'Final Price List'!$B$10:$J$392,6,FALSE)</f>
        <v>72070538</v>
      </c>
      <c r="K4" s="131">
        <f>VLOOKUP(I4,'Final Price List'!$B$10:$J$392,7,FALSE)</f>
        <v>541220892.89999998</v>
      </c>
    </row>
    <row r="5" spans="1:11" ht="15.75" x14ac:dyDescent="0.3">
      <c r="A5" s="12" t="str">
        <f>'Final Price List'!AK11</f>
        <v>SEPLAT</v>
      </c>
      <c r="B5" s="13">
        <f>VLOOKUP(A5,'Final Price List'!$B$10:$J$392,2,FALSE)</f>
        <v>544.5</v>
      </c>
      <c r="C5" s="13">
        <f>VLOOKUP(A5,'Final Price List'!$B$10:$J$392,5,FALSE)</f>
        <v>652.70000000000005</v>
      </c>
      <c r="D5" s="14">
        <f>VLOOKUP($A5,'Final Price List'!$B$10:$J$392,7,FALSE)</f>
        <v>1808.7</v>
      </c>
      <c r="E5" s="16">
        <f>VLOOKUP($A5,'Final Price List'!$B$10:$J$392,8,FALSE)</f>
        <v>108.20000000000005</v>
      </c>
      <c r="F5" s="16">
        <f>VLOOKUP($A5,'Final Price List'!$B$10:$J$392,9,FALSE)</f>
        <v>4.2285458784452779E-2</v>
      </c>
      <c r="I5" s="12" t="str">
        <f>'Final Price List'!AQ11</f>
        <v>DIAMONDBNK</v>
      </c>
      <c r="J5" s="131">
        <f>VLOOKUP(I5,'Final Price List'!$B$10:$J$392,6,FALSE)</f>
        <v>29601668</v>
      </c>
      <c r="K5" s="131">
        <f>VLOOKUP(I5,'Final Price List'!$B$10:$J$392,7,FALSE)</f>
        <v>28123584.600000001</v>
      </c>
    </row>
    <row r="6" spans="1:11" ht="15.75" x14ac:dyDescent="0.3">
      <c r="A6" s="12" t="str">
        <f>'Final Price List'!AK12</f>
        <v>TOTAL</v>
      </c>
      <c r="B6" s="13">
        <f>VLOOKUP(A6,'Final Price List'!$B$10:$J$392,2,FALSE)</f>
        <v>96.3</v>
      </c>
      <c r="C6" s="13">
        <f>VLOOKUP(A6,'Final Price List'!$B$10:$J$392,5,FALSE)</f>
        <v>200</v>
      </c>
      <c r="D6" s="14">
        <f>VLOOKUP($A6,'Final Price List'!$B$10:$J$392,7,FALSE)</f>
        <v>7547351.5</v>
      </c>
      <c r="E6" s="16">
        <f>VLOOKUP($A6,'Final Price List'!$B$10:$J$392,8,FALSE)</f>
        <v>103.7</v>
      </c>
      <c r="F6" s="16">
        <f>VLOOKUP($A6,'Final Price List'!$B$10:$J$392,9,FALSE)</f>
        <v>-0.13024570558817128</v>
      </c>
      <c r="I6" s="12" t="str">
        <f>'Final Price List'!AQ12</f>
        <v>ACCESS</v>
      </c>
      <c r="J6" s="131">
        <f>VLOOKUP(I6,'Final Price List'!$B$10:$J$392,6,FALSE)</f>
        <v>22385302</v>
      </c>
      <c r="K6" s="131">
        <f>VLOOKUP(I6,'Final Price List'!$B$10:$J$392,7,FALSE)</f>
        <v>176844251.30000001</v>
      </c>
    </row>
    <row r="7" spans="1:11" ht="15.75" x14ac:dyDescent="0.3">
      <c r="A7" s="12" t="str">
        <f>'Final Price List'!AK13</f>
        <v>DANGCEM</v>
      </c>
      <c r="B7" s="13">
        <f>VLOOKUP(A7,'Final Price List'!$B$10:$J$392,2,FALSE)</f>
        <v>116.8</v>
      </c>
      <c r="C7" s="13">
        <f>VLOOKUP(A7,'Final Price List'!$B$10:$J$392,5,FALSE)</f>
        <v>205</v>
      </c>
      <c r="D7" s="14">
        <f>VLOOKUP($A7,'Final Price List'!$B$10:$J$392,7,FALSE)</f>
        <v>26919528.399999999</v>
      </c>
      <c r="E7" s="16">
        <f>VLOOKUP($A7,'Final Price List'!$B$10:$J$392,8,FALSE)</f>
        <v>88.2</v>
      </c>
      <c r="F7" s="16">
        <f>VLOOKUP($A7,'Final Price List'!$B$10:$J$392,9,FALSE)</f>
        <v>-0.10869565217391308</v>
      </c>
      <c r="I7" s="12" t="str">
        <f>'Final Price List'!AQ13</f>
        <v>ZENITHBANK</v>
      </c>
      <c r="J7" s="131">
        <f>VLOOKUP(I7,'Final Price List'!$B$10:$J$392,6,FALSE)</f>
        <v>20721430</v>
      </c>
      <c r="K7" s="131">
        <f>VLOOKUP(I7,'Final Price List'!$B$10:$J$392,7,FALSE)</f>
        <v>497847589.30000001</v>
      </c>
    </row>
    <row r="8" spans="1:11" ht="15.75" x14ac:dyDescent="0.3">
      <c r="A8" s="12" t="str">
        <f>'Final Price List'!AK14</f>
        <v>NB</v>
      </c>
      <c r="B8" s="13">
        <f>VLOOKUP(A8,'Final Price List'!$B$10:$J$392,2,FALSE)</f>
        <v>24.8</v>
      </c>
      <c r="C8" s="13">
        <f>VLOOKUP(A8,'Final Price List'!$B$10:$J$392,5,FALSE)</f>
        <v>82.5</v>
      </c>
      <c r="D8" s="14">
        <f>VLOOKUP($A8,'Final Price List'!$B$10:$J$392,7,FALSE)</f>
        <v>353513368.69999999</v>
      </c>
      <c r="E8" s="16">
        <f>VLOOKUP($A8,'Final Price List'!$B$10:$J$392,8,FALSE)</f>
        <v>57.7</v>
      </c>
      <c r="F8" s="16">
        <f>VLOOKUP($A8,'Final Price List'!$B$10:$J$392,9,FALSE)</f>
        <v>-0.38911514253980017</v>
      </c>
      <c r="I8" s="12" t="str">
        <f>'Final Price List'!AQ14</f>
        <v>GUARANTY</v>
      </c>
      <c r="J8" s="131">
        <f>VLOOKUP(I8,'Final Price List'!$B$10:$J$392,6,FALSE)</f>
        <v>12525131</v>
      </c>
      <c r="K8" s="131">
        <f>VLOOKUP(I8,'Final Price List'!$B$10:$J$392,7,FALSE)</f>
        <v>456506976.19999999</v>
      </c>
    </row>
    <row r="9" spans="1:11" ht="15.75" x14ac:dyDescent="0.3">
      <c r="A9" s="12" t="str">
        <f>'Final Price List'!AK15</f>
        <v>GUINNESS</v>
      </c>
      <c r="B9" s="13">
        <f>VLOOKUP(A9,'Final Price List'!$B$10:$J$392,2,FALSE)</f>
        <v>22.7</v>
      </c>
      <c r="C9" s="13">
        <f>VLOOKUP(A9,'Final Price List'!$B$10:$J$392,5,FALSE)</f>
        <v>74</v>
      </c>
      <c r="D9" s="14">
        <f>VLOOKUP($A9,'Final Price List'!$B$10:$J$392,7,FALSE)</f>
        <v>2697200.85</v>
      </c>
      <c r="E9" s="16">
        <f>VLOOKUP($A9,'Final Price List'!$B$10:$J$392,8,FALSE)</f>
        <v>51.3</v>
      </c>
      <c r="F9" s="16">
        <f>VLOOKUP($A9,'Final Price List'!$B$10:$J$392,9,FALSE)</f>
        <v>-0.21276595744680848</v>
      </c>
      <c r="I9" s="12" t="str">
        <f>'Final Price List'!AQ15</f>
        <v>REGALINS</v>
      </c>
      <c r="J9" s="131">
        <f>VLOOKUP(I9,'Final Price List'!$B$10:$J$392,6,FALSE)</f>
        <v>11433381</v>
      </c>
      <c r="K9" s="131">
        <f>VLOOKUP(I9,'Final Price List'!$B$10:$J$392,7,FALSE)</f>
        <v>2297678.2000000002</v>
      </c>
    </row>
    <row r="10" spans="1:11" ht="15.75" x14ac:dyDescent="0.3">
      <c r="A10" s="12" t="str">
        <f>'Final Price List'!AK16</f>
        <v>PRESCO</v>
      </c>
      <c r="B10" s="13">
        <f>VLOOKUP(A10,'Final Price List'!$B$10:$J$392,2,FALSE)</f>
        <v>36.450000000000003</v>
      </c>
      <c r="C10" s="13">
        <f>VLOOKUP(A10,'Final Price List'!$B$10:$J$392,5,FALSE)</f>
        <v>66.25</v>
      </c>
      <c r="D10" s="14">
        <f>VLOOKUP($A10,'Final Price List'!$B$10:$J$392,7,FALSE)</f>
        <v>690932.9</v>
      </c>
      <c r="E10" s="16">
        <f>VLOOKUP($A10,'Final Price List'!$B$10:$J$392,8,FALSE)</f>
        <v>29.799999999999997</v>
      </c>
      <c r="F10" s="16">
        <f>VLOOKUP($A10,'Final Price List'!$B$10:$J$392,9,FALSE)</f>
        <v>-3.2846715328467169E-2</v>
      </c>
      <c r="I10" s="12" t="str">
        <f>'Final Price List'!AQ16</f>
        <v>STDINSURE</v>
      </c>
      <c r="J10" s="131">
        <f>VLOOKUP(I10,'Final Price List'!$B$10:$J$392,6,FALSE)</f>
        <v>8000000</v>
      </c>
      <c r="K10" s="131">
        <f>VLOOKUP(I10,'Final Price List'!$B$10:$J$392,7,FALSE)</f>
        <v>1600000</v>
      </c>
    </row>
    <row r="11" spans="1:11" ht="15.75" x14ac:dyDescent="0.3">
      <c r="A11" s="12" t="str">
        <f>'Final Price List'!AK17</f>
        <v>UNILEVER</v>
      </c>
      <c r="B11" s="13">
        <f>VLOOKUP(A11,'Final Price List'!$B$10:$J$392,2,FALSE)</f>
        <v>9.9</v>
      </c>
      <c r="C11" s="13">
        <f>VLOOKUP(A11,'Final Price List'!$B$10:$J$392,5,FALSE)</f>
        <v>39.5</v>
      </c>
      <c r="D11" s="14">
        <f>VLOOKUP($A11,'Final Price List'!$B$10:$J$392,7,FALSE)</f>
        <v>1463989.6</v>
      </c>
      <c r="E11" s="16">
        <f>VLOOKUP($A11,'Final Price List'!$B$10:$J$392,8,FALSE)</f>
        <v>29.6</v>
      </c>
      <c r="F11" s="16">
        <f>VLOOKUP($A11,'Final Price List'!$B$10:$J$392,9,FALSE)</f>
        <v>-1.7657299179308694E-2</v>
      </c>
      <c r="I11" s="12" t="str">
        <f>'Final Price List'!AQ17</f>
        <v>UBA</v>
      </c>
      <c r="J11" s="131">
        <f>VLOOKUP(I11,'Final Price List'!$B$10:$J$392,6,FALSE)</f>
        <v>7859966</v>
      </c>
      <c r="K11" s="131">
        <f>VLOOKUP(I11,'Final Price List'!$B$10:$J$392,7,FALSE)</f>
        <v>62760580.850000001</v>
      </c>
    </row>
    <row r="12" spans="1:11" ht="15.75" x14ac:dyDescent="0.3">
      <c r="A12" s="12" t="str">
        <f>'Final Price List'!AK18</f>
        <v>INTBREW</v>
      </c>
      <c r="B12" s="13">
        <f>VLOOKUP(A12,'Final Price List'!$B$10:$J$392,2,FALSE)</f>
        <v>5.35</v>
      </c>
      <c r="C12" s="13">
        <f>VLOOKUP(A12,'Final Price List'!$B$10:$J$392,5,FALSE)</f>
        <v>33.549999999999997</v>
      </c>
      <c r="D12" s="14">
        <f>VLOOKUP($A12,'Final Price List'!$B$10:$J$392,7,FALSE)</f>
        <v>15125</v>
      </c>
      <c r="E12" s="16">
        <f>VLOOKUP($A12,'Final Price List'!$B$10:$J$392,8,FALSE)</f>
        <v>28.199999999999996</v>
      </c>
      <c r="F12" s="16">
        <f>VLOOKUP($A12,'Final Price List'!$B$10:$J$392,9,FALSE)</f>
        <v>-0.38988907074013468</v>
      </c>
      <c r="I12" s="12" t="str">
        <f>'Final Price List'!AQ18</f>
        <v>TRANSCORP</v>
      </c>
      <c r="J12" s="131">
        <f>VLOOKUP(I12,'Final Price List'!$B$10:$J$392,6,FALSE)</f>
        <v>7412484</v>
      </c>
      <c r="K12" s="131">
        <f>VLOOKUP(I12,'Final Price List'!$B$10:$J$392,7,FALSE)</f>
        <v>8970763.6600000001</v>
      </c>
    </row>
    <row r="13" spans="1:11" ht="16.5" thickBot="1" x14ac:dyDescent="0.35">
      <c r="A13" s="17" t="str">
        <f>'Final Price List'!AK19</f>
        <v>STANBIC</v>
      </c>
      <c r="B13" s="18">
        <f>VLOOKUP(A13,'Final Price List'!$B$10:$J$392,2,FALSE)</f>
        <v>24.3</v>
      </c>
      <c r="C13" s="18">
        <f>VLOOKUP(A13,'Final Price List'!$B$10:$J$392,5,FALSE)</f>
        <v>48</v>
      </c>
      <c r="D13" s="19">
        <f>VLOOKUP($A13,'Final Price List'!$B$10:$J$392,7,FALSE)</f>
        <v>4972144.6500000004</v>
      </c>
      <c r="E13" s="20">
        <f>VLOOKUP($A13,'Final Price List'!$B$10:$J$392,8,FALSE)</f>
        <v>23.7</v>
      </c>
      <c r="F13" s="20">
        <f>VLOOKUP($A13,'Final Price List'!$B$10:$J$392,9,FALSE)</f>
        <v>0.17359413202933993</v>
      </c>
      <c r="I13" s="17" t="str">
        <f>'Final Price List'!AQ19</f>
        <v>JAPAULOIL</v>
      </c>
      <c r="J13" s="132">
        <f>VLOOKUP(I13,'Final Price List'!$B$10:$J$392,6,FALSE)</f>
        <v>5591361</v>
      </c>
      <c r="K13" s="132">
        <f>VLOOKUP(I13,'Final Price List'!$B$10:$J$392,7,FALSE)</f>
        <v>1119672.2</v>
      </c>
    </row>
    <row r="14" spans="1:11" ht="15.75" x14ac:dyDescent="0.3">
      <c r="A14" s="21"/>
      <c r="B14" s="1"/>
      <c r="C14" s="1"/>
      <c r="D14" s="1"/>
      <c r="E14" s="1"/>
      <c r="F14" s="1"/>
    </row>
    <row r="15" spans="1:11" ht="15.75" x14ac:dyDescent="0.3">
      <c r="A15" s="21"/>
      <c r="B15" s="1"/>
      <c r="C15" s="1"/>
      <c r="D15" s="1"/>
      <c r="E15" s="1"/>
      <c r="F15" s="1"/>
    </row>
    <row r="16" spans="1:11" x14ac:dyDescent="0.25">
      <c r="A16" s="10"/>
      <c r="B16" s="163" t="str">
        <f>B2</f>
        <v>Previous Close</v>
      </c>
      <c r="C16" s="163" t="str">
        <f t="shared" ref="C16:F16" si="0">C2</f>
        <v>Today's Close</v>
      </c>
      <c r="D16" s="163" t="str">
        <f t="shared" si="0"/>
        <v>Value (NGN)</v>
      </c>
      <c r="E16" s="163" t="str">
        <f t="shared" si="0"/>
        <v>Today's Price Change</v>
      </c>
      <c r="F16" s="163" t="str">
        <f t="shared" si="0"/>
        <v>YTD Price Change</v>
      </c>
    </row>
    <row r="17" spans="1:6" x14ac:dyDescent="0.25">
      <c r="A17" s="11" t="s">
        <v>520</v>
      </c>
      <c r="B17" s="164"/>
      <c r="C17" s="164"/>
      <c r="D17" s="164"/>
      <c r="E17" s="164"/>
      <c r="F17" s="164"/>
    </row>
    <row r="18" spans="1:6" ht="15.75" x14ac:dyDescent="0.3">
      <c r="A18" s="12" t="str">
        <f>'Final Price List'!AF10</f>
        <v>MOBIL</v>
      </c>
      <c r="B18" s="13">
        <f>VLOOKUP(A18,'Final Price List'!$B$10:$J$202,2,FALSE)</f>
        <v>160.9</v>
      </c>
      <c r="C18" s="13">
        <f>VLOOKUP(A18,'Final Price List'!$B$10:$J$202,5,FALSE)</f>
        <v>151</v>
      </c>
      <c r="D18" s="14">
        <f>VLOOKUP(A18,'Final Price List'!$B$10:$J$202,7,FALSE)</f>
        <v>1613368.9</v>
      </c>
      <c r="E18" s="16">
        <f>VLOOKUP(A18,'Final Price List'!$B$10:$J$202,8,FALSE)</f>
        <v>-9.9000000000000057</v>
      </c>
      <c r="F18" s="16">
        <f>VLOOKUP(A18,'Final Price List'!$B$10:$J$202,9,FALSE)</f>
        <v>-0.22404933196300103</v>
      </c>
    </row>
    <row r="19" spans="1:6" ht="15.75" x14ac:dyDescent="0.3">
      <c r="A19" s="12" t="str">
        <f>'Final Price List'!AF11</f>
        <v>BETAGLAS</v>
      </c>
      <c r="B19" s="13">
        <f>VLOOKUP(A19,'Final Price List'!$B$10:$J$202,2,FALSE)</f>
        <v>70</v>
      </c>
      <c r="C19" s="13">
        <f>VLOOKUP(A19,'Final Price List'!$B$10:$J$202,5,FALSE)</f>
        <v>62.1</v>
      </c>
      <c r="D19" s="14">
        <f>VLOOKUP(A19,'Final Price List'!$B$10:$J$202,7,FALSE)</f>
        <v>633555</v>
      </c>
      <c r="E19" s="16">
        <f>VLOOKUP(A19,'Final Price List'!$B$10:$J$202,8,FALSE)</f>
        <v>-7.8999999999999986</v>
      </c>
      <c r="F19" s="16">
        <f>VLOOKUP(A19,'Final Price List'!$B$10:$J$202,9,FALSE)</f>
        <v>0.21029039173650355</v>
      </c>
    </row>
    <row r="20" spans="1:6" ht="15.75" x14ac:dyDescent="0.3">
      <c r="A20" s="12" t="str">
        <f>'Final Price List'!AF12</f>
        <v>FLOURMILL</v>
      </c>
      <c r="B20" s="13">
        <f>VLOOKUP(A20,'Final Price List'!$B$10:$J$202,2,FALSE)</f>
        <v>19.149999999999999</v>
      </c>
      <c r="C20" s="13">
        <f>VLOOKUP(A20,'Final Price List'!$B$10:$J$202,5,FALSE)</f>
        <v>16.5</v>
      </c>
      <c r="D20" s="14">
        <f>VLOOKUP(A20,'Final Price List'!$B$10:$J$202,7,FALSE)</f>
        <v>18401716.699999999</v>
      </c>
      <c r="E20" s="16">
        <f>VLOOKUP(A20,'Final Price List'!$B$10:$J$202,8,FALSE)</f>
        <v>-2.6499999999999986</v>
      </c>
      <c r="F20" s="16">
        <f>VLOOKUP(A20,'Final Price List'!$B$10:$J$202,9,FALSE)</f>
        <v>-0.43103448275862066</v>
      </c>
    </row>
    <row r="21" spans="1:6" ht="15.75" x14ac:dyDescent="0.3">
      <c r="A21" s="12" t="str">
        <f>'Final Price List'!AF13</f>
        <v>UBN</v>
      </c>
      <c r="B21" s="13">
        <f>VLOOKUP(A21,'Final Price List'!$B$10:$J$202,2,FALSE)</f>
        <v>6.6</v>
      </c>
      <c r="C21" s="13">
        <f>VLOOKUP(A21,'Final Price List'!$B$10:$J$202,5,FALSE)</f>
        <v>4.8499999999999996</v>
      </c>
      <c r="D21" s="14">
        <f>VLOOKUP(A21,'Final Price List'!$B$10:$J$202,7,FALSE)</f>
        <v>1076446.8999999999</v>
      </c>
      <c r="E21" s="16">
        <f>VLOOKUP(A21,'Final Price List'!$B$10:$J$202,8,FALSE)</f>
        <v>-1.75</v>
      </c>
      <c r="F21" s="16">
        <f>VLOOKUP(A21,'Final Price List'!$B$10:$J$202,9,FALSE)</f>
        <v>-0.35419440745672437</v>
      </c>
    </row>
    <row r="22" spans="1:6" ht="15.75" x14ac:dyDescent="0.3">
      <c r="A22" s="12" t="str">
        <f>'Final Price List'!AF14</f>
        <v>VITAFOAM</v>
      </c>
      <c r="B22" s="13">
        <f>VLOOKUP(A22,'Final Price List'!$B$10:$J$202,2,FALSE)</f>
        <v>4.25</v>
      </c>
      <c r="C22" s="13">
        <f>VLOOKUP(A22,'Final Price List'!$B$10:$J$202,5,FALSE)</f>
        <v>3.35</v>
      </c>
      <c r="D22" s="14">
        <f>VLOOKUP(A22,'Final Price List'!$B$10:$J$202,7,FALSE)</f>
        <v>3823354.05</v>
      </c>
      <c r="E22" s="16">
        <f>VLOOKUP(A22,'Final Price List'!$B$10:$J$202,8,FALSE)</f>
        <v>-0.89999999999999991</v>
      </c>
      <c r="F22" s="16">
        <f>VLOOKUP(A22,'Final Price List'!$B$10:$J$202,9,FALSE)</f>
        <v>0.10197368421052633</v>
      </c>
    </row>
    <row r="23" spans="1:6" ht="15.75" x14ac:dyDescent="0.3">
      <c r="A23" s="12" t="str">
        <f>'Final Price List'!AF15</f>
        <v>JBERGER</v>
      </c>
      <c r="B23" s="13">
        <f>VLOOKUP(A23,'Final Price List'!$B$10:$J$202,2,FALSE)</f>
        <v>22.05</v>
      </c>
      <c r="C23" s="13">
        <f>VLOOKUP(A23,'Final Price List'!$B$10:$J$202,5,FALSE)</f>
        <v>21.35</v>
      </c>
      <c r="D23" s="14">
        <f>VLOOKUP(A23,'Final Price List'!$B$10:$J$202,7,FALSE)</f>
        <v>1138637.6499999999</v>
      </c>
      <c r="E23" s="16">
        <f>VLOOKUP(A23,'Final Price List'!$B$10:$J$202,8,FALSE)</f>
        <v>-0.69999999999999929</v>
      </c>
      <c r="F23" s="16">
        <f>VLOOKUP(A23,'Final Price List'!$B$10:$J$202,9,FALSE)</f>
        <v>-0.23749999999999993</v>
      </c>
    </row>
    <row r="24" spans="1:6" ht="15.75" x14ac:dyDescent="0.3">
      <c r="A24" s="12" t="str">
        <f>'Final Price List'!AF16</f>
        <v>CUSTODIAN</v>
      </c>
      <c r="B24" s="13">
        <f>VLOOKUP(A24,'Final Price List'!$B$10:$J$202,2,FALSE)</f>
        <v>5.6</v>
      </c>
      <c r="C24" s="13">
        <f>VLOOKUP(A24,'Final Price List'!$B$10:$J$202,5,FALSE)</f>
        <v>5.15</v>
      </c>
      <c r="D24" s="14">
        <f>VLOOKUP(A24,'Final Price List'!$B$10:$J$202,7,FALSE)</f>
        <v>802290.3</v>
      </c>
      <c r="E24" s="16">
        <f>VLOOKUP(A24,'Final Price List'!$B$10:$J$202,8,FALSE)</f>
        <v>-0.44999999999999929</v>
      </c>
      <c r="F24" s="16">
        <f>VLOOKUP(A24,'Final Price List'!$B$10:$J$202,9,FALSE)</f>
        <v>0.32051282051282071</v>
      </c>
    </row>
    <row r="25" spans="1:6" ht="15.75" x14ac:dyDescent="0.3">
      <c r="A25" s="12" t="str">
        <f>'Final Price List'!AF17</f>
        <v>LAWUNION</v>
      </c>
      <c r="B25" s="13">
        <f>VLOOKUP(A25,'Final Price List'!$B$10:$J$202,2,FALSE)</f>
        <v>0.95</v>
      </c>
      <c r="C25" s="13">
        <f>VLOOKUP(A25,'Final Price List'!$B$10:$J$202,5,FALSE)</f>
        <v>0.55000000000000004</v>
      </c>
      <c r="D25" s="14">
        <f>VLOOKUP(A25,'Final Price List'!$B$10:$J$202,7,FALSE)</f>
        <v>262244.52</v>
      </c>
      <c r="E25" s="16">
        <f>VLOOKUP(A25,'Final Price List'!$B$10:$J$202,8,FALSE)</f>
        <v>-0.39999999999999991</v>
      </c>
      <c r="F25" s="16">
        <f>VLOOKUP(A25,'Final Price List'!$B$10:$J$202,9,FALSE)</f>
        <v>-0.2857142857142857</v>
      </c>
    </row>
    <row r="26" spans="1:6" ht="15.75" x14ac:dyDescent="0.3">
      <c r="A26" s="12" t="str">
        <f>'Final Price List'!AF18</f>
        <v>CAVERTON</v>
      </c>
      <c r="B26" s="13">
        <f>VLOOKUP(A26,'Final Price List'!$B$10:$J$202,2,FALSE)</f>
        <v>2.17</v>
      </c>
      <c r="C26" s="13">
        <f>VLOOKUP(A26,'Final Price List'!$B$10:$J$202,5,FALSE)</f>
        <v>1.85</v>
      </c>
      <c r="D26" s="14">
        <f>VLOOKUP(A26,'Final Price List'!$B$10:$J$202,7,FALSE)</f>
        <v>252327.4</v>
      </c>
      <c r="E26" s="16">
        <f>VLOOKUP(A26,'Final Price List'!$B$10:$J$202,8,FALSE)</f>
        <v>-0.31999999999999984</v>
      </c>
      <c r="F26" s="16">
        <f>VLOOKUP(A26,'Final Price List'!$B$10:$J$202,9,FALSE)</f>
        <v>0.43410852713178305</v>
      </c>
    </row>
    <row r="27" spans="1:6" ht="16.5" thickBot="1" x14ac:dyDescent="0.35">
      <c r="A27" s="17" t="str">
        <f>'Final Price List'!AF19</f>
        <v>LIVESTOCK</v>
      </c>
      <c r="B27" s="18">
        <f>VLOOKUP(A27,'Final Price List'!$B$10:$J$202,2,FALSE)</f>
        <v>0.64</v>
      </c>
      <c r="C27" s="18">
        <f>VLOOKUP(A27,'Final Price List'!$B$10:$J$202,5,FALSE)</f>
        <v>0.52</v>
      </c>
      <c r="D27" s="19">
        <f>VLOOKUP(A27,'Final Price List'!$B$10:$J$202,7,FALSE)</f>
        <v>32734.44</v>
      </c>
      <c r="E27" s="20">
        <f>VLOOKUP(A27,'Final Price List'!$B$10:$J$202,8,FALSE)</f>
        <v>-0.12</v>
      </c>
      <c r="F27" s="20">
        <f>VLOOKUP(A27,'Final Price List'!$B$10:$J$202,9,FALSE)</f>
        <v>-0.37349397590361444</v>
      </c>
    </row>
    <row r="28" spans="1:6" x14ac:dyDescent="0.25">
      <c r="A28" s="8"/>
    </row>
    <row r="29" spans="1:6" x14ac:dyDescent="0.25">
      <c r="A29" s="8"/>
    </row>
    <row r="30" spans="1:6" x14ac:dyDescent="0.25">
      <c r="A30" s="8"/>
    </row>
    <row r="31" spans="1:6" x14ac:dyDescent="0.25">
      <c r="A31" s="8"/>
    </row>
    <row r="32" spans="1:6"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row r="46" spans="1:1" x14ac:dyDescent="0.25">
      <c r="A46" s="8"/>
    </row>
    <row r="47" spans="1:1" x14ac:dyDescent="0.25">
      <c r="A47" s="8"/>
    </row>
    <row r="48" spans="1:1" x14ac:dyDescent="0.25">
      <c r="A48" s="8"/>
    </row>
    <row r="49" spans="1:1" x14ac:dyDescent="0.25">
      <c r="A49" s="8"/>
    </row>
    <row r="50" spans="1:1" x14ac:dyDescent="0.25">
      <c r="A50" s="8"/>
    </row>
    <row r="51" spans="1:1" x14ac:dyDescent="0.25">
      <c r="A51" s="8"/>
    </row>
    <row r="52" spans="1:1" x14ac:dyDescent="0.25">
      <c r="A52" s="8"/>
    </row>
    <row r="53" spans="1:1" x14ac:dyDescent="0.25">
      <c r="A53" s="8"/>
    </row>
    <row r="54" spans="1:1" x14ac:dyDescent="0.25">
      <c r="A54" s="8"/>
    </row>
    <row r="55" spans="1:1" x14ac:dyDescent="0.25">
      <c r="A55" s="8"/>
    </row>
    <row r="56" spans="1:1" x14ac:dyDescent="0.25">
      <c r="A56" s="8"/>
    </row>
    <row r="57" spans="1:1" x14ac:dyDescent="0.25">
      <c r="A57" s="8"/>
    </row>
    <row r="58" spans="1:1" x14ac:dyDescent="0.25">
      <c r="A58" s="8"/>
    </row>
    <row r="59" spans="1:1" x14ac:dyDescent="0.25">
      <c r="A59" s="8"/>
    </row>
    <row r="60" spans="1:1" x14ac:dyDescent="0.25">
      <c r="A60" s="8"/>
    </row>
    <row r="61" spans="1:1" x14ac:dyDescent="0.25">
      <c r="A61" s="8"/>
    </row>
    <row r="62" spans="1:1" x14ac:dyDescent="0.25">
      <c r="A62" s="8"/>
    </row>
    <row r="63" spans="1:1" x14ac:dyDescent="0.25">
      <c r="A63" s="8"/>
    </row>
    <row r="64" spans="1:1" x14ac:dyDescent="0.25">
      <c r="A64" s="8"/>
    </row>
    <row r="65" spans="1:1" x14ac:dyDescent="0.25">
      <c r="A65" s="8"/>
    </row>
    <row r="66" spans="1:1" x14ac:dyDescent="0.25">
      <c r="A66" s="8"/>
    </row>
    <row r="67" spans="1:1" x14ac:dyDescent="0.25">
      <c r="A67" s="8"/>
    </row>
    <row r="68" spans="1:1" x14ac:dyDescent="0.25">
      <c r="A68" s="8"/>
    </row>
    <row r="69" spans="1:1" x14ac:dyDescent="0.25">
      <c r="A69" s="8"/>
    </row>
    <row r="70" spans="1:1" x14ac:dyDescent="0.25">
      <c r="A70" s="8"/>
    </row>
    <row r="71" spans="1:1" x14ac:dyDescent="0.25">
      <c r="A71" s="8"/>
    </row>
    <row r="72" spans="1:1" x14ac:dyDescent="0.25">
      <c r="A72" s="8"/>
    </row>
    <row r="73" spans="1:1" x14ac:dyDescent="0.25">
      <c r="A73" s="8"/>
    </row>
    <row r="74" spans="1:1" x14ac:dyDescent="0.25">
      <c r="A74" s="8"/>
    </row>
    <row r="75" spans="1:1" x14ac:dyDescent="0.25">
      <c r="A75" s="8"/>
    </row>
    <row r="76" spans="1:1" x14ac:dyDescent="0.25">
      <c r="A76" s="8"/>
    </row>
    <row r="77" spans="1:1" x14ac:dyDescent="0.25">
      <c r="A77" s="8"/>
    </row>
    <row r="78" spans="1:1" x14ac:dyDescent="0.25">
      <c r="A78" s="8"/>
    </row>
    <row r="79" spans="1:1" x14ac:dyDescent="0.25">
      <c r="A79" s="8"/>
    </row>
    <row r="80" spans="1:1" x14ac:dyDescent="0.25">
      <c r="A80" s="8"/>
    </row>
    <row r="81" spans="1:1" x14ac:dyDescent="0.25">
      <c r="A81" s="8"/>
    </row>
    <row r="82" spans="1:1" x14ac:dyDescent="0.25">
      <c r="A82" s="8"/>
    </row>
    <row r="83" spans="1:1" x14ac:dyDescent="0.25">
      <c r="A83" s="8"/>
    </row>
    <row r="84" spans="1:1" x14ac:dyDescent="0.25">
      <c r="A84" s="8"/>
    </row>
    <row r="85" spans="1:1" x14ac:dyDescent="0.25">
      <c r="A85" s="8"/>
    </row>
    <row r="86" spans="1:1" x14ac:dyDescent="0.25">
      <c r="A86" s="8"/>
    </row>
    <row r="87" spans="1:1" x14ac:dyDescent="0.25">
      <c r="A87" s="8"/>
    </row>
    <row r="88" spans="1:1" x14ac:dyDescent="0.25">
      <c r="A88" s="8"/>
    </row>
    <row r="89" spans="1:1" x14ac:dyDescent="0.25">
      <c r="A89" s="8"/>
    </row>
    <row r="90" spans="1:1" x14ac:dyDescent="0.25">
      <c r="A90" s="8"/>
    </row>
    <row r="91" spans="1:1" x14ac:dyDescent="0.25">
      <c r="A91" s="8"/>
    </row>
    <row r="92" spans="1:1" x14ac:dyDescent="0.25">
      <c r="A92" s="8"/>
    </row>
    <row r="93" spans="1:1" x14ac:dyDescent="0.25">
      <c r="A93" s="8"/>
    </row>
    <row r="94" spans="1:1" x14ac:dyDescent="0.25">
      <c r="A94" s="8"/>
    </row>
    <row r="95" spans="1:1" x14ac:dyDescent="0.25">
      <c r="A95" s="8"/>
    </row>
    <row r="96" spans="1:1" x14ac:dyDescent="0.25">
      <c r="A96" s="8"/>
    </row>
    <row r="97" spans="1:1" x14ac:dyDescent="0.25">
      <c r="A97" s="8"/>
    </row>
    <row r="98" spans="1:1" x14ac:dyDescent="0.25">
      <c r="A98" s="8"/>
    </row>
    <row r="99" spans="1:1" x14ac:dyDescent="0.25">
      <c r="A99" s="8"/>
    </row>
    <row r="100" spans="1:1" x14ac:dyDescent="0.25">
      <c r="A100" s="8"/>
    </row>
    <row r="101" spans="1:1" x14ac:dyDescent="0.25">
      <c r="A101" s="8"/>
    </row>
    <row r="102" spans="1:1" x14ac:dyDescent="0.25">
      <c r="A102" s="8"/>
    </row>
    <row r="103" spans="1:1" x14ac:dyDescent="0.25">
      <c r="A103" s="8"/>
    </row>
    <row r="104" spans="1:1" x14ac:dyDescent="0.25">
      <c r="A104" s="8"/>
    </row>
    <row r="105" spans="1:1" x14ac:dyDescent="0.25">
      <c r="A105" s="8"/>
    </row>
    <row r="106" spans="1:1" x14ac:dyDescent="0.25">
      <c r="A106" s="8"/>
    </row>
    <row r="107" spans="1:1" x14ac:dyDescent="0.25">
      <c r="A107" s="8"/>
    </row>
    <row r="108" spans="1:1" x14ac:dyDescent="0.25">
      <c r="A108" s="8"/>
    </row>
    <row r="109" spans="1:1" x14ac:dyDescent="0.25">
      <c r="A109" s="8"/>
    </row>
    <row r="110" spans="1:1" x14ac:dyDescent="0.25">
      <c r="A110" s="8"/>
    </row>
    <row r="111" spans="1:1" x14ac:dyDescent="0.25">
      <c r="A111" s="8"/>
    </row>
    <row r="112" spans="1:1" x14ac:dyDescent="0.25">
      <c r="A112" s="8"/>
    </row>
    <row r="113" spans="1:1" x14ac:dyDescent="0.25">
      <c r="A113" s="8"/>
    </row>
    <row r="114" spans="1:1" x14ac:dyDescent="0.25">
      <c r="A114" s="8"/>
    </row>
    <row r="115" spans="1:1" x14ac:dyDescent="0.25">
      <c r="A115" s="8"/>
    </row>
    <row r="116" spans="1:1" x14ac:dyDescent="0.25">
      <c r="A116" s="8"/>
    </row>
    <row r="117" spans="1:1" x14ac:dyDescent="0.25">
      <c r="A117" s="8"/>
    </row>
    <row r="118" spans="1:1" x14ac:dyDescent="0.25">
      <c r="A118" s="8"/>
    </row>
    <row r="119" spans="1:1" x14ac:dyDescent="0.25">
      <c r="A119" s="8"/>
    </row>
    <row r="120" spans="1:1" x14ac:dyDescent="0.25">
      <c r="A120" s="8"/>
    </row>
    <row r="121" spans="1:1" x14ac:dyDescent="0.25">
      <c r="A121" s="8"/>
    </row>
    <row r="122" spans="1:1" x14ac:dyDescent="0.25">
      <c r="A122" s="8"/>
    </row>
    <row r="123" spans="1:1" x14ac:dyDescent="0.25">
      <c r="A123" s="8"/>
    </row>
    <row r="124" spans="1:1" x14ac:dyDescent="0.25">
      <c r="A124" s="8"/>
    </row>
    <row r="125" spans="1:1" x14ac:dyDescent="0.25">
      <c r="A125" s="8"/>
    </row>
    <row r="126" spans="1:1" x14ac:dyDescent="0.25">
      <c r="A126" s="8"/>
    </row>
    <row r="127" spans="1:1" x14ac:dyDescent="0.25">
      <c r="A127" s="8"/>
    </row>
    <row r="128" spans="1:1" x14ac:dyDescent="0.25">
      <c r="A128" s="8"/>
    </row>
    <row r="129" spans="1:1" x14ac:dyDescent="0.25">
      <c r="A129" s="8"/>
    </row>
    <row r="130" spans="1:1" x14ac:dyDescent="0.25">
      <c r="A130" s="8"/>
    </row>
    <row r="131" spans="1:1" x14ac:dyDescent="0.25">
      <c r="A131" s="8"/>
    </row>
    <row r="132" spans="1:1" x14ac:dyDescent="0.25">
      <c r="A132" s="8"/>
    </row>
    <row r="133" spans="1:1" x14ac:dyDescent="0.25">
      <c r="A133" s="8"/>
    </row>
    <row r="134" spans="1:1" x14ac:dyDescent="0.25">
      <c r="A134" s="8"/>
    </row>
    <row r="135" spans="1:1" x14ac:dyDescent="0.25">
      <c r="A135" s="8"/>
    </row>
    <row r="136" spans="1:1" x14ac:dyDescent="0.25">
      <c r="A136" s="8"/>
    </row>
    <row r="137" spans="1:1" x14ac:dyDescent="0.25">
      <c r="A137" s="8"/>
    </row>
    <row r="138" spans="1:1" x14ac:dyDescent="0.25">
      <c r="A138" s="8"/>
    </row>
    <row r="139" spans="1:1" x14ac:dyDescent="0.25">
      <c r="A139" s="8"/>
    </row>
    <row r="140" spans="1:1" x14ac:dyDescent="0.25">
      <c r="A140" s="8"/>
    </row>
    <row r="141" spans="1:1" x14ac:dyDescent="0.25">
      <c r="A141" s="8"/>
    </row>
    <row r="142" spans="1:1" x14ac:dyDescent="0.25">
      <c r="A142" s="8"/>
    </row>
    <row r="143" spans="1:1" x14ac:dyDescent="0.25">
      <c r="A143" s="8"/>
    </row>
    <row r="144" spans="1:1" x14ac:dyDescent="0.25">
      <c r="A144" s="8"/>
    </row>
    <row r="145" spans="1:1" x14ac:dyDescent="0.25">
      <c r="A145" s="8"/>
    </row>
    <row r="146" spans="1:1" x14ac:dyDescent="0.25">
      <c r="A146" s="8"/>
    </row>
    <row r="147" spans="1:1" x14ac:dyDescent="0.25">
      <c r="A147" s="8"/>
    </row>
    <row r="148" spans="1:1" x14ac:dyDescent="0.25">
      <c r="A148" s="8"/>
    </row>
    <row r="149" spans="1:1" x14ac:dyDescent="0.25">
      <c r="A149" s="8"/>
    </row>
    <row r="150" spans="1:1" x14ac:dyDescent="0.25">
      <c r="A150" s="8"/>
    </row>
    <row r="151" spans="1:1" x14ac:dyDescent="0.25">
      <c r="A151" s="8"/>
    </row>
    <row r="152" spans="1:1" x14ac:dyDescent="0.25">
      <c r="A152" s="8"/>
    </row>
    <row r="153" spans="1:1" x14ac:dyDescent="0.25">
      <c r="A153" s="8"/>
    </row>
    <row r="154" spans="1:1" x14ac:dyDescent="0.25">
      <c r="A154" s="8"/>
    </row>
    <row r="155" spans="1:1" x14ac:dyDescent="0.25">
      <c r="A155" s="8"/>
    </row>
    <row r="156" spans="1:1" x14ac:dyDescent="0.25">
      <c r="A156" s="8"/>
    </row>
    <row r="157" spans="1:1" x14ac:dyDescent="0.25">
      <c r="A157" s="8"/>
    </row>
    <row r="158" spans="1:1" x14ac:dyDescent="0.25">
      <c r="A158" s="8"/>
    </row>
    <row r="159" spans="1:1" x14ac:dyDescent="0.25">
      <c r="A159" s="8"/>
    </row>
    <row r="160" spans="1:1" x14ac:dyDescent="0.25">
      <c r="A160" s="8"/>
    </row>
    <row r="161" spans="1:1" x14ac:dyDescent="0.25">
      <c r="A161" s="8"/>
    </row>
    <row r="162" spans="1:1" x14ac:dyDescent="0.25">
      <c r="A162" s="8"/>
    </row>
    <row r="163" spans="1:1" x14ac:dyDescent="0.25">
      <c r="A163" s="8"/>
    </row>
    <row r="164" spans="1:1" x14ac:dyDescent="0.25">
      <c r="A164" s="8"/>
    </row>
    <row r="165" spans="1:1" x14ac:dyDescent="0.25">
      <c r="A165" s="8"/>
    </row>
    <row r="166" spans="1:1" x14ac:dyDescent="0.25">
      <c r="A166" s="8"/>
    </row>
    <row r="167" spans="1:1" x14ac:dyDescent="0.25">
      <c r="A167" s="8"/>
    </row>
    <row r="168" spans="1:1" x14ac:dyDescent="0.25">
      <c r="A168" s="8"/>
    </row>
    <row r="169" spans="1:1" x14ac:dyDescent="0.25">
      <c r="A169" s="8"/>
    </row>
    <row r="170" spans="1:1" x14ac:dyDescent="0.25">
      <c r="A170" s="8"/>
    </row>
    <row r="171" spans="1:1" x14ac:dyDescent="0.25">
      <c r="A171" s="8"/>
    </row>
    <row r="172" spans="1:1" x14ac:dyDescent="0.25">
      <c r="A172" s="8"/>
    </row>
    <row r="173" spans="1:1" x14ac:dyDescent="0.25">
      <c r="A173" s="8"/>
    </row>
    <row r="174" spans="1:1" x14ac:dyDescent="0.25">
      <c r="A174" s="8"/>
    </row>
    <row r="175" spans="1:1" x14ac:dyDescent="0.25">
      <c r="A175" s="8"/>
    </row>
    <row r="176" spans="1:1" x14ac:dyDescent="0.25">
      <c r="A176" s="8"/>
    </row>
    <row r="177" spans="1:1" x14ac:dyDescent="0.25">
      <c r="A177" s="8"/>
    </row>
    <row r="178" spans="1:1" x14ac:dyDescent="0.25">
      <c r="A178" s="8"/>
    </row>
    <row r="179" spans="1:1" x14ac:dyDescent="0.25">
      <c r="A179" s="8"/>
    </row>
    <row r="180" spans="1:1" x14ac:dyDescent="0.25">
      <c r="A180" s="8"/>
    </row>
    <row r="181" spans="1:1" x14ac:dyDescent="0.25">
      <c r="A181" s="8"/>
    </row>
    <row r="182" spans="1:1" x14ac:dyDescent="0.25">
      <c r="A182" s="8"/>
    </row>
    <row r="183" spans="1:1" x14ac:dyDescent="0.25">
      <c r="A183" s="8"/>
    </row>
    <row r="184" spans="1:1" x14ac:dyDescent="0.25">
      <c r="A184" s="8"/>
    </row>
    <row r="185" spans="1:1" x14ac:dyDescent="0.25">
      <c r="A185" s="8"/>
    </row>
    <row r="186" spans="1:1" x14ac:dyDescent="0.25">
      <c r="A186" s="8"/>
    </row>
    <row r="187" spans="1:1" x14ac:dyDescent="0.25">
      <c r="A187" s="8"/>
    </row>
    <row r="188" spans="1:1" x14ac:dyDescent="0.25">
      <c r="A188" s="8"/>
    </row>
    <row r="189" spans="1:1" x14ac:dyDescent="0.25">
      <c r="A189" s="8"/>
    </row>
    <row r="190" spans="1:1" x14ac:dyDescent="0.25">
      <c r="A190" s="8"/>
    </row>
    <row r="191" spans="1:1" x14ac:dyDescent="0.25">
      <c r="A191" s="8"/>
    </row>
    <row r="192" spans="1:1" x14ac:dyDescent="0.25">
      <c r="A192" s="8"/>
    </row>
    <row r="193" spans="1:1" x14ac:dyDescent="0.25">
      <c r="A193" s="8"/>
    </row>
    <row r="194" spans="1:1" x14ac:dyDescent="0.25">
      <c r="A194" s="8"/>
    </row>
    <row r="195" spans="1:1" x14ac:dyDescent="0.25">
      <c r="A195" s="8"/>
    </row>
    <row r="196" spans="1:1" x14ac:dyDescent="0.25">
      <c r="A196" s="8"/>
    </row>
    <row r="197" spans="1:1" x14ac:dyDescent="0.25">
      <c r="A197" s="8"/>
    </row>
    <row r="198" spans="1:1" x14ac:dyDescent="0.25">
      <c r="A198" s="8"/>
    </row>
    <row r="199" spans="1:1" x14ac:dyDescent="0.25">
      <c r="A199" s="8"/>
    </row>
    <row r="200" spans="1:1" x14ac:dyDescent="0.25">
      <c r="A200" s="8"/>
    </row>
    <row r="201" spans="1:1" x14ac:dyDescent="0.25">
      <c r="A201" s="8"/>
    </row>
    <row r="202" spans="1:1" x14ac:dyDescent="0.25">
      <c r="A202" s="8"/>
    </row>
    <row r="203" spans="1:1" x14ac:dyDescent="0.25">
      <c r="A203" s="8"/>
    </row>
    <row r="204" spans="1:1" x14ac:dyDescent="0.25">
      <c r="A204" s="8"/>
    </row>
    <row r="205" spans="1:1" x14ac:dyDescent="0.25">
      <c r="A205" s="8"/>
    </row>
    <row r="206" spans="1:1" x14ac:dyDescent="0.25">
      <c r="A206" s="8"/>
    </row>
    <row r="207" spans="1:1" x14ac:dyDescent="0.25">
      <c r="A207" s="8"/>
    </row>
    <row r="208" spans="1:1" x14ac:dyDescent="0.25">
      <c r="A208" s="8"/>
    </row>
    <row r="209" spans="1:1" x14ac:dyDescent="0.25">
      <c r="A209" s="8"/>
    </row>
    <row r="210" spans="1:1" x14ac:dyDescent="0.25">
      <c r="A210" s="8"/>
    </row>
    <row r="211" spans="1:1" x14ac:dyDescent="0.25">
      <c r="A211" s="8"/>
    </row>
    <row r="212" spans="1:1" x14ac:dyDescent="0.25">
      <c r="A212" s="8"/>
    </row>
    <row r="213" spans="1:1" x14ac:dyDescent="0.25">
      <c r="A213" s="8"/>
    </row>
    <row r="214" spans="1:1" x14ac:dyDescent="0.25">
      <c r="A214" s="8"/>
    </row>
    <row r="215" spans="1:1" x14ac:dyDescent="0.25">
      <c r="A215" s="8"/>
    </row>
    <row r="216" spans="1:1" x14ac:dyDescent="0.25">
      <c r="A216" s="8"/>
    </row>
    <row r="217" spans="1:1" x14ac:dyDescent="0.25">
      <c r="A217" s="8"/>
    </row>
    <row r="218" spans="1:1" x14ac:dyDescent="0.25">
      <c r="A218" s="8"/>
    </row>
    <row r="219" spans="1:1" x14ac:dyDescent="0.25">
      <c r="A219" s="8"/>
    </row>
    <row r="220" spans="1:1" x14ac:dyDescent="0.25">
      <c r="A220" s="8"/>
    </row>
    <row r="221" spans="1:1" x14ac:dyDescent="0.25">
      <c r="A221" s="8"/>
    </row>
    <row r="222" spans="1:1" x14ac:dyDescent="0.25">
      <c r="A222" s="8"/>
    </row>
    <row r="223" spans="1:1" x14ac:dyDescent="0.25">
      <c r="A223" s="8"/>
    </row>
    <row r="224" spans="1:1" x14ac:dyDescent="0.25">
      <c r="A224" s="8"/>
    </row>
    <row r="225" spans="1:1" x14ac:dyDescent="0.25">
      <c r="A225" s="8"/>
    </row>
    <row r="226" spans="1:1" x14ac:dyDescent="0.25">
      <c r="A226" s="8"/>
    </row>
    <row r="227" spans="1:1" x14ac:dyDescent="0.25">
      <c r="A227" s="8"/>
    </row>
    <row r="228" spans="1:1" x14ac:dyDescent="0.25">
      <c r="A228" s="8"/>
    </row>
    <row r="229" spans="1:1" x14ac:dyDescent="0.25">
      <c r="A229" s="8"/>
    </row>
    <row r="230" spans="1:1" x14ac:dyDescent="0.25">
      <c r="A230" s="8"/>
    </row>
    <row r="231" spans="1:1" x14ac:dyDescent="0.25">
      <c r="A231" s="8"/>
    </row>
    <row r="232" spans="1:1" x14ac:dyDescent="0.25">
      <c r="A232" s="8"/>
    </row>
    <row r="233" spans="1:1" x14ac:dyDescent="0.25">
      <c r="A233" s="8"/>
    </row>
    <row r="234" spans="1:1" x14ac:dyDescent="0.25">
      <c r="A234" s="8"/>
    </row>
    <row r="235" spans="1:1" x14ac:dyDescent="0.25">
      <c r="A235" s="8"/>
    </row>
    <row r="236" spans="1:1" x14ac:dyDescent="0.25">
      <c r="A236" s="8"/>
    </row>
    <row r="237" spans="1:1" x14ac:dyDescent="0.25">
      <c r="A237" s="8"/>
    </row>
    <row r="238" spans="1:1" x14ac:dyDescent="0.25">
      <c r="A238" s="8"/>
    </row>
    <row r="239" spans="1:1" x14ac:dyDescent="0.25">
      <c r="A239" s="8"/>
    </row>
    <row r="240" spans="1:1" x14ac:dyDescent="0.25">
      <c r="A240" s="8"/>
    </row>
    <row r="241" spans="1:1" x14ac:dyDescent="0.25">
      <c r="A241" s="8"/>
    </row>
    <row r="242" spans="1:1" x14ac:dyDescent="0.25">
      <c r="A242" s="8"/>
    </row>
    <row r="243" spans="1:1" x14ac:dyDescent="0.25">
      <c r="A243" s="8"/>
    </row>
    <row r="244" spans="1:1" x14ac:dyDescent="0.25">
      <c r="A244" s="8"/>
    </row>
    <row r="245" spans="1:1" x14ac:dyDescent="0.25">
      <c r="A245" s="8"/>
    </row>
    <row r="246" spans="1:1" x14ac:dyDescent="0.25">
      <c r="A246" s="8"/>
    </row>
    <row r="247" spans="1:1" x14ac:dyDescent="0.25">
      <c r="A247" s="8"/>
    </row>
    <row r="248" spans="1:1" x14ac:dyDescent="0.25">
      <c r="A248" s="8"/>
    </row>
    <row r="249" spans="1:1" x14ac:dyDescent="0.25">
      <c r="A249" s="8"/>
    </row>
    <row r="250" spans="1:1" x14ac:dyDescent="0.25">
      <c r="A250" s="8"/>
    </row>
    <row r="251" spans="1:1" x14ac:dyDescent="0.25">
      <c r="A251" s="8"/>
    </row>
    <row r="252" spans="1:1" x14ac:dyDescent="0.25">
      <c r="A252" s="8"/>
    </row>
    <row r="253" spans="1:1" x14ac:dyDescent="0.25">
      <c r="A253" s="8"/>
    </row>
    <row r="254" spans="1:1" x14ac:dyDescent="0.25">
      <c r="A254" s="8"/>
    </row>
    <row r="255" spans="1:1" x14ac:dyDescent="0.25">
      <c r="A255" s="8"/>
    </row>
    <row r="256" spans="1:1" x14ac:dyDescent="0.25">
      <c r="A256" s="8"/>
    </row>
    <row r="257" spans="1:1" x14ac:dyDescent="0.25">
      <c r="A257" s="8"/>
    </row>
    <row r="258" spans="1:1" x14ac:dyDescent="0.25">
      <c r="A258" s="8"/>
    </row>
    <row r="259" spans="1:1" x14ac:dyDescent="0.25">
      <c r="A259" s="8"/>
    </row>
    <row r="260" spans="1:1" x14ac:dyDescent="0.25">
      <c r="A260" s="8"/>
    </row>
    <row r="261" spans="1:1" x14ac:dyDescent="0.25">
      <c r="A261" s="8"/>
    </row>
    <row r="262" spans="1:1" x14ac:dyDescent="0.25">
      <c r="A262" s="8"/>
    </row>
    <row r="263" spans="1:1" x14ac:dyDescent="0.25">
      <c r="A263" s="8"/>
    </row>
    <row r="264" spans="1:1" x14ac:dyDescent="0.25">
      <c r="A264" s="8"/>
    </row>
    <row r="265" spans="1:1" x14ac:dyDescent="0.25">
      <c r="A265" s="8"/>
    </row>
    <row r="266" spans="1:1" x14ac:dyDescent="0.25">
      <c r="A266" s="8"/>
    </row>
    <row r="267" spans="1:1" x14ac:dyDescent="0.25">
      <c r="A267" s="8"/>
    </row>
    <row r="268" spans="1:1" x14ac:dyDescent="0.25">
      <c r="A268" s="8"/>
    </row>
    <row r="269" spans="1:1" x14ac:dyDescent="0.25">
      <c r="A269" s="8"/>
    </row>
    <row r="270" spans="1:1" x14ac:dyDescent="0.25">
      <c r="A270" s="8"/>
    </row>
    <row r="271" spans="1:1" x14ac:dyDescent="0.25">
      <c r="A271" s="8"/>
    </row>
    <row r="272" spans="1:1" x14ac:dyDescent="0.25">
      <c r="A272" s="8"/>
    </row>
    <row r="273" spans="1:1" x14ac:dyDescent="0.25">
      <c r="A273" s="8"/>
    </row>
    <row r="274" spans="1:1" x14ac:dyDescent="0.25">
      <c r="A274" s="8"/>
    </row>
    <row r="275" spans="1:1" x14ac:dyDescent="0.25">
      <c r="A275" s="8"/>
    </row>
    <row r="276" spans="1:1" x14ac:dyDescent="0.25">
      <c r="A276" s="8"/>
    </row>
    <row r="277" spans="1:1" x14ac:dyDescent="0.25">
      <c r="A277" s="8"/>
    </row>
    <row r="278" spans="1:1" x14ac:dyDescent="0.25">
      <c r="A278" s="8"/>
    </row>
    <row r="279" spans="1:1" x14ac:dyDescent="0.25">
      <c r="A279" s="8"/>
    </row>
    <row r="280" spans="1:1" x14ac:dyDescent="0.25">
      <c r="A280" s="8"/>
    </row>
    <row r="281" spans="1:1" x14ac:dyDescent="0.25">
      <c r="A281" s="8"/>
    </row>
    <row r="282" spans="1:1" x14ac:dyDescent="0.25">
      <c r="A282" s="8"/>
    </row>
    <row r="283" spans="1:1" x14ac:dyDescent="0.25">
      <c r="A283" s="8"/>
    </row>
    <row r="284" spans="1:1" x14ac:dyDescent="0.25">
      <c r="A284" s="8"/>
    </row>
    <row r="285" spans="1:1" x14ac:dyDescent="0.25">
      <c r="A285" s="8"/>
    </row>
    <row r="286" spans="1:1" x14ac:dyDescent="0.25">
      <c r="A286" s="8"/>
    </row>
    <row r="287" spans="1:1" x14ac:dyDescent="0.25">
      <c r="A287" s="8"/>
    </row>
    <row r="288" spans="1:1" x14ac:dyDescent="0.25">
      <c r="A288" s="8"/>
    </row>
    <row r="289" spans="1:1" x14ac:dyDescent="0.25">
      <c r="A289" s="8"/>
    </row>
    <row r="290" spans="1:1" x14ac:dyDescent="0.25">
      <c r="A290" s="8"/>
    </row>
    <row r="291" spans="1:1" x14ac:dyDescent="0.25">
      <c r="A291" s="8"/>
    </row>
    <row r="292" spans="1:1" x14ac:dyDescent="0.25">
      <c r="A292" s="8"/>
    </row>
    <row r="293" spans="1:1" x14ac:dyDescent="0.25">
      <c r="A293" s="8"/>
    </row>
    <row r="294" spans="1:1" x14ac:dyDescent="0.25">
      <c r="A294" s="8"/>
    </row>
    <row r="295" spans="1:1" x14ac:dyDescent="0.25">
      <c r="A295" s="8"/>
    </row>
    <row r="296" spans="1:1" x14ac:dyDescent="0.25">
      <c r="A296" s="8"/>
    </row>
    <row r="297" spans="1:1" x14ac:dyDescent="0.25">
      <c r="A297" s="8"/>
    </row>
    <row r="298" spans="1:1" x14ac:dyDescent="0.25">
      <c r="A298" s="8"/>
    </row>
    <row r="299" spans="1:1" x14ac:dyDescent="0.25">
      <c r="A299" s="8"/>
    </row>
    <row r="300" spans="1:1" x14ac:dyDescent="0.25">
      <c r="A300" s="8"/>
    </row>
    <row r="301" spans="1:1" x14ac:dyDescent="0.25">
      <c r="A301" s="8"/>
    </row>
    <row r="302" spans="1:1" x14ac:dyDescent="0.25">
      <c r="A302" s="8"/>
    </row>
    <row r="303" spans="1:1" x14ac:dyDescent="0.25">
      <c r="A303" s="8"/>
    </row>
    <row r="304" spans="1:1" x14ac:dyDescent="0.25">
      <c r="A304" s="8"/>
    </row>
    <row r="305" spans="1:1" x14ac:dyDescent="0.25">
      <c r="A305" s="8"/>
    </row>
    <row r="306" spans="1:1" x14ac:dyDescent="0.25">
      <c r="A306" s="8"/>
    </row>
    <row r="307" spans="1:1" x14ac:dyDescent="0.25">
      <c r="A307" s="8"/>
    </row>
    <row r="308" spans="1:1" x14ac:dyDescent="0.25">
      <c r="A308" s="8"/>
    </row>
    <row r="309" spans="1:1" x14ac:dyDescent="0.25">
      <c r="A309" s="8"/>
    </row>
    <row r="310" spans="1:1" x14ac:dyDescent="0.25">
      <c r="A310" s="8"/>
    </row>
    <row r="311" spans="1:1" x14ac:dyDescent="0.25">
      <c r="A311" s="8"/>
    </row>
    <row r="312" spans="1:1" x14ac:dyDescent="0.25">
      <c r="A312" s="8"/>
    </row>
    <row r="313" spans="1:1" x14ac:dyDescent="0.25">
      <c r="A313" s="8"/>
    </row>
    <row r="314" spans="1:1" x14ac:dyDescent="0.25">
      <c r="A314" s="8"/>
    </row>
    <row r="315" spans="1:1" x14ac:dyDescent="0.25">
      <c r="A315" s="8"/>
    </row>
    <row r="316" spans="1:1" x14ac:dyDescent="0.25">
      <c r="A316" s="8"/>
    </row>
    <row r="317" spans="1:1" x14ac:dyDescent="0.25">
      <c r="A317" s="8"/>
    </row>
    <row r="318" spans="1:1" x14ac:dyDescent="0.25">
      <c r="A318" s="8"/>
    </row>
    <row r="319" spans="1:1" x14ac:dyDescent="0.25">
      <c r="A319" s="8"/>
    </row>
    <row r="320" spans="1:1" x14ac:dyDescent="0.25">
      <c r="A320" s="8"/>
    </row>
    <row r="321" spans="1:1" x14ac:dyDescent="0.25">
      <c r="A321" s="8"/>
    </row>
    <row r="322" spans="1:1" x14ac:dyDescent="0.25">
      <c r="A322" s="8"/>
    </row>
    <row r="323" spans="1:1" x14ac:dyDescent="0.25">
      <c r="A323" s="8"/>
    </row>
    <row r="324" spans="1:1" x14ac:dyDescent="0.25">
      <c r="A324" s="8"/>
    </row>
    <row r="325" spans="1:1" x14ac:dyDescent="0.25">
      <c r="A325" s="8"/>
    </row>
    <row r="326" spans="1:1" x14ac:dyDescent="0.25">
      <c r="A326" s="8"/>
    </row>
    <row r="327" spans="1:1" x14ac:dyDescent="0.25">
      <c r="A327" s="8"/>
    </row>
    <row r="328" spans="1:1" x14ac:dyDescent="0.25">
      <c r="A328" s="8"/>
    </row>
    <row r="329" spans="1:1" x14ac:dyDescent="0.25">
      <c r="A329" s="8"/>
    </row>
    <row r="330" spans="1:1" x14ac:dyDescent="0.25">
      <c r="A330" s="8"/>
    </row>
    <row r="331" spans="1:1" x14ac:dyDescent="0.25">
      <c r="A331" s="8"/>
    </row>
    <row r="332" spans="1:1" x14ac:dyDescent="0.25">
      <c r="A332" s="8"/>
    </row>
    <row r="333" spans="1:1" x14ac:dyDescent="0.25">
      <c r="A333" s="8"/>
    </row>
    <row r="334" spans="1:1" x14ac:dyDescent="0.25">
      <c r="A334" s="8"/>
    </row>
    <row r="335" spans="1:1" x14ac:dyDescent="0.25">
      <c r="A335" s="8"/>
    </row>
    <row r="336" spans="1:1" x14ac:dyDescent="0.25">
      <c r="A336" s="8"/>
    </row>
    <row r="337" spans="1:1" x14ac:dyDescent="0.25">
      <c r="A337" s="8"/>
    </row>
    <row r="338" spans="1:1" x14ac:dyDescent="0.25">
      <c r="A338" s="8"/>
    </row>
    <row r="339" spans="1:1" x14ac:dyDescent="0.25">
      <c r="A339" s="8"/>
    </row>
    <row r="340" spans="1:1" x14ac:dyDescent="0.25">
      <c r="A340" s="8"/>
    </row>
    <row r="341" spans="1:1" x14ac:dyDescent="0.25">
      <c r="A341" s="8"/>
    </row>
    <row r="342" spans="1:1" x14ac:dyDescent="0.25">
      <c r="A342" s="8"/>
    </row>
    <row r="343" spans="1:1" x14ac:dyDescent="0.25">
      <c r="A343" s="8"/>
    </row>
    <row r="344" spans="1:1" x14ac:dyDescent="0.25">
      <c r="A344" s="8"/>
    </row>
    <row r="345" spans="1:1" x14ac:dyDescent="0.25">
      <c r="A345" s="8"/>
    </row>
    <row r="346" spans="1:1" x14ac:dyDescent="0.25">
      <c r="A346" s="8"/>
    </row>
    <row r="347" spans="1:1" x14ac:dyDescent="0.25">
      <c r="A347" s="8"/>
    </row>
    <row r="348" spans="1:1" x14ac:dyDescent="0.25">
      <c r="A348" s="8"/>
    </row>
    <row r="349" spans="1:1" x14ac:dyDescent="0.25">
      <c r="A349" s="8"/>
    </row>
    <row r="350" spans="1:1" x14ac:dyDescent="0.25">
      <c r="A350" s="8"/>
    </row>
    <row r="351" spans="1:1" x14ac:dyDescent="0.25">
      <c r="A351" s="8"/>
    </row>
    <row r="352" spans="1:1" x14ac:dyDescent="0.25">
      <c r="A352" s="8"/>
    </row>
    <row r="353" spans="1:1" x14ac:dyDescent="0.25">
      <c r="A353" s="8"/>
    </row>
    <row r="354" spans="1:1" x14ac:dyDescent="0.25">
      <c r="A354" s="8"/>
    </row>
    <row r="355" spans="1:1" x14ac:dyDescent="0.25">
      <c r="A355" s="8"/>
    </row>
    <row r="356" spans="1:1" x14ac:dyDescent="0.25">
      <c r="A356" s="8"/>
    </row>
    <row r="357" spans="1:1" x14ac:dyDescent="0.25">
      <c r="A357" s="8"/>
    </row>
    <row r="358" spans="1:1" x14ac:dyDescent="0.25">
      <c r="A358" s="8"/>
    </row>
    <row r="359" spans="1:1" x14ac:dyDescent="0.25">
      <c r="A359" s="8"/>
    </row>
    <row r="360" spans="1:1" x14ac:dyDescent="0.25">
      <c r="A360" s="8"/>
    </row>
    <row r="361" spans="1:1" x14ac:dyDescent="0.25">
      <c r="A361" s="8"/>
    </row>
    <row r="362" spans="1:1" x14ac:dyDescent="0.25">
      <c r="A362" s="8"/>
    </row>
    <row r="363" spans="1:1" x14ac:dyDescent="0.25">
      <c r="A363" s="8"/>
    </row>
    <row r="364" spans="1:1" x14ac:dyDescent="0.25">
      <c r="A364" s="8"/>
    </row>
    <row r="365" spans="1:1" x14ac:dyDescent="0.25">
      <c r="A365" s="8"/>
    </row>
    <row r="366" spans="1:1" x14ac:dyDescent="0.25">
      <c r="A366" s="8"/>
    </row>
    <row r="367" spans="1:1" x14ac:dyDescent="0.25">
      <c r="A367" s="8"/>
    </row>
    <row r="368" spans="1:1" x14ac:dyDescent="0.25">
      <c r="A368" s="8"/>
    </row>
    <row r="369" spans="1:1" x14ac:dyDescent="0.25">
      <c r="A369" s="8"/>
    </row>
    <row r="370" spans="1:1" x14ac:dyDescent="0.25">
      <c r="A370" s="8"/>
    </row>
    <row r="371" spans="1:1" x14ac:dyDescent="0.25">
      <c r="A371" s="8"/>
    </row>
    <row r="372" spans="1:1" x14ac:dyDescent="0.25">
      <c r="A372" s="8"/>
    </row>
    <row r="373" spans="1:1" x14ac:dyDescent="0.25">
      <c r="A373" s="8"/>
    </row>
    <row r="374" spans="1:1" x14ac:dyDescent="0.25">
      <c r="A374" s="8"/>
    </row>
    <row r="375" spans="1:1" x14ac:dyDescent="0.25">
      <c r="A375" s="8"/>
    </row>
    <row r="376" spans="1:1" x14ac:dyDescent="0.25">
      <c r="A376" s="8"/>
    </row>
    <row r="377" spans="1:1" x14ac:dyDescent="0.25">
      <c r="A377" s="8"/>
    </row>
    <row r="378" spans="1:1" x14ac:dyDescent="0.25">
      <c r="A378" s="8"/>
    </row>
    <row r="379" spans="1:1" x14ac:dyDescent="0.25">
      <c r="A379" s="8"/>
    </row>
    <row r="380" spans="1:1" x14ac:dyDescent="0.25">
      <c r="A380" s="8"/>
    </row>
    <row r="381" spans="1:1" x14ac:dyDescent="0.25">
      <c r="A381" s="8"/>
    </row>
    <row r="382" spans="1:1" x14ac:dyDescent="0.25">
      <c r="A382" s="8"/>
    </row>
    <row r="383" spans="1:1" x14ac:dyDescent="0.25">
      <c r="A383" s="8"/>
    </row>
    <row r="384" spans="1:1" x14ac:dyDescent="0.25">
      <c r="A384" s="8"/>
    </row>
    <row r="385" spans="1:1" x14ac:dyDescent="0.25">
      <c r="A385" s="8"/>
    </row>
    <row r="386" spans="1:1" x14ac:dyDescent="0.25">
      <c r="A386" s="8"/>
    </row>
    <row r="387" spans="1:1" x14ac:dyDescent="0.25">
      <c r="A387" s="8"/>
    </row>
    <row r="388" spans="1:1" x14ac:dyDescent="0.25">
      <c r="A388" s="8"/>
    </row>
    <row r="389" spans="1:1" x14ac:dyDescent="0.25">
      <c r="A389" s="8"/>
    </row>
    <row r="390" spans="1:1" x14ac:dyDescent="0.25">
      <c r="A390" s="8"/>
    </row>
    <row r="391" spans="1:1" x14ac:dyDescent="0.25">
      <c r="A391" s="8"/>
    </row>
    <row r="392" spans="1:1" x14ac:dyDescent="0.25">
      <c r="A392" s="8"/>
    </row>
    <row r="393" spans="1:1" x14ac:dyDescent="0.25">
      <c r="A393" s="8"/>
    </row>
    <row r="394" spans="1:1" x14ac:dyDescent="0.25">
      <c r="A394" s="8"/>
    </row>
    <row r="395" spans="1:1" x14ac:dyDescent="0.25">
      <c r="A395" s="8"/>
    </row>
    <row r="396" spans="1:1" x14ac:dyDescent="0.25">
      <c r="A396" s="8"/>
    </row>
    <row r="397" spans="1:1" x14ac:dyDescent="0.25">
      <c r="A397" s="8"/>
    </row>
    <row r="398" spans="1:1" x14ac:dyDescent="0.25">
      <c r="A398" s="8"/>
    </row>
    <row r="399" spans="1:1" x14ac:dyDescent="0.25">
      <c r="A399" s="8"/>
    </row>
    <row r="400" spans="1:1" x14ac:dyDescent="0.25">
      <c r="A400" s="8"/>
    </row>
    <row r="401" spans="1:1" x14ac:dyDescent="0.25">
      <c r="A401" s="8"/>
    </row>
    <row r="402" spans="1:1" x14ac:dyDescent="0.25">
      <c r="A402" s="8"/>
    </row>
    <row r="403" spans="1:1" x14ac:dyDescent="0.25">
      <c r="A403" s="8"/>
    </row>
    <row r="404" spans="1:1" x14ac:dyDescent="0.25">
      <c r="A404" s="8"/>
    </row>
    <row r="405" spans="1:1" x14ac:dyDescent="0.25">
      <c r="A405" s="8"/>
    </row>
    <row r="406" spans="1:1" x14ac:dyDescent="0.25">
      <c r="A406" s="8"/>
    </row>
    <row r="407" spans="1:1" x14ac:dyDescent="0.25">
      <c r="A407" s="8"/>
    </row>
    <row r="408" spans="1:1" x14ac:dyDescent="0.25">
      <c r="A408" s="8"/>
    </row>
    <row r="409" spans="1:1" x14ac:dyDescent="0.25">
      <c r="A409" s="8"/>
    </row>
    <row r="410" spans="1:1" x14ac:dyDescent="0.25">
      <c r="A410" s="8"/>
    </row>
    <row r="411" spans="1:1" x14ac:dyDescent="0.25">
      <c r="A411" s="8"/>
    </row>
    <row r="412" spans="1:1" x14ac:dyDescent="0.25">
      <c r="A412" s="8"/>
    </row>
    <row r="413" spans="1:1" x14ac:dyDescent="0.25">
      <c r="A413" s="8"/>
    </row>
    <row r="414" spans="1:1" x14ac:dyDescent="0.25">
      <c r="A414" s="8"/>
    </row>
    <row r="415" spans="1:1" x14ac:dyDescent="0.25">
      <c r="A415" s="8"/>
    </row>
    <row r="416" spans="1:1" x14ac:dyDescent="0.25">
      <c r="A416" s="8"/>
    </row>
    <row r="417" spans="1:1" x14ac:dyDescent="0.25">
      <c r="A417" s="8"/>
    </row>
    <row r="418" spans="1:1" x14ac:dyDescent="0.25">
      <c r="A418" s="8"/>
    </row>
    <row r="419" spans="1:1" x14ac:dyDescent="0.25">
      <c r="A419" s="8"/>
    </row>
    <row r="420" spans="1:1" x14ac:dyDescent="0.25">
      <c r="A420" s="8"/>
    </row>
    <row r="421" spans="1:1" x14ac:dyDescent="0.25">
      <c r="A421" s="8"/>
    </row>
    <row r="422" spans="1:1" x14ac:dyDescent="0.25">
      <c r="A422" s="8"/>
    </row>
    <row r="423" spans="1:1" x14ac:dyDescent="0.25">
      <c r="A423" s="8"/>
    </row>
    <row r="424" spans="1:1" x14ac:dyDescent="0.25">
      <c r="A424" s="8"/>
    </row>
    <row r="425" spans="1:1" x14ac:dyDescent="0.25">
      <c r="A425" s="8"/>
    </row>
    <row r="426" spans="1:1" x14ac:dyDescent="0.25">
      <c r="A426" s="8"/>
    </row>
    <row r="427" spans="1:1" x14ac:dyDescent="0.25">
      <c r="A427" s="8"/>
    </row>
    <row r="428" spans="1:1" x14ac:dyDescent="0.25">
      <c r="A428" s="8"/>
    </row>
    <row r="429" spans="1:1" x14ac:dyDescent="0.25">
      <c r="A429" s="8"/>
    </row>
    <row r="430" spans="1:1" x14ac:dyDescent="0.25">
      <c r="A430" s="8"/>
    </row>
    <row r="431" spans="1:1" x14ac:dyDescent="0.25">
      <c r="A431" s="8"/>
    </row>
    <row r="432" spans="1:1" x14ac:dyDescent="0.25">
      <c r="A432" s="8"/>
    </row>
    <row r="433" spans="1:1" x14ac:dyDescent="0.25">
      <c r="A433" s="8"/>
    </row>
    <row r="434" spans="1:1" x14ac:dyDescent="0.25">
      <c r="A434" s="8"/>
    </row>
    <row r="435" spans="1:1" x14ac:dyDescent="0.25">
      <c r="A435" s="8"/>
    </row>
    <row r="436" spans="1:1" x14ac:dyDescent="0.25">
      <c r="A436" s="8"/>
    </row>
    <row r="437" spans="1:1" x14ac:dyDescent="0.25">
      <c r="A437" s="8"/>
    </row>
    <row r="438" spans="1:1" x14ac:dyDescent="0.25">
      <c r="A438" s="8"/>
    </row>
    <row r="439" spans="1:1" x14ac:dyDescent="0.25">
      <c r="A439" s="8"/>
    </row>
    <row r="440" spans="1:1" x14ac:dyDescent="0.25">
      <c r="A440" s="8"/>
    </row>
    <row r="441" spans="1:1" x14ac:dyDescent="0.25">
      <c r="A441" s="8"/>
    </row>
    <row r="442" spans="1:1" x14ac:dyDescent="0.25">
      <c r="A442" s="8"/>
    </row>
  </sheetData>
  <mergeCells count="12">
    <mergeCell ref="K2:K3"/>
    <mergeCell ref="J2:J3"/>
    <mergeCell ref="B2:B3"/>
    <mergeCell ref="C2:C3"/>
    <mergeCell ref="D2:D3"/>
    <mergeCell ref="E2:E3"/>
    <mergeCell ref="F2:F3"/>
    <mergeCell ref="B16:B17"/>
    <mergeCell ref="C16:C17"/>
    <mergeCell ref="D16:D17"/>
    <mergeCell ref="E16:E17"/>
    <mergeCell ref="F16:F17"/>
  </mergeCells>
  <conditionalFormatting sqref="E18:F27">
    <cfRule type="cellIs" dxfId="78" priority="5" operator="lessThan">
      <formula>0</formula>
    </cfRule>
  </conditionalFormatting>
  <conditionalFormatting sqref="E5:F13">
    <cfRule type="cellIs" dxfId="77" priority="4" operator="lessThan">
      <formula>0</formula>
    </cfRule>
  </conditionalFormatting>
  <conditionalFormatting sqref="F4">
    <cfRule type="cellIs" dxfId="76" priority="3"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J294"/>
  <sheetViews>
    <sheetView workbookViewId="0">
      <selection activeCell="B171" sqref="B171"/>
    </sheetView>
  </sheetViews>
  <sheetFormatPr defaultRowHeight="15" x14ac:dyDescent="0.25"/>
  <cols>
    <col min="1" max="1" width="21" customWidth="1"/>
    <col min="2" max="2" width="9.140625" style="2" bestFit="1" customWidth="1"/>
    <col min="3" max="3" width="22.5703125" bestFit="1" customWidth="1"/>
    <col min="4" max="4" width="39.42578125" bestFit="1" customWidth="1"/>
    <col min="5" max="5" width="21" bestFit="1" customWidth="1"/>
    <col min="9" max="9" width="46.28515625" bestFit="1" customWidth="1"/>
    <col min="10" max="10" width="19.140625" bestFit="1" customWidth="1"/>
  </cols>
  <sheetData>
    <row r="2" spans="1:10" x14ac:dyDescent="0.25">
      <c r="A2" s="5"/>
      <c r="B2" s="6" t="s">
        <v>122</v>
      </c>
      <c r="C2" s="7" t="s">
        <v>534</v>
      </c>
    </row>
    <row r="3" spans="1:10" x14ac:dyDescent="0.25">
      <c r="A3" s="8" t="s">
        <v>51</v>
      </c>
      <c r="B3" s="2">
        <v>101.97</v>
      </c>
      <c r="C3" s="2">
        <v>101.97</v>
      </c>
      <c r="D3" t="s">
        <v>207</v>
      </c>
      <c r="E3" t="s">
        <v>351</v>
      </c>
      <c r="I3" s="26" t="s">
        <v>143</v>
      </c>
      <c r="J3" t="str">
        <f t="shared" ref="J3:J34" si="0">VLOOKUP(I3,$D$3:$E$172,2,FALSE)</f>
        <v>CUTIX NL Equity</v>
      </c>
    </row>
    <row r="4" spans="1:10" x14ac:dyDescent="0.25">
      <c r="A4" s="8" t="s">
        <v>131</v>
      </c>
      <c r="B4" s="2">
        <v>1.3</v>
      </c>
      <c r="C4" s="2">
        <v>1.3</v>
      </c>
      <c r="D4" t="s">
        <v>183</v>
      </c>
      <c r="E4" t="s">
        <v>352</v>
      </c>
      <c r="I4" s="26" t="s">
        <v>220</v>
      </c>
      <c r="J4" s="26">
        <f t="shared" si="0"/>
        <v>0</v>
      </c>
    </row>
    <row r="5" spans="1:10" x14ac:dyDescent="0.25">
      <c r="A5" s="8" t="s">
        <v>115</v>
      </c>
      <c r="B5" s="2">
        <v>0.5</v>
      </c>
      <c r="C5" s="2">
        <v>0.5</v>
      </c>
      <c r="D5" t="s">
        <v>299</v>
      </c>
      <c r="E5" t="s">
        <v>353</v>
      </c>
      <c r="I5" s="26" t="s">
        <v>244</v>
      </c>
      <c r="J5" s="26" t="str">
        <f t="shared" si="0"/>
        <v>GLAXOSMI NL Equity</v>
      </c>
    </row>
    <row r="6" spans="1:10" x14ac:dyDescent="0.25">
      <c r="A6" s="8" t="s">
        <v>111</v>
      </c>
      <c r="B6" s="2">
        <v>0.5</v>
      </c>
      <c r="C6" s="2">
        <v>0.5</v>
      </c>
      <c r="D6" t="s">
        <v>190</v>
      </c>
      <c r="E6" t="s">
        <v>354</v>
      </c>
      <c r="I6" s="26" t="s">
        <v>159</v>
      </c>
      <c r="J6" s="26" t="str">
        <f t="shared" si="0"/>
        <v>MRSOIL NL Equity</v>
      </c>
    </row>
    <row r="7" spans="1:10" x14ac:dyDescent="0.25">
      <c r="A7" s="8" t="s">
        <v>9</v>
      </c>
      <c r="B7" s="2">
        <v>10.6</v>
      </c>
      <c r="C7" s="2">
        <v>10.45</v>
      </c>
      <c r="D7" t="s">
        <v>226</v>
      </c>
      <c r="E7" t="s">
        <v>355</v>
      </c>
      <c r="I7" s="26" t="s">
        <v>142</v>
      </c>
      <c r="J7" s="26" t="str">
        <f t="shared" si="0"/>
        <v>UNIC NL Equity</v>
      </c>
    </row>
    <row r="8" spans="1:10" x14ac:dyDescent="0.25">
      <c r="A8" s="8" t="s">
        <v>116</v>
      </c>
      <c r="B8" s="2">
        <v>0.5</v>
      </c>
      <c r="C8" s="2">
        <v>0.5</v>
      </c>
      <c r="D8" t="s">
        <v>193</v>
      </c>
      <c r="E8" t="s">
        <v>356</v>
      </c>
      <c r="I8" s="26" t="s">
        <v>314</v>
      </c>
      <c r="J8" s="26" t="str">
        <f t="shared" si="0"/>
        <v>PHARMDEK NL Equity</v>
      </c>
    </row>
    <row r="9" spans="1:10" x14ac:dyDescent="0.25">
      <c r="A9" s="8" t="s">
        <v>228</v>
      </c>
      <c r="B9" s="2">
        <v>0.5</v>
      </c>
      <c r="C9" s="2">
        <v>0.5</v>
      </c>
      <c r="D9" t="s">
        <v>227</v>
      </c>
      <c r="E9" t="s">
        <v>357</v>
      </c>
      <c r="I9" s="26" t="s">
        <v>263</v>
      </c>
      <c r="J9" s="26" t="str">
        <f t="shared" si="0"/>
        <v>STDINSUR NL Equity</v>
      </c>
    </row>
    <row r="10" spans="1:10" x14ac:dyDescent="0.25">
      <c r="A10" s="8" t="s">
        <v>230</v>
      </c>
      <c r="B10" s="2">
        <v>4.43</v>
      </c>
      <c r="C10" s="2">
        <v>4.22</v>
      </c>
      <c r="D10" t="s">
        <v>229</v>
      </c>
      <c r="E10" t="s">
        <v>358</v>
      </c>
      <c r="I10" s="26" t="s">
        <v>307</v>
      </c>
      <c r="J10" s="26" t="e">
        <f t="shared" si="0"/>
        <v>#N/A</v>
      </c>
    </row>
    <row r="11" spans="1:10" x14ac:dyDescent="0.25">
      <c r="A11" s="8" t="s">
        <v>300</v>
      </c>
      <c r="B11" s="2">
        <v>0.5</v>
      </c>
      <c r="C11" s="2">
        <v>0.5</v>
      </c>
      <c r="D11" t="s">
        <v>181</v>
      </c>
      <c r="E11" t="s">
        <v>359</v>
      </c>
      <c r="I11" s="26" t="s">
        <v>237</v>
      </c>
      <c r="J11" s="26" t="str">
        <f t="shared" si="0"/>
        <v>ENAMELWA NL Equity</v>
      </c>
    </row>
    <row r="12" spans="1:10" x14ac:dyDescent="0.25">
      <c r="A12" s="8" t="s">
        <v>27</v>
      </c>
      <c r="B12" s="2">
        <v>2.35</v>
      </c>
      <c r="C12" s="2">
        <v>2.35</v>
      </c>
      <c r="D12" t="s">
        <v>277</v>
      </c>
      <c r="E12" t="s">
        <v>360</v>
      </c>
      <c r="I12" s="26" t="s">
        <v>226</v>
      </c>
      <c r="J12" s="26" t="str">
        <f t="shared" si="0"/>
        <v>ACCESS NL Equity</v>
      </c>
    </row>
    <row r="13" spans="1:10" x14ac:dyDescent="0.25">
      <c r="A13" s="8" t="s">
        <v>39</v>
      </c>
      <c r="B13" s="2">
        <v>0.7</v>
      </c>
      <c r="C13" s="2">
        <v>0.7</v>
      </c>
      <c r="D13" t="s">
        <v>152</v>
      </c>
      <c r="E13" t="s">
        <v>361</v>
      </c>
      <c r="I13" s="26" t="s">
        <v>238</v>
      </c>
      <c r="J13" s="26" t="str">
        <f t="shared" si="0"/>
        <v>ETI NL Equity</v>
      </c>
    </row>
    <row r="14" spans="1:10" x14ac:dyDescent="0.25">
      <c r="A14" s="8" t="s">
        <v>76</v>
      </c>
      <c r="B14" s="2">
        <v>0.54</v>
      </c>
      <c r="C14" s="2">
        <v>0.52</v>
      </c>
      <c r="D14" t="s">
        <v>231</v>
      </c>
      <c r="E14" t="s">
        <v>362</v>
      </c>
      <c r="I14" s="26" t="s">
        <v>224</v>
      </c>
      <c r="J14" s="26" t="str">
        <f t="shared" si="0"/>
        <v>TOTAL NL Equity</v>
      </c>
    </row>
    <row r="15" spans="1:10" x14ac:dyDescent="0.25">
      <c r="A15" s="8" t="s">
        <v>5</v>
      </c>
      <c r="B15" s="2">
        <v>5.95</v>
      </c>
      <c r="C15" s="2">
        <v>5.95</v>
      </c>
      <c r="D15" t="s">
        <v>301</v>
      </c>
      <c r="E15" t="s">
        <v>363</v>
      </c>
      <c r="I15" s="26" t="s">
        <v>287</v>
      </c>
      <c r="J15" s="26" t="str">
        <f t="shared" si="0"/>
        <v>UCAP NL Equity</v>
      </c>
    </row>
    <row r="16" spans="1:10" x14ac:dyDescent="0.25">
      <c r="A16" s="8" t="s">
        <v>71</v>
      </c>
      <c r="B16" s="2">
        <v>9.66</v>
      </c>
      <c r="C16" s="2">
        <v>9.66</v>
      </c>
      <c r="D16" t="s">
        <v>288</v>
      </c>
      <c r="E16" t="s">
        <v>364</v>
      </c>
      <c r="I16" s="26" t="s">
        <v>214</v>
      </c>
      <c r="J16" s="26" t="str">
        <f t="shared" si="0"/>
        <v>GOLDBREW NL Equity</v>
      </c>
    </row>
    <row r="17" spans="1:10" x14ac:dyDescent="0.25">
      <c r="A17" s="8" t="s">
        <v>291</v>
      </c>
      <c r="B17" s="2">
        <v>0.25</v>
      </c>
      <c r="C17" s="2">
        <v>0.25</v>
      </c>
      <c r="D17" t="s">
        <v>290</v>
      </c>
      <c r="E17" t="s">
        <v>365</v>
      </c>
      <c r="I17" s="26" t="s">
        <v>187</v>
      </c>
      <c r="J17" s="26" t="str">
        <f t="shared" si="0"/>
        <v>LENNARDS NL Equity</v>
      </c>
    </row>
    <row r="18" spans="1:10" x14ac:dyDescent="0.25">
      <c r="A18" s="8" t="s">
        <v>47</v>
      </c>
      <c r="B18" s="2">
        <v>4.79</v>
      </c>
      <c r="C18" s="2">
        <v>4.79</v>
      </c>
      <c r="D18" t="s">
        <v>535</v>
      </c>
      <c r="E18" t="s">
        <v>366</v>
      </c>
      <c r="I18" s="26" t="s">
        <v>189</v>
      </c>
      <c r="J18" s="26" t="str">
        <f t="shared" si="0"/>
        <v>SCOA NL Equity</v>
      </c>
    </row>
    <row r="19" spans="1:10" x14ac:dyDescent="0.25">
      <c r="A19" s="8" t="s">
        <v>123</v>
      </c>
      <c r="B19" s="2">
        <v>0.5</v>
      </c>
      <c r="C19" s="2" t="s">
        <v>521</v>
      </c>
      <c r="D19" t="s">
        <v>123</v>
      </c>
      <c r="E19" t="s">
        <v>367</v>
      </c>
      <c r="I19" s="26" t="s">
        <v>294</v>
      </c>
      <c r="J19" s="26" t="str">
        <f t="shared" si="0"/>
        <v>FIDSON NL Equity</v>
      </c>
    </row>
    <row r="20" spans="1:10" x14ac:dyDescent="0.25">
      <c r="A20" s="8" t="s">
        <v>280</v>
      </c>
      <c r="B20" s="2">
        <v>2.09</v>
      </c>
      <c r="C20" s="2">
        <v>0.5</v>
      </c>
      <c r="D20" t="s">
        <v>279</v>
      </c>
      <c r="E20" t="s">
        <v>368</v>
      </c>
      <c r="I20" s="26" t="s">
        <v>156</v>
      </c>
      <c r="J20" s="26" t="str">
        <f t="shared" si="0"/>
        <v>DAAR NL Equity</v>
      </c>
    </row>
    <row r="21" spans="1:10" x14ac:dyDescent="0.25">
      <c r="A21" s="8" t="s">
        <v>28</v>
      </c>
      <c r="B21" s="2">
        <v>8.49</v>
      </c>
      <c r="C21" s="2">
        <v>2.09</v>
      </c>
      <c r="D21" t="s">
        <v>144</v>
      </c>
      <c r="E21" t="s">
        <v>369</v>
      </c>
      <c r="I21" s="26" t="s">
        <v>264</v>
      </c>
      <c r="J21" s="26" t="str">
        <f t="shared" si="0"/>
        <v>STERLNBA NL Equity</v>
      </c>
    </row>
    <row r="22" spans="1:10" x14ac:dyDescent="0.25">
      <c r="A22" s="8" t="s">
        <v>104</v>
      </c>
      <c r="B22" s="2">
        <v>51.31</v>
      </c>
      <c r="C22" s="2" t="s">
        <v>521</v>
      </c>
      <c r="D22" t="s">
        <v>208</v>
      </c>
      <c r="E22" t="s">
        <v>370</v>
      </c>
      <c r="I22" s="26" t="s">
        <v>207</v>
      </c>
      <c r="J22" s="26" t="str">
        <f t="shared" si="0"/>
        <v>7UP NL Equity</v>
      </c>
    </row>
    <row r="23" spans="1:10" x14ac:dyDescent="0.25">
      <c r="A23" s="8" t="s">
        <v>72</v>
      </c>
      <c r="B23" s="2">
        <v>4.58</v>
      </c>
      <c r="C23" s="2" t="s">
        <v>521</v>
      </c>
      <c r="D23" t="s">
        <v>289</v>
      </c>
      <c r="E23" t="s">
        <v>371</v>
      </c>
      <c r="I23" s="26" t="s">
        <v>217</v>
      </c>
      <c r="J23" s="26" t="str">
        <f t="shared" si="0"/>
        <v>HMARKINS NL Equity</v>
      </c>
    </row>
    <row r="24" spans="1:10" x14ac:dyDescent="0.25">
      <c r="A24" s="8" t="s">
        <v>52</v>
      </c>
      <c r="B24" s="2">
        <v>15.6</v>
      </c>
      <c r="C24" s="2">
        <v>8.49</v>
      </c>
      <c r="D24" t="s">
        <v>155</v>
      </c>
      <c r="E24" t="s">
        <v>372</v>
      </c>
      <c r="I24" s="26" t="s">
        <v>188</v>
      </c>
      <c r="J24" s="26" t="str">
        <f t="shared" si="0"/>
        <v>NASCON NL Equity</v>
      </c>
    </row>
    <row r="25" spans="1:10" x14ac:dyDescent="0.25">
      <c r="A25" s="8" t="s">
        <v>29</v>
      </c>
      <c r="B25" s="2">
        <v>35.700000000000003</v>
      </c>
      <c r="C25" s="2">
        <v>51.31</v>
      </c>
      <c r="D25" t="s">
        <v>145</v>
      </c>
      <c r="E25" t="s">
        <v>373</v>
      </c>
      <c r="I25" s="26" t="s">
        <v>222</v>
      </c>
      <c r="J25" s="26" t="str">
        <f t="shared" si="0"/>
        <v>NIGERINS NL Equity</v>
      </c>
    </row>
    <row r="26" spans="1:10" x14ac:dyDescent="0.25">
      <c r="A26" s="8" t="s">
        <v>126</v>
      </c>
      <c r="B26" s="2">
        <v>3.15</v>
      </c>
      <c r="C26" s="2">
        <v>4.58</v>
      </c>
      <c r="D26" t="s">
        <v>163</v>
      </c>
      <c r="E26" t="s">
        <v>374</v>
      </c>
      <c r="I26" s="26" t="s">
        <v>211</v>
      </c>
      <c r="J26" s="26" t="str">
        <f t="shared" si="0"/>
        <v>FIDELITY NL Equity</v>
      </c>
    </row>
    <row r="27" spans="1:10" x14ac:dyDescent="0.25">
      <c r="A27" s="8" t="s">
        <v>117</v>
      </c>
      <c r="B27" s="2">
        <v>0.5</v>
      </c>
      <c r="C27" s="2">
        <v>15.67</v>
      </c>
      <c r="D27" t="s">
        <v>194</v>
      </c>
      <c r="E27" t="s">
        <v>375</v>
      </c>
      <c r="I27" s="26" t="s">
        <v>136</v>
      </c>
      <c r="J27" s="26" t="str">
        <f t="shared" si="0"/>
        <v>NGSEINDX Index</v>
      </c>
    </row>
    <row r="28" spans="1:10" s="25" customFormat="1" x14ac:dyDescent="0.25">
      <c r="A28" s="8" t="s">
        <v>315</v>
      </c>
      <c r="B28" s="2">
        <v>1.29</v>
      </c>
      <c r="C28" s="2">
        <v>34</v>
      </c>
      <c r="D28" s="25" t="s">
        <v>536</v>
      </c>
      <c r="I28" s="26" t="s">
        <v>135</v>
      </c>
      <c r="J28" s="26" t="str">
        <f t="shared" si="0"/>
        <v>NB NL Equity</v>
      </c>
    </row>
    <row r="29" spans="1:10" x14ac:dyDescent="0.25">
      <c r="A29" s="8" t="s">
        <v>25</v>
      </c>
      <c r="B29" s="2">
        <v>9.5</v>
      </c>
      <c r="C29" s="2">
        <v>3.15</v>
      </c>
      <c r="D29" t="s">
        <v>281</v>
      </c>
      <c r="E29" t="s">
        <v>376</v>
      </c>
      <c r="I29" s="26" t="s">
        <v>202</v>
      </c>
      <c r="J29" s="26">
        <f t="shared" si="0"/>
        <v>0</v>
      </c>
    </row>
    <row r="30" spans="1:10" x14ac:dyDescent="0.25">
      <c r="A30" s="8" t="s">
        <v>21</v>
      </c>
      <c r="B30" s="2">
        <v>2.08</v>
      </c>
      <c r="C30" s="2">
        <v>0.5</v>
      </c>
      <c r="D30" t="s">
        <v>209</v>
      </c>
      <c r="E30" t="s">
        <v>377</v>
      </c>
      <c r="I30" s="26" t="s">
        <v>201</v>
      </c>
      <c r="J30" s="26" t="str">
        <f t="shared" si="0"/>
        <v>STACO NL Equity</v>
      </c>
    </row>
    <row r="31" spans="1:10" x14ac:dyDescent="0.25">
      <c r="A31" s="8" t="s">
        <v>128</v>
      </c>
      <c r="B31" s="2">
        <v>0.5</v>
      </c>
      <c r="C31" s="2">
        <v>1.29</v>
      </c>
      <c r="D31" t="s">
        <v>273</v>
      </c>
      <c r="E31" t="s">
        <v>378</v>
      </c>
      <c r="I31" s="26" t="s">
        <v>524</v>
      </c>
      <c r="J31" s="26" t="e">
        <f t="shared" si="0"/>
        <v>#N/A</v>
      </c>
    </row>
    <row r="32" spans="1:10" x14ac:dyDescent="0.25">
      <c r="A32" s="8" t="s">
        <v>40</v>
      </c>
      <c r="B32" s="2">
        <v>3.08</v>
      </c>
      <c r="C32" s="2">
        <v>9.5</v>
      </c>
      <c r="D32" t="s">
        <v>199</v>
      </c>
      <c r="E32" t="s">
        <v>379</v>
      </c>
      <c r="I32" s="26" t="s">
        <v>240</v>
      </c>
      <c r="J32" s="26" t="str">
        <f t="shared" si="0"/>
        <v>ETRAN NL Equity</v>
      </c>
    </row>
    <row r="33" spans="1:10" x14ac:dyDescent="0.25">
      <c r="A33" s="8" t="s">
        <v>99</v>
      </c>
      <c r="B33" s="2">
        <v>1.35</v>
      </c>
      <c r="C33" s="2">
        <v>2.08</v>
      </c>
      <c r="D33" t="s">
        <v>232</v>
      </c>
      <c r="E33" t="s">
        <v>380</v>
      </c>
      <c r="I33" s="26" t="s">
        <v>138</v>
      </c>
      <c r="J33" s="26" t="str">
        <f t="shared" si="0"/>
        <v>EVANSMED NL Equity</v>
      </c>
    </row>
    <row r="34" spans="1:10" x14ac:dyDescent="0.25">
      <c r="A34" s="8" t="s">
        <v>107</v>
      </c>
      <c r="B34" s="2">
        <v>28</v>
      </c>
      <c r="C34" s="2">
        <v>0.5</v>
      </c>
      <c r="D34" t="s">
        <v>186</v>
      </c>
      <c r="E34" t="s">
        <v>381</v>
      </c>
      <c r="I34" s="26" t="s">
        <v>186</v>
      </c>
      <c r="J34" s="26" t="str">
        <f t="shared" si="0"/>
        <v>CHELLARA NL Equity</v>
      </c>
    </row>
    <row r="35" spans="1:10" x14ac:dyDescent="0.25">
      <c r="A35" s="8" t="s">
        <v>77</v>
      </c>
      <c r="B35" s="2">
        <v>1.4</v>
      </c>
      <c r="C35" s="2">
        <v>3.08</v>
      </c>
      <c r="D35" t="s">
        <v>171</v>
      </c>
      <c r="E35" t="s">
        <v>382</v>
      </c>
      <c r="I35" s="26" t="s">
        <v>236</v>
      </c>
      <c r="J35" s="26" t="str">
        <f t="shared" ref="J35:J52" si="1">VLOOKUP(I35,$D$3:$E$172,2,FALSE)</f>
        <v>DANGSUGA NL Equity</v>
      </c>
    </row>
    <row r="36" spans="1:10" x14ac:dyDescent="0.25">
      <c r="A36" s="8" t="s">
        <v>78</v>
      </c>
      <c r="B36" s="2">
        <v>0.5</v>
      </c>
      <c r="C36" s="2">
        <v>1.29</v>
      </c>
      <c r="D36" t="s">
        <v>233</v>
      </c>
      <c r="E36" t="s">
        <v>383</v>
      </c>
      <c r="I36" s="26" t="s">
        <v>278</v>
      </c>
      <c r="J36" s="26" t="e">
        <f t="shared" si="1"/>
        <v>#N/A</v>
      </c>
    </row>
    <row r="37" spans="1:10" x14ac:dyDescent="0.25">
      <c r="A37" s="8" t="s">
        <v>275</v>
      </c>
      <c r="B37" s="2">
        <v>0.5</v>
      </c>
      <c r="C37" s="2">
        <v>28</v>
      </c>
      <c r="D37" t="s">
        <v>274</v>
      </c>
      <c r="E37" t="s">
        <v>384</v>
      </c>
      <c r="I37" s="26" t="s">
        <v>145</v>
      </c>
      <c r="J37" s="26" t="str">
        <f t="shared" si="1"/>
        <v>BOCGAS NL Equity</v>
      </c>
    </row>
    <row r="38" spans="1:10" x14ac:dyDescent="0.25">
      <c r="A38" s="8" t="s">
        <v>533</v>
      </c>
      <c r="B38" s="2">
        <v>3.9</v>
      </c>
      <c r="C38" s="2">
        <v>1.4</v>
      </c>
      <c r="D38" t="s">
        <v>234</v>
      </c>
      <c r="E38" t="s">
        <v>385</v>
      </c>
      <c r="I38" s="26" t="s">
        <v>234</v>
      </c>
      <c r="J38" s="26" t="str">
        <f t="shared" si="1"/>
        <v>CORNERST NL Equity</v>
      </c>
    </row>
    <row r="39" spans="1:10" x14ac:dyDescent="0.25">
      <c r="A39" s="8" t="s">
        <v>118</v>
      </c>
      <c r="B39" s="2">
        <v>2.0099999999999998</v>
      </c>
      <c r="C39" s="2">
        <v>0.5</v>
      </c>
      <c r="D39" t="s">
        <v>166</v>
      </c>
      <c r="E39" t="s">
        <v>386</v>
      </c>
      <c r="I39" s="26" t="s">
        <v>169</v>
      </c>
      <c r="J39" s="26" t="str">
        <f t="shared" si="1"/>
        <v>EQUTYASU NL Equity</v>
      </c>
    </row>
    <row r="40" spans="1:10" x14ac:dyDescent="0.25">
      <c r="A40" s="8" t="s">
        <v>310</v>
      </c>
      <c r="B40" s="2">
        <v>2.54</v>
      </c>
      <c r="C40" s="2" t="s">
        <v>521</v>
      </c>
      <c r="D40" t="s">
        <v>311</v>
      </c>
      <c r="E40" t="s">
        <v>387</v>
      </c>
      <c r="I40" s="26" t="s">
        <v>158</v>
      </c>
      <c r="J40" s="26">
        <f t="shared" si="1"/>
        <v>0</v>
      </c>
    </row>
    <row r="41" spans="1:10" x14ac:dyDescent="0.25">
      <c r="A41" s="8" t="s">
        <v>129</v>
      </c>
      <c r="B41" s="2">
        <v>0.5</v>
      </c>
      <c r="C41" s="2">
        <v>0.5</v>
      </c>
      <c r="D41" t="s">
        <v>180</v>
      </c>
      <c r="E41" t="s">
        <v>388</v>
      </c>
      <c r="I41" s="26" t="s">
        <v>322</v>
      </c>
      <c r="J41" s="26" t="e">
        <f t="shared" si="1"/>
        <v>#N/A</v>
      </c>
    </row>
    <row r="42" spans="1:10" x14ac:dyDescent="0.25">
      <c r="A42" s="8" t="s">
        <v>282</v>
      </c>
      <c r="B42" s="2">
        <v>230</v>
      </c>
      <c r="C42" s="2" t="s">
        <v>521</v>
      </c>
      <c r="D42" t="s">
        <v>143</v>
      </c>
      <c r="E42" t="s">
        <v>389</v>
      </c>
      <c r="I42" s="26" t="s">
        <v>155</v>
      </c>
      <c r="J42" s="26" t="str">
        <f t="shared" si="1"/>
        <v>BETAGLAS NL Equity</v>
      </c>
    </row>
    <row r="43" spans="1:10" x14ac:dyDescent="0.25">
      <c r="A43" s="8" t="s">
        <v>522</v>
      </c>
      <c r="B43" s="2">
        <v>12.15</v>
      </c>
      <c r="C43" s="2">
        <v>2.0099999999999998</v>
      </c>
      <c r="D43" t="s">
        <v>537</v>
      </c>
      <c r="E43" t="s">
        <v>390</v>
      </c>
      <c r="I43" s="26" t="s">
        <v>209</v>
      </c>
      <c r="J43" s="26" t="str">
        <f t="shared" si="1"/>
        <v>CAVERTON NL Equity</v>
      </c>
    </row>
    <row r="44" spans="1:10" x14ac:dyDescent="0.25">
      <c r="A44" s="8" t="s">
        <v>53</v>
      </c>
      <c r="B44" s="2">
        <v>20.36</v>
      </c>
      <c r="C44" s="2">
        <v>2.54</v>
      </c>
      <c r="D44" t="s">
        <v>156</v>
      </c>
      <c r="E44" t="s">
        <v>391</v>
      </c>
      <c r="I44" s="26" t="s">
        <v>247</v>
      </c>
      <c r="J44" s="26" t="str">
        <f t="shared" si="1"/>
        <v>JBERGER NL Equity</v>
      </c>
    </row>
    <row r="45" spans="1:10" x14ac:dyDescent="0.25">
      <c r="A45" s="8" t="s">
        <v>100</v>
      </c>
      <c r="B45" s="2">
        <v>0.5</v>
      </c>
      <c r="C45" s="2">
        <v>0.5</v>
      </c>
      <c r="D45" t="s">
        <v>235</v>
      </c>
      <c r="E45" t="s">
        <v>392</v>
      </c>
      <c r="I45" s="26" t="s">
        <v>268</v>
      </c>
      <c r="J45" s="26" t="str">
        <f t="shared" si="1"/>
        <v>FO NL Equity</v>
      </c>
    </row>
    <row r="46" spans="1:10" x14ac:dyDescent="0.25">
      <c r="A46" s="8" t="s">
        <v>10</v>
      </c>
      <c r="B46" s="2">
        <v>1.57</v>
      </c>
      <c r="C46" s="2">
        <v>230</v>
      </c>
      <c r="D46" t="s">
        <v>236</v>
      </c>
      <c r="E46" t="s">
        <v>393</v>
      </c>
      <c r="I46" s="26" t="s">
        <v>171</v>
      </c>
      <c r="J46" s="26" t="str">
        <f t="shared" si="1"/>
        <v>CILEASIN NL Equity</v>
      </c>
    </row>
    <row r="47" spans="1:10" x14ac:dyDescent="0.25">
      <c r="A47" s="8" t="s">
        <v>7</v>
      </c>
      <c r="B47" s="2">
        <v>0.5</v>
      </c>
      <c r="C47" s="2">
        <v>12.15</v>
      </c>
      <c r="D47" t="s">
        <v>538</v>
      </c>
      <c r="E47" t="s">
        <v>394</v>
      </c>
      <c r="I47" s="26" t="s">
        <v>262</v>
      </c>
      <c r="J47" s="26" t="str">
        <f t="shared" si="1"/>
        <v>RESORTS NL Equity</v>
      </c>
    </row>
    <row r="48" spans="1:10" x14ac:dyDescent="0.25">
      <c r="A48" s="8" t="s">
        <v>61</v>
      </c>
      <c r="B48" s="2">
        <v>3.37</v>
      </c>
      <c r="C48" s="2">
        <v>20</v>
      </c>
      <c r="D48" t="s">
        <v>267</v>
      </c>
      <c r="E48" t="s">
        <v>395</v>
      </c>
      <c r="I48" s="26" t="s">
        <v>308</v>
      </c>
      <c r="J48" s="26" t="e">
        <f t="shared" si="1"/>
        <v>#N/A</v>
      </c>
    </row>
    <row r="49" spans="1:10" x14ac:dyDescent="0.25">
      <c r="A49" s="8" t="s">
        <v>1</v>
      </c>
      <c r="B49" s="2">
        <v>4.26</v>
      </c>
      <c r="C49" s="2">
        <v>0.5</v>
      </c>
      <c r="D49" t="s">
        <v>133</v>
      </c>
      <c r="E49" t="s">
        <v>396</v>
      </c>
      <c r="I49" s="26" t="s">
        <v>215</v>
      </c>
      <c r="J49" s="26" t="str">
        <f t="shared" si="1"/>
        <v>GUARANTY NL Equity</v>
      </c>
    </row>
    <row r="50" spans="1:10" x14ac:dyDescent="0.25">
      <c r="A50" s="8" t="s">
        <v>73</v>
      </c>
      <c r="B50" s="2">
        <v>23.23</v>
      </c>
      <c r="C50" s="2">
        <v>1.5</v>
      </c>
      <c r="D50" t="s">
        <v>210</v>
      </c>
      <c r="E50" t="s">
        <v>397</v>
      </c>
      <c r="I50" s="26" t="s">
        <v>165</v>
      </c>
      <c r="J50" s="26" t="str">
        <f t="shared" si="1"/>
        <v>SEPLAT NL Equity</v>
      </c>
    </row>
    <row r="51" spans="1:10" x14ac:dyDescent="0.25">
      <c r="A51" s="8" t="s">
        <v>552</v>
      </c>
      <c r="B51" s="2">
        <v>0.5</v>
      </c>
      <c r="C51" s="2" t="s">
        <v>521</v>
      </c>
      <c r="D51" t="s">
        <v>172</v>
      </c>
      <c r="E51" t="s">
        <v>398</v>
      </c>
      <c r="I51" s="26" t="s">
        <v>140</v>
      </c>
      <c r="J51" s="26" t="str">
        <f t="shared" si="1"/>
        <v>TRANSCOR NL Equity</v>
      </c>
    </row>
    <row r="52" spans="1:10" x14ac:dyDescent="0.25">
      <c r="A52" s="8" t="s">
        <v>293</v>
      </c>
      <c r="B52" s="2">
        <v>4.26</v>
      </c>
      <c r="C52" s="2">
        <v>0.5</v>
      </c>
      <c r="D52" t="s">
        <v>292</v>
      </c>
      <c r="E52" t="s">
        <v>399</v>
      </c>
      <c r="I52" s="26" t="s">
        <v>139</v>
      </c>
      <c r="J52" s="26" t="str">
        <f t="shared" si="1"/>
        <v>PREMBREW NL Equity</v>
      </c>
    </row>
    <row r="53" spans="1:10" x14ac:dyDescent="0.25">
      <c r="A53" s="8" t="s">
        <v>60</v>
      </c>
      <c r="B53" s="2">
        <v>16.27</v>
      </c>
      <c r="C53" s="2">
        <v>3.37</v>
      </c>
      <c r="D53" t="s">
        <v>237</v>
      </c>
      <c r="E53" t="s">
        <v>400</v>
      </c>
    </row>
    <row r="54" spans="1:10" x14ac:dyDescent="0.25">
      <c r="A54" s="8" t="s">
        <v>276</v>
      </c>
      <c r="B54" s="2">
        <v>5</v>
      </c>
      <c r="C54" s="2">
        <v>4.26</v>
      </c>
      <c r="D54" t="s">
        <v>169</v>
      </c>
      <c r="E54" t="s">
        <v>401</v>
      </c>
    </row>
    <row r="55" spans="1:10" x14ac:dyDescent="0.25">
      <c r="A55" s="8" t="s">
        <v>62</v>
      </c>
      <c r="B55" s="2">
        <v>0.5</v>
      </c>
      <c r="C55" s="2">
        <v>23.23</v>
      </c>
      <c r="D55" t="s">
        <v>160</v>
      </c>
      <c r="E55" t="s">
        <v>402</v>
      </c>
    </row>
    <row r="56" spans="1:10" x14ac:dyDescent="0.25">
      <c r="A56" s="8" t="s">
        <v>239</v>
      </c>
      <c r="B56" s="2">
        <v>8.7899999999999991</v>
      </c>
      <c r="C56" s="2">
        <v>0.5</v>
      </c>
      <c r="D56" t="s">
        <v>238</v>
      </c>
      <c r="E56" t="s">
        <v>403</v>
      </c>
    </row>
    <row r="57" spans="1:10" x14ac:dyDescent="0.25">
      <c r="A57" s="8" t="s">
        <v>11</v>
      </c>
      <c r="B57" s="2">
        <v>1.58</v>
      </c>
      <c r="C57" s="2">
        <v>4.0599999999999996</v>
      </c>
      <c r="D57" t="s">
        <v>240</v>
      </c>
      <c r="E57" t="s">
        <v>404</v>
      </c>
    </row>
    <row r="58" spans="1:10" x14ac:dyDescent="0.25">
      <c r="A58" s="8" t="s">
        <v>12</v>
      </c>
      <c r="B58" s="2">
        <v>2.58</v>
      </c>
      <c r="C58" s="2">
        <v>17</v>
      </c>
      <c r="D58" t="s">
        <v>138</v>
      </c>
      <c r="E58" t="s">
        <v>405</v>
      </c>
    </row>
    <row r="59" spans="1:10" x14ac:dyDescent="0.25">
      <c r="A59" s="8" t="s">
        <v>63</v>
      </c>
      <c r="B59" s="2">
        <v>3.71</v>
      </c>
      <c r="C59" s="2">
        <v>5</v>
      </c>
      <c r="D59" t="s">
        <v>539</v>
      </c>
      <c r="E59" t="s">
        <v>406</v>
      </c>
    </row>
    <row r="60" spans="1:10" x14ac:dyDescent="0.25">
      <c r="A60" s="8" t="s">
        <v>74</v>
      </c>
      <c r="B60" s="2">
        <v>0.5</v>
      </c>
      <c r="C60" s="2">
        <v>0.5</v>
      </c>
      <c r="D60" t="s">
        <v>167</v>
      </c>
      <c r="E60" t="s">
        <v>407</v>
      </c>
    </row>
    <row r="61" spans="1:10" x14ac:dyDescent="0.25">
      <c r="A61" s="8" t="s">
        <v>54</v>
      </c>
      <c r="B61" s="2">
        <v>29</v>
      </c>
      <c r="C61" s="2">
        <v>8.8000000000000007</v>
      </c>
      <c r="D61" t="s">
        <v>211</v>
      </c>
      <c r="E61" t="s">
        <v>408</v>
      </c>
    </row>
    <row r="62" spans="1:10" x14ac:dyDescent="0.25">
      <c r="A62" s="8" t="s">
        <v>295</v>
      </c>
      <c r="B62" s="2">
        <v>42</v>
      </c>
      <c r="C62" s="2">
        <v>1.48</v>
      </c>
      <c r="D62" t="s">
        <v>294</v>
      </c>
      <c r="E62" t="s">
        <v>409</v>
      </c>
    </row>
    <row r="63" spans="1:10" x14ac:dyDescent="0.25">
      <c r="A63" s="8" t="s">
        <v>242</v>
      </c>
      <c r="B63" s="2">
        <v>2.58</v>
      </c>
      <c r="C63" s="2">
        <v>2.46</v>
      </c>
      <c r="D63" t="s">
        <v>241</v>
      </c>
      <c r="E63" t="s">
        <v>410</v>
      </c>
    </row>
    <row r="64" spans="1:10" x14ac:dyDescent="0.25">
      <c r="A64" s="8" t="s">
        <v>125</v>
      </c>
      <c r="B64" s="2">
        <v>0.5</v>
      </c>
      <c r="C64" s="2">
        <v>3.7</v>
      </c>
      <c r="D64" t="s">
        <v>198</v>
      </c>
      <c r="E64" t="s">
        <v>411</v>
      </c>
    </row>
    <row r="65" spans="1:5" x14ac:dyDescent="0.25">
      <c r="A65" s="8" t="s">
        <v>64</v>
      </c>
      <c r="B65" s="2">
        <v>21.61</v>
      </c>
      <c r="C65" s="2">
        <v>0.5</v>
      </c>
      <c r="D65" t="s">
        <v>268</v>
      </c>
      <c r="E65" t="s">
        <v>412</v>
      </c>
    </row>
    <row r="66" spans="1:5" s="130" customFormat="1" x14ac:dyDescent="0.25">
      <c r="A66" s="8" t="s">
        <v>554</v>
      </c>
      <c r="B66" s="28">
        <v>6.64</v>
      </c>
      <c r="C66" s="28"/>
    </row>
    <row r="67" spans="1:5" x14ac:dyDescent="0.25">
      <c r="A67" s="8" t="s">
        <v>80</v>
      </c>
      <c r="B67" s="2">
        <v>0.5</v>
      </c>
      <c r="C67" s="2">
        <v>29</v>
      </c>
      <c r="D67" t="s">
        <v>243</v>
      </c>
      <c r="E67" t="s">
        <v>413</v>
      </c>
    </row>
    <row r="68" spans="1:5" x14ac:dyDescent="0.25">
      <c r="A68" s="8" t="s">
        <v>213</v>
      </c>
      <c r="B68" s="2">
        <v>0.89</v>
      </c>
      <c r="C68" s="2">
        <v>43.48</v>
      </c>
      <c r="D68" t="s">
        <v>212</v>
      </c>
      <c r="E68" t="s">
        <v>414</v>
      </c>
    </row>
    <row r="69" spans="1:5" x14ac:dyDescent="0.25">
      <c r="A69" s="8" t="s">
        <v>79</v>
      </c>
      <c r="B69" s="2">
        <v>0.53</v>
      </c>
      <c r="C69" s="2">
        <v>2.58</v>
      </c>
      <c r="D69" t="s">
        <v>173</v>
      </c>
      <c r="E69" t="s">
        <v>415</v>
      </c>
    </row>
    <row r="70" spans="1:5" x14ac:dyDescent="0.25">
      <c r="A70" s="8" t="s">
        <v>13</v>
      </c>
      <c r="B70" s="2">
        <v>40.549999999999997</v>
      </c>
      <c r="C70" s="2">
        <v>0.5</v>
      </c>
      <c r="D70" t="s">
        <v>244</v>
      </c>
      <c r="E70" t="s">
        <v>416</v>
      </c>
    </row>
    <row r="71" spans="1:5" x14ac:dyDescent="0.25">
      <c r="A71" s="8" t="s">
        <v>81</v>
      </c>
      <c r="B71" s="2">
        <v>0.5</v>
      </c>
      <c r="C71" s="2">
        <v>21.61</v>
      </c>
      <c r="D71" t="s">
        <v>174</v>
      </c>
      <c r="E71" t="s">
        <v>417</v>
      </c>
    </row>
    <row r="72" spans="1:5" x14ac:dyDescent="0.25">
      <c r="A72" s="8" t="s">
        <v>22</v>
      </c>
      <c r="B72" s="2">
        <v>94</v>
      </c>
      <c r="C72" s="2">
        <v>0.5</v>
      </c>
      <c r="D72" t="s">
        <v>214</v>
      </c>
      <c r="E72" t="s">
        <v>418</v>
      </c>
    </row>
    <row r="73" spans="1:5" x14ac:dyDescent="0.25">
      <c r="A73" s="8" t="s">
        <v>82</v>
      </c>
      <c r="B73" s="2">
        <v>0.5</v>
      </c>
      <c r="C73" s="2">
        <v>0.89</v>
      </c>
      <c r="D73" t="s">
        <v>170</v>
      </c>
      <c r="E73" t="s">
        <v>419</v>
      </c>
    </row>
    <row r="74" spans="1:5" x14ac:dyDescent="0.25">
      <c r="A74" s="8" t="s">
        <v>216</v>
      </c>
      <c r="B74" s="2">
        <v>2.2000000000000002</v>
      </c>
      <c r="C74" s="2">
        <v>0.53</v>
      </c>
      <c r="D74" t="s">
        <v>215</v>
      </c>
      <c r="E74" t="s">
        <v>420</v>
      </c>
    </row>
    <row r="75" spans="1:5" x14ac:dyDescent="0.25">
      <c r="A75" s="8" t="s">
        <v>69</v>
      </c>
      <c r="B75" s="2">
        <v>1.78</v>
      </c>
      <c r="C75" s="2">
        <v>40.75</v>
      </c>
      <c r="D75" t="s">
        <v>164</v>
      </c>
      <c r="E75" t="s">
        <v>421</v>
      </c>
    </row>
    <row r="76" spans="1:5" x14ac:dyDescent="0.25">
      <c r="A76" s="8" t="s">
        <v>312</v>
      </c>
      <c r="B76" s="2">
        <v>1.44</v>
      </c>
      <c r="C76" s="2">
        <v>0.5</v>
      </c>
      <c r="D76" t="s">
        <v>540</v>
      </c>
      <c r="E76" t="s">
        <v>422</v>
      </c>
    </row>
    <row r="77" spans="1:5" x14ac:dyDescent="0.25">
      <c r="A77" s="8" t="s">
        <v>23</v>
      </c>
      <c r="B77" s="2">
        <v>54.99</v>
      </c>
      <c r="C77" s="2">
        <v>94</v>
      </c>
      <c r="D77" t="s">
        <v>217</v>
      </c>
      <c r="E77" t="s">
        <v>423</v>
      </c>
    </row>
    <row r="78" spans="1:5" x14ac:dyDescent="0.25">
      <c r="A78" s="8" t="s">
        <v>83</v>
      </c>
      <c r="B78" s="2">
        <v>0.5</v>
      </c>
      <c r="C78" s="2">
        <v>0.5</v>
      </c>
      <c r="D78" t="s">
        <v>245</v>
      </c>
      <c r="E78" t="s">
        <v>424</v>
      </c>
    </row>
    <row r="79" spans="1:5" x14ac:dyDescent="0.25">
      <c r="A79" s="8" t="s">
        <v>50</v>
      </c>
      <c r="B79" s="2">
        <v>3.8</v>
      </c>
      <c r="C79" s="2">
        <v>2.1</v>
      </c>
      <c r="D79" t="s">
        <v>302</v>
      </c>
      <c r="E79" t="s">
        <v>425</v>
      </c>
    </row>
    <row r="80" spans="1:5" x14ac:dyDescent="0.25">
      <c r="A80" s="8" t="s">
        <v>102</v>
      </c>
      <c r="B80" s="2">
        <v>0.5</v>
      </c>
      <c r="C80" s="2">
        <v>1.78</v>
      </c>
      <c r="D80" t="s">
        <v>296</v>
      </c>
      <c r="E80" t="s">
        <v>426</v>
      </c>
    </row>
    <row r="81" spans="1:5" x14ac:dyDescent="0.25">
      <c r="A81" s="8" t="s">
        <v>526</v>
      </c>
      <c r="B81" s="2">
        <v>0.63</v>
      </c>
      <c r="C81" s="2">
        <v>1.44</v>
      </c>
      <c r="D81" t="s">
        <v>541</v>
      </c>
      <c r="E81" t="s">
        <v>427</v>
      </c>
    </row>
    <row r="82" spans="1:5" s="24" customFormat="1" x14ac:dyDescent="0.25">
      <c r="A82" s="8" t="s">
        <v>48</v>
      </c>
      <c r="B82" s="2">
        <v>28</v>
      </c>
      <c r="C82" s="2">
        <v>54.5</v>
      </c>
      <c r="D82" s="24" t="s">
        <v>202</v>
      </c>
    </row>
    <row r="83" spans="1:5" x14ac:dyDescent="0.25">
      <c r="A83" s="8" t="s">
        <v>41</v>
      </c>
      <c r="B83" s="2">
        <v>0.5</v>
      </c>
      <c r="C83" s="2">
        <v>0.5</v>
      </c>
      <c r="D83" t="s">
        <v>153</v>
      </c>
      <c r="E83" t="s">
        <v>428</v>
      </c>
    </row>
    <row r="84" spans="1:5" s="26" customFormat="1" x14ac:dyDescent="0.25">
      <c r="A84" s="8" t="s">
        <v>119</v>
      </c>
      <c r="B84" s="2">
        <v>1.67</v>
      </c>
      <c r="C84" s="2">
        <v>3.8</v>
      </c>
      <c r="D84" s="26" t="s">
        <v>195</v>
      </c>
    </row>
    <row r="85" spans="1:5" x14ac:dyDescent="0.25">
      <c r="A85" s="8" t="s">
        <v>84</v>
      </c>
      <c r="B85" s="2">
        <v>0.5</v>
      </c>
      <c r="C85" s="2">
        <v>0.5</v>
      </c>
      <c r="D85" t="s">
        <v>527</v>
      </c>
      <c r="E85" t="s">
        <v>429</v>
      </c>
    </row>
    <row r="86" spans="1:5" x14ac:dyDescent="0.25">
      <c r="A86" s="8" t="s">
        <v>85</v>
      </c>
      <c r="B86" s="2">
        <v>0.77</v>
      </c>
      <c r="C86" s="2">
        <v>28</v>
      </c>
      <c r="D86" t="s">
        <v>246</v>
      </c>
      <c r="E86" t="s">
        <v>430</v>
      </c>
    </row>
    <row r="87" spans="1:5" x14ac:dyDescent="0.25">
      <c r="A87" s="8" t="s">
        <v>304</v>
      </c>
      <c r="B87" s="2">
        <v>0.88</v>
      </c>
      <c r="C87" s="2">
        <v>0.5</v>
      </c>
      <c r="D87" t="s">
        <v>303</v>
      </c>
      <c r="E87" t="s">
        <v>431</v>
      </c>
    </row>
    <row r="88" spans="1:5" x14ac:dyDescent="0.25">
      <c r="A88" s="8" t="s">
        <v>86</v>
      </c>
      <c r="B88" s="2">
        <v>0.69</v>
      </c>
      <c r="C88" s="2">
        <v>1.67</v>
      </c>
      <c r="D88" t="s">
        <v>175</v>
      </c>
      <c r="E88" t="s">
        <v>432</v>
      </c>
    </row>
    <row r="89" spans="1:5" x14ac:dyDescent="0.25">
      <c r="A89" s="8" t="s">
        <v>2</v>
      </c>
      <c r="B89" s="2">
        <v>0.83</v>
      </c>
      <c r="C89" s="2">
        <v>0.5</v>
      </c>
      <c r="D89" t="s">
        <v>134</v>
      </c>
      <c r="E89" t="s">
        <v>433</v>
      </c>
    </row>
    <row r="90" spans="1:5" x14ac:dyDescent="0.25">
      <c r="A90" s="8" t="s">
        <v>248</v>
      </c>
      <c r="B90" s="2">
        <v>2.02</v>
      </c>
      <c r="C90" s="2">
        <v>0.77</v>
      </c>
      <c r="D90" t="s">
        <v>247</v>
      </c>
      <c r="E90" t="s">
        <v>434</v>
      </c>
    </row>
    <row r="91" spans="1:5" x14ac:dyDescent="0.25">
      <c r="A91" s="8" t="s">
        <v>65</v>
      </c>
      <c r="B91" s="2">
        <v>2.59</v>
      </c>
      <c r="C91" s="2">
        <v>0.88</v>
      </c>
      <c r="D91" t="s">
        <v>161</v>
      </c>
      <c r="E91" t="s">
        <v>435</v>
      </c>
    </row>
    <row r="92" spans="1:5" x14ac:dyDescent="0.25">
      <c r="A92" s="8" t="s">
        <v>87</v>
      </c>
      <c r="B92" s="2">
        <v>0.5</v>
      </c>
      <c r="C92" s="2" t="s">
        <v>521</v>
      </c>
      <c r="D92" t="s">
        <v>176</v>
      </c>
      <c r="E92" t="s">
        <v>436</v>
      </c>
    </row>
    <row r="93" spans="1:5" x14ac:dyDescent="0.25">
      <c r="A93" s="8" t="s">
        <v>218</v>
      </c>
      <c r="B93" s="2">
        <v>1.2</v>
      </c>
      <c r="C93" s="2">
        <v>0.66</v>
      </c>
      <c r="D93" t="s">
        <v>197</v>
      </c>
      <c r="E93" t="s">
        <v>437</v>
      </c>
    </row>
    <row r="94" spans="1:5" x14ac:dyDescent="0.25">
      <c r="A94" s="8" t="s">
        <v>525</v>
      </c>
      <c r="B94" s="2">
        <v>1.99</v>
      </c>
      <c r="C94" s="2">
        <v>0.83</v>
      </c>
      <c r="D94" t="s">
        <v>542</v>
      </c>
      <c r="E94" t="s">
        <v>438</v>
      </c>
    </row>
    <row r="95" spans="1:5" x14ac:dyDescent="0.25">
      <c r="A95" s="8" t="s">
        <v>523</v>
      </c>
      <c r="B95" s="2">
        <v>0.7</v>
      </c>
      <c r="C95" s="2" t="s">
        <v>521</v>
      </c>
      <c r="D95" t="s">
        <v>543</v>
      </c>
      <c r="E95" t="s">
        <v>439</v>
      </c>
    </row>
    <row r="96" spans="1:5" x14ac:dyDescent="0.25">
      <c r="A96" s="8" t="s">
        <v>108</v>
      </c>
      <c r="B96" s="2">
        <v>194.6</v>
      </c>
      <c r="C96" s="2">
        <v>1.93</v>
      </c>
      <c r="D96" t="s">
        <v>187</v>
      </c>
      <c r="E96" t="s">
        <v>440</v>
      </c>
    </row>
    <row r="97" spans="1:5" x14ac:dyDescent="0.25">
      <c r="A97" s="8" t="s">
        <v>66</v>
      </c>
      <c r="B97" s="2">
        <v>0.53</v>
      </c>
      <c r="C97" s="2">
        <v>2.6</v>
      </c>
      <c r="D97" t="s">
        <v>269</v>
      </c>
      <c r="E97" t="s">
        <v>441</v>
      </c>
    </row>
    <row r="98" spans="1:5" x14ac:dyDescent="0.25">
      <c r="A98" s="8" t="s">
        <v>297</v>
      </c>
      <c r="B98" s="2">
        <v>27.46</v>
      </c>
      <c r="C98" s="2">
        <v>0.5</v>
      </c>
      <c r="D98" t="s">
        <v>544</v>
      </c>
      <c r="E98" t="s">
        <v>442</v>
      </c>
    </row>
    <row r="99" spans="1:5" x14ac:dyDescent="0.25">
      <c r="A99" s="8" t="s">
        <v>219</v>
      </c>
      <c r="B99" s="2">
        <v>0.5</v>
      </c>
      <c r="C99" s="2">
        <v>1.2</v>
      </c>
      <c r="D99" t="s">
        <v>157</v>
      </c>
      <c r="E99" t="s">
        <v>443</v>
      </c>
    </row>
    <row r="100" spans="1:5" x14ac:dyDescent="0.25">
      <c r="A100" s="8" t="s">
        <v>130</v>
      </c>
      <c r="B100" s="2">
        <v>0.5</v>
      </c>
      <c r="C100" s="2">
        <v>194.6</v>
      </c>
      <c r="D100" t="s">
        <v>154</v>
      </c>
      <c r="E100" t="s">
        <v>444</v>
      </c>
    </row>
    <row r="101" spans="1:5" x14ac:dyDescent="0.25">
      <c r="A101" s="8" t="s">
        <v>6</v>
      </c>
      <c r="B101" s="2">
        <v>3.98</v>
      </c>
      <c r="C101" s="2">
        <v>0.53</v>
      </c>
      <c r="D101" t="s">
        <v>6</v>
      </c>
      <c r="E101" t="s">
        <v>445</v>
      </c>
    </row>
    <row r="102" spans="1:5" s="26" customFormat="1" x14ac:dyDescent="0.25">
      <c r="A102" s="26" t="s">
        <v>55</v>
      </c>
      <c r="B102" s="26">
        <v>19.22</v>
      </c>
      <c r="C102" s="26">
        <v>27.46</v>
      </c>
      <c r="D102" s="26" t="s">
        <v>158</v>
      </c>
    </row>
    <row r="103" spans="1:5" s="24" customFormat="1" x14ac:dyDescent="0.25">
      <c r="A103" s="8" t="s">
        <v>24</v>
      </c>
      <c r="B103" s="2">
        <v>135.05000000000001</v>
      </c>
      <c r="C103" s="2" t="s">
        <v>521</v>
      </c>
      <c r="D103" s="24" t="s">
        <v>220</v>
      </c>
    </row>
    <row r="104" spans="1:5" s="24" customFormat="1" x14ac:dyDescent="0.25">
      <c r="A104" s="8" t="s">
        <v>35</v>
      </c>
      <c r="B104" s="2">
        <v>6.3</v>
      </c>
      <c r="C104" s="2" t="s">
        <v>521</v>
      </c>
      <c r="D104" s="24" t="s">
        <v>148</v>
      </c>
    </row>
    <row r="105" spans="1:5" x14ac:dyDescent="0.25">
      <c r="A105" s="8" t="s">
        <v>67</v>
      </c>
      <c r="B105" s="2">
        <v>0.75</v>
      </c>
      <c r="C105" s="2">
        <v>0.5</v>
      </c>
      <c r="D105" t="s">
        <v>270</v>
      </c>
      <c r="E105" t="s">
        <v>446</v>
      </c>
    </row>
    <row r="106" spans="1:5" x14ac:dyDescent="0.25">
      <c r="A106" s="8" t="s">
        <v>88</v>
      </c>
      <c r="B106" s="2">
        <v>1.58</v>
      </c>
      <c r="C106" s="2">
        <v>0.5</v>
      </c>
      <c r="D106" t="s">
        <v>249</v>
      </c>
      <c r="E106" t="s">
        <v>447</v>
      </c>
    </row>
    <row r="107" spans="1:5" x14ac:dyDescent="0.25">
      <c r="A107" s="8" t="s">
        <v>101</v>
      </c>
      <c r="B107" s="2">
        <v>552.20000000000005</v>
      </c>
      <c r="C107" s="2">
        <v>3.98</v>
      </c>
      <c r="D107" t="s">
        <v>179</v>
      </c>
      <c r="E107" t="s">
        <v>448</v>
      </c>
    </row>
    <row r="108" spans="1:5" x14ac:dyDescent="0.25">
      <c r="A108" s="8" t="s">
        <v>56</v>
      </c>
      <c r="B108" s="2">
        <v>1555.99</v>
      </c>
      <c r="C108" s="2">
        <v>18.5</v>
      </c>
      <c r="D108" t="s">
        <v>159</v>
      </c>
      <c r="E108" t="s">
        <v>449</v>
      </c>
    </row>
    <row r="109" spans="1:5" x14ac:dyDescent="0.25">
      <c r="A109" s="8" t="s">
        <v>89</v>
      </c>
      <c r="B109" s="2">
        <v>0.5</v>
      </c>
      <c r="C109" s="2">
        <v>134.9</v>
      </c>
      <c r="D109" t="s">
        <v>250</v>
      </c>
      <c r="E109" t="s">
        <v>450</v>
      </c>
    </row>
    <row r="110" spans="1:5" x14ac:dyDescent="0.25">
      <c r="A110" s="8" t="s">
        <v>30</v>
      </c>
      <c r="B110" s="2">
        <v>3.62</v>
      </c>
      <c r="C110" s="2">
        <v>6.3</v>
      </c>
      <c r="D110" t="s">
        <v>271</v>
      </c>
      <c r="E110" t="s">
        <v>451</v>
      </c>
    </row>
    <row r="111" spans="1:5" x14ac:dyDescent="0.25">
      <c r="A111" s="8" t="s">
        <v>57</v>
      </c>
      <c r="B111" s="2">
        <v>5.7</v>
      </c>
      <c r="C111" s="2">
        <v>0.75</v>
      </c>
      <c r="D111" t="s">
        <v>221</v>
      </c>
      <c r="E111" t="s">
        <v>452</v>
      </c>
    </row>
    <row r="112" spans="1:5" x14ac:dyDescent="0.25">
      <c r="A112" s="8" t="s">
        <v>251</v>
      </c>
      <c r="B112" s="2">
        <v>1.25</v>
      </c>
      <c r="C112" s="2">
        <v>1.66</v>
      </c>
      <c r="D112" t="s">
        <v>185</v>
      </c>
      <c r="E112" t="s">
        <v>453</v>
      </c>
    </row>
    <row r="113" spans="1:5" x14ac:dyDescent="0.25">
      <c r="A113" s="8" t="s">
        <v>32</v>
      </c>
      <c r="B113" s="2">
        <v>0.5</v>
      </c>
      <c r="C113" s="2">
        <v>552.20000000000005</v>
      </c>
      <c r="D113" t="s">
        <v>545</v>
      </c>
      <c r="E113" t="s">
        <v>454</v>
      </c>
    </row>
    <row r="114" spans="1:5" x14ac:dyDescent="0.25">
      <c r="A114" s="8" t="s">
        <v>109</v>
      </c>
      <c r="B114" s="2">
        <v>5.99</v>
      </c>
      <c r="C114" s="2">
        <v>1555.99</v>
      </c>
      <c r="D114" t="s">
        <v>188</v>
      </c>
      <c r="E114" t="s">
        <v>455</v>
      </c>
    </row>
    <row r="115" spans="1:5" x14ac:dyDescent="0.25">
      <c r="A115" s="8" t="s">
        <v>3</v>
      </c>
      <c r="B115" s="2">
        <v>67.69</v>
      </c>
      <c r="C115" s="2">
        <v>0.5</v>
      </c>
      <c r="D115" s="26" t="s">
        <v>135</v>
      </c>
      <c r="E115" t="s">
        <v>456</v>
      </c>
    </row>
    <row r="116" spans="1:5" x14ac:dyDescent="0.25">
      <c r="A116" s="8" t="s">
        <v>36</v>
      </c>
      <c r="B116" s="2">
        <v>0.5</v>
      </c>
      <c r="C116" s="2">
        <v>3.62</v>
      </c>
      <c r="D116" t="s">
        <v>149</v>
      </c>
      <c r="E116" t="s">
        <v>457</v>
      </c>
    </row>
    <row r="117" spans="1:5" x14ac:dyDescent="0.25">
      <c r="A117" s="8" t="s">
        <v>284</v>
      </c>
      <c r="B117" s="2">
        <v>0.59</v>
      </c>
      <c r="C117" s="2" t="s">
        <v>521</v>
      </c>
      <c r="D117" t="s">
        <v>283</v>
      </c>
      <c r="E117" t="s">
        <v>458</v>
      </c>
    </row>
    <row r="118" spans="1:5" x14ac:dyDescent="0.25">
      <c r="A118" s="8" t="s">
        <v>68</v>
      </c>
      <c r="B118" s="2">
        <v>2.36</v>
      </c>
      <c r="C118" s="2">
        <v>5.7</v>
      </c>
      <c r="D118" t="s">
        <v>272</v>
      </c>
      <c r="E118" t="s">
        <v>459</v>
      </c>
    </row>
    <row r="119" spans="1:5" x14ac:dyDescent="0.25">
      <c r="A119" s="8" t="s">
        <v>286</v>
      </c>
      <c r="B119" s="2">
        <v>2.2000000000000002</v>
      </c>
      <c r="C119" s="2">
        <v>1.25</v>
      </c>
      <c r="D119" t="s">
        <v>285</v>
      </c>
      <c r="E119" t="s">
        <v>460</v>
      </c>
    </row>
    <row r="120" spans="1:5" x14ac:dyDescent="0.25">
      <c r="A120" s="8" t="s">
        <v>31</v>
      </c>
      <c r="B120" s="2">
        <v>10.39</v>
      </c>
      <c r="C120" s="2">
        <v>0.5</v>
      </c>
      <c r="D120" t="s">
        <v>132</v>
      </c>
      <c r="E120" t="s">
        <v>461</v>
      </c>
    </row>
    <row r="121" spans="1:5" x14ac:dyDescent="0.25">
      <c r="A121" s="8" t="s">
        <v>4</v>
      </c>
      <c r="B121" s="2">
        <v>68.5</v>
      </c>
      <c r="C121" s="2">
        <v>5.99</v>
      </c>
      <c r="D121" t="s">
        <v>136</v>
      </c>
      <c r="E121" t="s">
        <v>320</v>
      </c>
    </row>
    <row r="122" spans="1:5" x14ac:dyDescent="0.25">
      <c r="A122" s="8" t="s">
        <v>90</v>
      </c>
      <c r="B122" s="2">
        <v>0.5</v>
      </c>
      <c r="C122" s="2">
        <v>67.69</v>
      </c>
      <c r="D122" t="s">
        <v>252</v>
      </c>
      <c r="E122" t="s">
        <v>462</v>
      </c>
    </row>
    <row r="123" spans="1:5" x14ac:dyDescent="0.25">
      <c r="A123" s="8" t="s">
        <v>42</v>
      </c>
      <c r="B123" s="2">
        <v>21.15</v>
      </c>
      <c r="C123" s="2">
        <v>0.5</v>
      </c>
      <c r="D123" t="s">
        <v>222</v>
      </c>
      <c r="E123" t="s">
        <v>463</v>
      </c>
    </row>
    <row r="124" spans="1:5" x14ac:dyDescent="0.25">
      <c r="A124" s="8" t="s">
        <v>120</v>
      </c>
      <c r="B124" s="2">
        <v>0.5</v>
      </c>
      <c r="C124" s="2" t="s">
        <v>521</v>
      </c>
      <c r="D124" t="s">
        <v>298</v>
      </c>
      <c r="E124" t="s">
        <v>464</v>
      </c>
    </row>
    <row r="125" spans="1:5" x14ac:dyDescent="0.25">
      <c r="A125" s="8" t="s">
        <v>33</v>
      </c>
      <c r="B125" s="2">
        <v>5.12</v>
      </c>
      <c r="C125" s="2">
        <v>0.59</v>
      </c>
      <c r="D125" t="s">
        <v>146</v>
      </c>
      <c r="E125" t="s">
        <v>465</v>
      </c>
    </row>
    <row r="126" spans="1:5" x14ac:dyDescent="0.25">
      <c r="A126" s="8" t="s">
        <v>91</v>
      </c>
      <c r="B126" s="2">
        <v>0.5</v>
      </c>
      <c r="C126" s="2">
        <v>2.36</v>
      </c>
      <c r="D126" t="s">
        <v>253</v>
      </c>
      <c r="E126" t="s">
        <v>466</v>
      </c>
    </row>
    <row r="127" spans="1:5" x14ac:dyDescent="0.25">
      <c r="A127" s="8" t="s">
        <v>254</v>
      </c>
      <c r="B127" s="2">
        <v>0.5</v>
      </c>
      <c r="C127" s="2">
        <v>2.2000000000000002</v>
      </c>
      <c r="D127" t="s">
        <v>184</v>
      </c>
      <c r="E127" t="s">
        <v>467</v>
      </c>
    </row>
    <row r="128" spans="1:5" x14ac:dyDescent="0.25">
      <c r="A128" s="8" t="s">
        <v>49</v>
      </c>
      <c r="B128" s="2">
        <v>6.6</v>
      </c>
      <c r="C128" s="2" t="s">
        <v>521</v>
      </c>
      <c r="D128" t="s">
        <v>203</v>
      </c>
      <c r="E128" t="s">
        <v>468</v>
      </c>
    </row>
    <row r="129" spans="1:5" x14ac:dyDescent="0.25">
      <c r="A129" s="8" t="s">
        <v>92</v>
      </c>
      <c r="B129" s="2">
        <v>0.5</v>
      </c>
      <c r="C129" s="2">
        <v>10.39</v>
      </c>
      <c r="D129" t="s">
        <v>255</v>
      </c>
      <c r="E129" t="s">
        <v>469</v>
      </c>
    </row>
    <row r="130" spans="1:5" x14ac:dyDescent="0.25">
      <c r="A130" s="8" t="s">
        <v>8</v>
      </c>
      <c r="B130" s="2">
        <v>0.5</v>
      </c>
      <c r="C130" s="2">
        <v>68.5</v>
      </c>
      <c r="D130" t="s">
        <v>137</v>
      </c>
      <c r="E130" t="s">
        <v>470</v>
      </c>
    </row>
    <row r="131" spans="1:5" x14ac:dyDescent="0.25">
      <c r="A131" s="8" t="s">
        <v>43</v>
      </c>
      <c r="B131" s="2">
        <v>3.25</v>
      </c>
      <c r="C131" s="2">
        <v>0.5</v>
      </c>
      <c r="D131" t="s">
        <v>200</v>
      </c>
      <c r="E131" t="s">
        <v>471</v>
      </c>
    </row>
    <row r="132" spans="1:5" x14ac:dyDescent="0.25">
      <c r="A132" s="8" t="s">
        <v>313</v>
      </c>
      <c r="B132" s="2">
        <v>626.22</v>
      </c>
      <c r="C132" s="2">
        <v>20.6</v>
      </c>
      <c r="D132" t="s">
        <v>314</v>
      </c>
      <c r="E132" t="s">
        <v>472</v>
      </c>
    </row>
    <row r="133" spans="1:5" x14ac:dyDescent="0.25">
      <c r="A133" s="8" t="s">
        <v>257</v>
      </c>
      <c r="B133" s="2">
        <v>103.24</v>
      </c>
      <c r="C133" s="2">
        <v>0.5</v>
      </c>
      <c r="D133" t="s">
        <v>256</v>
      </c>
      <c r="E133" t="s">
        <v>473</v>
      </c>
    </row>
    <row r="134" spans="1:5" x14ac:dyDescent="0.25">
      <c r="A134" s="8" t="s">
        <v>14</v>
      </c>
      <c r="B134" s="2">
        <v>0.52</v>
      </c>
      <c r="C134" s="2">
        <v>5.12</v>
      </c>
      <c r="D134" t="s">
        <v>139</v>
      </c>
      <c r="E134" t="s">
        <v>474</v>
      </c>
    </row>
    <row r="135" spans="1:5" x14ac:dyDescent="0.25">
      <c r="A135" s="8" t="s">
        <v>114</v>
      </c>
      <c r="B135" s="2">
        <v>100</v>
      </c>
      <c r="C135" s="2">
        <v>0.5</v>
      </c>
      <c r="D135" t="s">
        <v>192</v>
      </c>
      <c r="E135" t="s">
        <v>475</v>
      </c>
    </row>
    <row r="136" spans="1:5" x14ac:dyDescent="0.25">
      <c r="A136" s="8" t="s">
        <v>121</v>
      </c>
      <c r="B136" s="2">
        <v>0.54</v>
      </c>
      <c r="C136" s="2">
        <v>0.5</v>
      </c>
      <c r="D136" t="s">
        <v>196</v>
      </c>
      <c r="E136" t="s">
        <v>476</v>
      </c>
    </row>
    <row r="137" spans="1:5" x14ac:dyDescent="0.25">
      <c r="A137" s="8" t="s">
        <v>93</v>
      </c>
      <c r="B137" s="2">
        <v>0.5</v>
      </c>
      <c r="C137" s="2">
        <v>6.6</v>
      </c>
      <c r="D137" t="s">
        <v>258</v>
      </c>
      <c r="E137" t="s">
        <v>477</v>
      </c>
    </row>
    <row r="138" spans="1:5" x14ac:dyDescent="0.25">
      <c r="A138" s="8" t="s">
        <v>94</v>
      </c>
      <c r="B138" s="2">
        <v>0.5</v>
      </c>
      <c r="C138" s="2">
        <v>0.5</v>
      </c>
      <c r="D138" t="s">
        <v>259</v>
      </c>
      <c r="E138" t="s">
        <v>478</v>
      </c>
    </row>
    <row r="139" spans="1:5" x14ac:dyDescent="0.25">
      <c r="A139" s="8" t="s">
        <v>260</v>
      </c>
      <c r="B139" s="2">
        <v>40.9</v>
      </c>
      <c r="C139" s="2">
        <v>0.5</v>
      </c>
      <c r="D139" t="s">
        <v>546</v>
      </c>
      <c r="E139" t="s">
        <v>479</v>
      </c>
    </row>
    <row r="140" spans="1:5" x14ac:dyDescent="0.25">
      <c r="A140" s="8" t="s">
        <v>95</v>
      </c>
      <c r="B140" s="2">
        <v>0.5</v>
      </c>
      <c r="C140" s="2">
        <v>3.25</v>
      </c>
      <c r="D140" t="s">
        <v>261</v>
      </c>
      <c r="E140" t="s">
        <v>480</v>
      </c>
    </row>
    <row r="141" spans="1:5" x14ac:dyDescent="0.25">
      <c r="A141" s="8" t="s">
        <v>15</v>
      </c>
      <c r="B141" s="2">
        <v>1.1299999999999999</v>
      </c>
      <c r="C141" s="2">
        <v>626.22</v>
      </c>
      <c r="D141" t="s">
        <v>262</v>
      </c>
      <c r="E141" t="s">
        <v>481</v>
      </c>
    </row>
    <row r="142" spans="1:5" x14ac:dyDescent="0.25">
      <c r="A142" s="8" t="s">
        <v>105</v>
      </c>
      <c r="B142" s="2">
        <v>1.99</v>
      </c>
      <c r="C142" s="2">
        <v>103.24</v>
      </c>
      <c r="D142" t="s">
        <v>305</v>
      </c>
      <c r="E142" t="s">
        <v>482</v>
      </c>
    </row>
    <row r="143" spans="1:5" x14ac:dyDescent="0.25">
      <c r="A143" s="8" t="s">
        <v>58</v>
      </c>
      <c r="B143" s="2">
        <v>0.5</v>
      </c>
      <c r="C143" s="2">
        <v>0.5</v>
      </c>
      <c r="D143" t="s">
        <v>223</v>
      </c>
      <c r="E143" t="s">
        <v>483</v>
      </c>
    </row>
    <row r="144" spans="1:5" x14ac:dyDescent="0.25">
      <c r="A144" s="8" t="s">
        <v>37</v>
      </c>
      <c r="B144" s="2">
        <v>0.5</v>
      </c>
      <c r="C144" s="2">
        <v>100</v>
      </c>
      <c r="D144" t="s">
        <v>150</v>
      </c>
      <c r="E144" t="s">
        <v>484</v>
      </c>
    </row>
    <row r="145" spans="1:5" x14ac:dyDescent="0.25">
      <c r="A145" s="8" t="s">
        <v>110</v>
      </c>
      <c r="B145" s="2">
        <v>229.95</v>
      </c>
      <c r="C145" s="2">
        <v>0.54</v>
      </c>
      <c r="D145" t="s">
        <v>189</v>
      </c>
      <c r="E145" t="s">
        <v>485</v>
      </c>
    </row>
    <row r="146" spans="1:5" x14ac:dyDescent="0.25">
      <c r="A146" s="8" t="s">
        <v>70</v>
      </c>
      <c r="B146" s="2">
        <v>3.5</v>
      </c>
      <c r="C146" s="2">
        <v>0.5</v>
      </c>
      <c r="D146" t="s">
        <v>165</v>
      </c>
      <c r="E146" t="s">
        <v>486</v>
      </c>
    </row>
    <row r="147" spans="1:5" x14ac:dyDescent="0.25">
      <c r="A147" s="8" t="s">
        <v>318</v>
      </c>
      <c r="B147" s="2">
        <v>7.21</v>
      </c>
      <c r="C147" s="2">
        <v>0.5</v>
      </c>
      <c r="D147" t="s">
        <v>319</v>
      </c>
      <c r="E147" t="s">
        <v>487</v>
      </c>
    </row>
    <row r="148" spans="1:5" x14ac:dyDescent="0.25">
      <c r="A148" s="8" t="s">
        <v>44</v>
      </c>
      <c r="B148" s="2">
        <v>1.48</v>
      </c>
      <c r="C148" s="2">
        <v>41.5</v>
      </c>
      <c r="D148" t="s">
        <v>547</v>
      </c>
      <c r="E148" t="s">
        <v>488</v>
      </c>
    </row>
    <row r="149" spans="1:5" x14ac:dyDescent="0.25">
      <c r="A149" s="8" t="s">
        <v>34</v>
      </c>
      <c r="B149" s="2">
        <v>0.75</v>
      </c>
      <c r="C149" s="2">
        <v>0.5</v>
      </c>
      <c r="D149" t="s">
        <v>147</v>
      </c>
      <c r="E149" t="s">
        <v>489</v>
      </c>
    </row>
    <row r="150" spans="1:5" x14ac:dyDescent="0.25">
      <c r="A150" s="8" t="s">
        <v>38</v>
      </c>
      <c r="B150" s="2">
        <v>1.06</v>
      </c>
      <c r="C150" s="2">
        <v>1.08</v>
      </c>
      <c r="D150" t="s">
        <v>151</v>
      </c>
      <c r="E150" t="s">
        <v>490</v>
      </c>
    </row>
    <row r="151" spans="1:5" x14ac:dyDescent="0.25">
      <c r="A151" s="8" t="s">
        <v>45</v>
      </c>
      <c r="B151" s="2">
        <v>16.899999999999999</v>
      </c>
      <c r="C151" s="2">
        <v>1.99</v>
      </c>
      <c r="D151" t="s">
        <v>201</v>
      </c>
      <c r="E151" t="s">
        <v>491</v>
      </c>
    </row>
    <row r="152" spans="1:5" x14ac:dyDescent="0.25">
      <c r="A152" s="8" t="s">
        <v>113</v>
      </c>
      <c r="B152" s="2">
        <v>2.79</v>
      </c>
      <c r="C152" s="2">
        <v>0.5</v>
      </c>
      <c r="D152" t="s">
        <v>204</v>
      </c>
      <c r="E152" t="s">
        <v>492</v>
      </c>
    </row>
    <row r="153" spans="1:5" x14ac:dyDescent="0.25">
      <c r="A153" s="8" t="s">
        <v>16</v>
      </c>
      <c r="B153" s="2">
        <v>10.41</v>
      </c>
      <c r="C153" s="2">
        <v>0.5</v>
      </c>
      <c r="D153" t="s">
        <v>263</v>
      </c>
      <c r="E153" t="s">
        <v>493</v>
      </c>
    </row>
    <row r="154" spans="1:5" x14ac:dyDescent="0.25">
      <c r="A154" s="8" t="s">
        <v>17</v>
      </c>
      <c r="B154" s="2">
        <v>7.51</v>
      </c>
      <c r="C154" s="2">
        <v>229.95</v>
      </c>
      <c r="D154" t="s">
        <v>264</v>
      </c>
      <c r="E154" t="s">
        <v>494</v>
      </c>
    </row>
    <row r="155" spans="1:5" x14ac:dyDescent="0.25">
      <c r="A155" s="8" t="s">
        <v>321</v>
      </c>
      <c r="B155" s="2">
        <v>3.7</v>
      </c>
      <c r="C155" s="2">
        <v>3.5</v>
      </c>
      <c r="D155" t="s">
        <v>548</v>
      </c>
      <c r="E155" t="s">
        <v>495</v>
      </c>
    </row>
    <row r="156" spans="1:5" x14ac:dyDescent="0.25">
      <c r="A156" s="8" t="s">
        <v>206</v>
      </c>
      <c r="B156" s="2">
        <v>45.22</v>
      </c>
      <c r="C156" s="2">
        <v>7.21</v>
      </c>
      <c r="D156" t="s">
        <v>205</v>
      </c>
      <c r="E156" t="s">
        <v>496</v>
      </c>
    </row>
    <row r="157" spans="1:5" x14ac:dyDescent="0.25">
      <c r="A157" s="8" t="s">
        <v>103</v>
      </c>
      <c r="B157" s="2">
        <v>3.02</v>
      </c>
      <c r="C157" s="2">
        <v>1.46</v>
      </c>
      <c r="D157" t="s">
        <v>182</v>
      </c>
      <c r="E157" t="s">
        <v>497</v>
      </c>
    </row>
    <row r="158" spans="1:5" x14ac:dyDescent="0.25">
      <c r="A158" s="8" t="s">
        <v>96</v>
      </c>
      <c r="B158" s="2">
        <v>0.5</v>
      </c>
      <c r="C158" s="2">
        <v>0.78</v>
      </c>
      <c r="D158" t="s">
        <v>177</v>
      </c>
      <c r="E158" t="s">
        <v>498</v>
      </c>
    </row>
    <row r="159" spans="1:5" x14ac:dyDescent="0.25">
      <c r="A159" s="8" t="s">
        <v>46</v>
      </c>
      <c r="B159" s="2">
        <v>40.21</v>
      </c>
      <c r="C159" s="2">
        <v>1.06</v>
      </c>
      <c r="D159" t="s">
        <v>224</v>
      </c>
      <c r="E159" t="s">
        <v>499</v>
      </c>
    </row>
    <row r="160" spans="1:5" x14ac:dyDescent="0.25">
      <c r="A160" s="8" t="s">
        <v>127</v>
      </c>
      <c r="B160" s="2">
        <v>0.5</v>
      </c>
      <c r="C160" s="2">
        <v>16.899999999999999</v>
      </c>
      <c r="D160" t="s">
        <v>162</v>
      </c>
      <c r="E160" t="s">
        <v>500</v>
      </c>
    </row>
    <row r="161" spans="1:5" x14ac:dyDescent="0.25">
      <c r="A161" s="8" t="s">
        <v>59</v>
      </c>
      <c r="B161" s="2">
        <v>13.45</v>
      </c>
      <c r="C161" s="2">
        <v>2.79</v>
      </c>
      <c r="D161" t="s">
        <v>225</v>
      </c>
      <c r="E161" t="s">
        <v>501</v>
      </c>
    </row>
    <row r="162" spans="1:5" x14ac:dyDescent="0.25">
      <c r="A162" s="8" t="s">
        <v>18</v>
      </c>
      <c r="B162" s="2">
        <v>0.55000000000000004</v>
      </c>
      <c r="C162" s="2">
        <v>10.3</v>
      </c>
      <c r="D162" t="s">
        <v>140</v>
      </c>
      <c r="E162" t="s">
        <v>502</v>
      </c>
    </row>
    <row r="163" spans="1:5" x14ac:dyDescent="0.25">
      <c r="A163" s="8" t="s">
        <v>551</v>
      </c>
      <c r="B163" s="2">
        <v>0.5</v>
      </c>
      <c r="C163" s="2">
        <v>7.8</v>
      </c>
      <c r="D163" t="s">
        <v>178</v>
      </c>
      <c r="E163" t="s">
        <v>503</v>
      </c>
    </row>
    <row r="164" spans="1:5" x14ac:dyDescent="0.25">
      <c r="A164" s="8" t="s">
        <v>97</v>
      </c>
      <c r="B164" s="2">
        <v>0.5</v>
      </c>
      <c r="C164" s="2">
        <v>3.53</v>
      </c>
      <c r="D164" t="s">
        <v>265</v>
      </c>
      <c r="E164" t="s">
        <v>504</v>
      </c>
    </row>
    <row r="165" spans="1:5" x14ac:dyDescent="0.25">
      <c r="A165" s="8" t="s">
        <v>309</v>
      </c>
      <c r="B165" s="2">
        <v>10</v>
      </c>
      <c r="C165" s="2">
        <v>45.22</v>
      </c>
      <c r="D165" t="s">
        <v>549</v>
      </c>
      <c r="E165" t="s">
        <v>505</v>
      </c>
    </row>
    <row r="166" spans="1:5" x14ac:dyDescent="0.25">
      <c r="A166" s="8" t="s">
        <v>112</v>
      </c>
      <c r="B166" s="2">
        <v>2.2799999999999998</v>
      </c>
      <c r="C166" s="2">
        <v>3.02</v>
      </c>
      <c r="D166" t="s">
        <v>191</v>
      </c>
      <c r="E166" t="s">
        <v>506</v>
      </c>
    </row>
    <row r="167" spans="1:5" x14ac:dyDescent="0.25">
      <c r="A167" s="8" t="s">
        <v>106</v>
      </c>
      <c r="B167" s="2">
        <v>9.09</v>
      </c>
      <c r="C167" s="2">
        <v>0.5</v>
      </c>
      <c r="D167" t="s">
        <v>550</v>
      </c>
      <c r="E167" t="s">
        <v>507</v>
      </c>
    </row>
    <row r="168" spans="1:5" x14ac:dyDescent="0.25">
      <c r="A168" s="8" t="s">
        <v>75</v>
      </c>
      <c r="B168" s="2">
        <v>3.04</v>
      </c>
      <c r="C168" s="2">
        <v>41</v>
      </c>
      <c r="D168" t="s">
        <v>168</v>
      </c>
      <c r="E168" t="s">
        <v>508</v>
      </c>
    </row>
    <row r="169" spans="1:5" x14ac:dyDescent="0.25">
      <c r="A169" s="8" t="s">
        <v>26</v>
      </c>
      <c r="B169" s="2">
        <v>44.89</v>
      </c>
      <c r="C169" s="2">
        <v>0.5</v>
      </c>
      <c r="D169" t="s">
        <v>287</v>
      </c>
      <c r="E169" t="s">
        <v>509</v>
      </c>
    </row>
    <row r="170" spans="1:5" x14ac:dyDescent="0.25">
      <c r="A170" s="8" t="s">
        <v>98</v>
      </c>
      <c r="B170" s="2">
        <v>0.5</v>
      </c>
      <c r="C170" s="2">
        <v>13.45</v>
      </c>
      <c r="D170" t="s">
        <v>266</v>
      </c>
      <c r="E170" t="s">
        <v>510</v>
      </c>
    </row>
    <row r="171" spans="1:5" x14ac:dyDescent="0.25">
      <c r="A171" s="8" t="s">
        <v>19</v>
      </c>
      <c r="B171" s="2">
        <v>0.5</v>
      </c>
      <c r="C171" s="2" t="s">
        <v>521</v>
      </c>
      <c r="D171" t="s">
        <v>141</v>
      </c>
      <c r="E171" t="s">
        <v>511</v>
      </c>
    </row>
    <row r="172" spans="1:5" x14ac:dyDescent="0.25">
      <c r="A172" s="8" t="s">
        <v>20</v>
      </c>
      <c r="B172" s="2">
        <v>25.93</v>
      </c>
      <c r="C172" s="2">
        <v>0.53</v>
      </c>
      <c r="D172" t="s">
        <v>142</v>
      </c>
      <c r="E172" t="s">
        <v>512</v>
      </c>
    </row>
    <row r="173" spans="1:5" x14ac:dyDescent="0.25">
      <c r="A173" s="8"/>
    </row>
    <row r="174" spans="1:5" x14ac:dyDescent="0.25">
      <c r="A174" s="8"/>
    </row>
    <row r="175" spans="1:5" x14ac:dyDescent="0.25">
      <c r="A175" s="8"/>
    </row>
    <row r="176" spans="1:5" x14ac:dyDescent="0.25">
      <c r="A176" s="8"/>
    </row>
    <row r="177" spans="1:1" x14ac:dyDescent="0.25">
      <c r="A177" s="8"/>
    </row>
    <row r="178" spans="1:1" x14ac:dyDescent="0.25">
      <c r="A178" s="8"/>
    </row>
    <row r="179" spans="1:1" x14ac:dyDescent="0.25">
      <c r="A179" s="8"/>
    </row>
    <row r="180" spans="1:1" x14ac:dyDescent="0.25">
      <c r="A180" s="8"/>
    </row>
    <row r="181" spans="1:1" x14ac:dyDescent="0.25">
      <c r="A181" s="8"/>
    </row>
    <row r="182" spans="1:1" x14ac:dyDescent="0.25">
      <c r="A182" s="8"/>
    </row>
    <row r="183" spans="1:1" x14ac:dyDescent="0.25">
      <c r="A183" s="8"/>
    </row>
    <row r="184" spans="1:1" x14ac:dyDescent="0.25">
      <c r="A184" s="8"/>
    </row>
    <row r="185" spans="1:1" x14ac:dyDescent="0.25">
      <c r="A185" s="8"/>
    </row>
    <row r="186" spans="1:1" x14ac:dyDescent="0.25">
      <c r="A186" s="8"/>
    </row>
    <row r="187" spans="1:1" x14ac:dyDescent="0.25">
      <c r="A187" s="8"/>
    </row>
    <row r="188" spans="1:1" x14ac:dyDescent="0.25">
      <c r="A188" s="8"/>
    </row>
    <row r="189" spans="1:1" x14ac:dyDescent="0.25">
      <c r="A189" s="8"/>
    </row>
    <row r="190" spans="1:1" x14ac:dyDescent="0.25">
      <c r="A190" s="8"/>
    </row>
    <row r="191" spans="1:1" x14ac:dyDescent="0.25">
      <c r="A191" s="8"/>
    </row>
    <row r="192" spans="1:1" x14ac:dyDescent="0.25">
      <c r="A192" s="8"/>
    </row>
    <row r="193" spans="1:1" x14ac:dyDescent="0.25">
      <c r="A193" s="8"/>
    </row>
    <row r="194" spans="1:1" x14ac:dyDescent="0.25">
      <c r="A194" s="8"/>
    </row>
    <row r="195" spans="1:1" x14ac:dyDescent="0.25">
      <c r="A195" s="8"/>
    </row>
    <row r="196" spans="1:1" x14ac:dyDescent="0.25">
      <c r="A196" s="8"/>
    </row>
    <row r="197" spans="1:1" x14ac:dyDescent="0.25">
      <c r="A197" s="8"/>
    </row>
    <row r="198" spans="1:1" x14ac:dyDescent="0.25">
      <c r="A198" s="8"/>
    </row>
    <row r="199" spans="1:1" x14ac:dyDescent="0.25">
      <c r="A199" s="8"/>
    </row>
    <row r="200" spans="1:1" x14ac:dyDescent="0.25">
      <c r="A200" s="8"/>
    </row>
    <row r="201" spans="1:1" x14ac:dyDescent="0.25">
      <c r="A201" s="8"/>
    </row>
    <row r="202" spans="1:1" x14ac:dyDescent="0.25">
      <c r="A202" s="8"/>
    </row>
    <row r="203" spans="1:1" x14ac:dyDescent="0.25">
      <c r="A203" s="8"/>
    </row>
    <row r="204" spans="1:1" x14ac:dyDescent="0.25">
      <c r="A204" s="8"/>
    </row>
    <row r="205" spans="1:1" x14ac:dyDescent="0.25">
      <c r="A205" s="8"/>
    </row>
    <row r="206" spans="1:1" x14ac:dyDescent="0.25">
      <c r="A206" s="8"/>
    </row>
    <row r="207" spans="1:1" x14ac:dyDescent="0.25">
      <c r="A207" s="8"/>
    </row>
    <row r="208" spans="1:1" x14ac:dyDescent="0.25">
      <c r="A208" s="8"/>
    </row>
    <row r="209" spans="1:1" x14ac:dyDescent="0.25">
      <c r="A209" s="8"/>
    </row>
    <row r="210" spans="1:1" x14ac:dyDescent="0.25">
      <c r="A210" s="8"/>
    </row>
    <row r="211" spans="1:1" x14ac:dyDescent="0.25">
      <c r="A211" s="8"/>
    </row>
    <row r="212" spans="1:1" x14ac:dyDescent="0.25">
      <c r="A212" s="8"/>
    </row>
    <row r="213" spans="1:1" x14ac:dyDescent="0.25">
      <c r="A213" s="8"/>
    </row>
    <row r="214" spans="1:1" x14ac:dyDescent="0.25">
      <c r="A214" s="8"/>
    </row>
    <row r="215" spans="1:1" x14ac:dyDescent="0.25">
      <c r="A215" s="8"/>
    </row>
    <row r="216" spans="1:1" x14ac:dyDescent="0.25">
      <c r="A216" s="8"/>
    </row>
    <row r="217" spans="1:1" x14ac:dyDescent="0.25">
      <c r="A217" s="8"/>
    </row>
    <row r="218" spans="1:1" x14ac:dyDescent="0.25">
      <c r="A218" s="8"/>
    </row>
    <row r="219" spans="1:1" x14ac:dyDescent="0.25">
      <c r="A219" s="8"/>
    </row>
    <row r="220" spans="1:1" x14ac:dyDescent="0.25">
      <c r="A220" s="8"/>
    </row>
    <row r="221" spans="1:1" x14ac:dyDescent="0.25">
      <c r="A221" s="8"/>
    </row>
    <row r="222" spans="1:1" x14ac:dyDescent="0.25">
      <c r="A222" s="8"/>
    </row>
    <row r="223" spans="1:1" x14ac:dyDescent="0.25">
      <c r="A223" s="8"/>
    </row>
    <row r="224" spans="1:1" x14ac:dyDescent="0.25">
      <c r="A224" s="8"/>
    </row>
    <row r="225" spans="1:1" x14ac:dyDescent="0.25">
      <c r="A225" s="8"/>
    </row>
    <row r="226" spans="1:1" x14ac:dyDescent="0.25">
      <c r="A226" s="8"/>
    </row>
    <row r="227" spans="1:1" x14ac:dyDescent="0.25">
      <c r="A227" s="8"/>
    </row>
    <row r="228" spans="1:1" x14ac:dyDescent="0.25">
      <c r="A228" s="8"/>
    </row>
    <row r="229" spans="1:1" x14ac:dyDescent="0.25">
      <c r="A229" s="8"/>
    </row>
    <row r="230" spans="1:1" x14ac:dyDescent="0.25">
      <c r="A230" s="8"/>
    </row>
    <row r="231" spans="1:1" x14ac:dyDescent="0.25">
      <c r="A231" s="8"/>
    </row>
    <row r="232" spans="1:1" x14ac:dyDescent="0.25">
      <c r="A232" s="8"/>
    </row>
    <row r="233" spans="1:1" x14ac:dyDescent="0.25">
      <c r="A233" s="8"/>
    </row>
    <row r="234" spans="1:1" x14ac:dyDescent="0.25">
      <c r="A234" s="8"/>
    </row>
    <row r="235" spans="1:1" x14ac:dyDescent="0.25">
      <c r="A235" s="8"/>
    </row>
    <row r="236" spans="1:1" x14ac:dyDescent="0.25">
      <c r="A236" s="8"/>
    </row>
    <row r="237" spans="1:1" x14ac:dyDescent="0.25">
      <c r="A237" s="8"/>
    </row>
    <row r="238" spans="1:1" x14ac:dyDescent="0.25">
      <c r="A238" s="8"/>
    </row>
    <row r="239" spans="1:1" x14ac:dyDescent="0.25">
      <c r="A239" s="8"/>
    </row>
    <row r="240" spans="1:1" x14ac:dyDescent="0.25">
      <c r="A240" s="8"/>
    </row>
    <row r="241" spans="1:1" x14ac:dyDescent="0.25">
      <c r="A241" s="8"/>
    </row>
    <row r="242" spans="1:1" x14ac:dyDescent="0.25">
      <c r="A242" s="8"/>
    </row>
    <row r="243" spans="1:1" x14ac:dyDescent="0.25">
      <c r="A243" s="8"/>
    </row>
    <row r="244" spans="1:1" x14ac:dyDescent="0.25">
      <c r="A244" s="8"/>
    </row>
    <row r="245" spans="1:1" x14ac:dyDescent="0.25">
      <c r="A245" s="8"/>
    </row>
    <row r="246" spans="1:1" x14ac:dyDescent="0.25">
      <c r="A246" s="8"/>
    </row>
    <row r="247" spans="1:1" x14ac:dyDescent="0.25">
      <c r="A247" s="8"/>
    </row>
    <row r="248" spans="1:1" x14ac:dyDescent="0.25">
      <c r="A248" s="8"/>
    </row>
    <row r="249" spans="1:1" x14ac:dyDescent="0.25">
      <c r="A249" s="8"/>
    </row>
    <row r="250" spans="1:1" x14ac:dyDescent="0.25">
      <c r="A250" s="8"/>
    </row>
    <row r="251" spans="1:1" x14ac:dyDescent="0.25">
      <c r="A251" s="8"/>
    </row>
    <row r="252" spans="1:1" x14ac:dyDescent="0.25">
      <c r="A252" s="8"/>
    </row>
    <row r="253" spans="1:1" x14ac:dyDescent="0.25">
      <c r="A253" s="8"/>
    </row>
    <row r="254" spans="1:1" x14ac:dyDescent="0.25">
      <c r="A254" s="8"/>
    </row>
    <row r="255" spans="1:1" x14ac:dyDescent="0.25">
      <c r="A255" s="8"/>
    </row>
    <row r="256" spans="1:1" x14ac:dyDescent="0.25">
      <c r="A256" s="8"/>
    </row>
    <row r="257" spans="1:1" x14ac:dyDescent="0.25">
      <c r="A257" s="8"/>
    </row>
    <row r="258" spans="1:1" x14ac:dyDescent="0.25">
      <c r="A258" s="8"/>
    </row>
    <row r="259" spans="1:1" x14ac:dyDescent="0.25">
      <c r="A259" s="8"/>
    </row>
    <row r="260" spans="1:1" x14ac:dyDescent="0.25">
      <c r="A260" s="8"/>
    </row>
    <row r="261" spans="1:1" x14ac:dyDescent="0.25">
      <c r="A261" s="8"/>
    </row>
    <row r="262" spans="1:1" x14ac:dyDescent="0.25">
      <c r="A262" s="8"/>
    </row>
    <row r="263" spans="1:1" x14ac:dyDescent="0.25">
      <c r="A263" s="8"/>
    </row>
    <row r="264" spans="1:1" x14ac:dyDescent="0.25">
      <c r="A264" s="8"/>
    </row>
    <row r="265" spans="1:1" x14ac:dyDescent="0.25">
      <c r="A265" s="8"/>
    </row>
    <row r="266" spans="1:1" x14ac:dyDescent="0.25">
      <c r="A266" s="8"/>
    </row>
    <row r="267" spans="1:1" x14ac:dyDescent="0.25">
      <c r="A267" s="8"/>
    </row>
    <row r="268" spans="1:1" x14ac:dyDescent="0.25">
      <c r="A268" s="8"/>
    </row>
    <row r="269" spans="1:1" x14ac:dyDescent="0.25">
      <c r="A269" s="8"/>
    </row>
    <row r="270" spans="1:1" x14ac:dyDescent="0.25">
      <c r="A270" s="8"/>
    </row>
    <row r="271" spans="1:1" x14ac:dyDescent="0.25">
      <c r="A271" s="8"/>
    </row>
    <row r="272" spans="1:1" x14ac:dyDescent="0.25">
      <c r="A272" s="8"/>
    </row>
    <row r="273" spans="1:1" x14ac:dyDescent="0.25">
      <c r="A273" s="8"/>
    </row>
    <row r="274" spans="1:1" x14ac:dyDescent="0.25">
      <c r="A274" s="8"/>
    </row>
    <row r="275" spans="1:1" x14ac:dyDescent="0.25">
      <c r="A275" s="8"/>
    </row>
    <row r="276" spans="1:1" x14ac:dyDescent="0.25">
      <c r="A276" s="8"/>
    </row>
    <row r="277" spans="1:1" x14ac:dyDescent="0.25">
      <c r="A277" s="8"/>
    </row>
    <row r="278" spans="1:1" x14ac:dyDescent="0.25">
      <c r="A278" s="8"/>
    </row>
    <row r="279" spans="1:1" x14ac:dyDescent="0.25">
      <c r="A279" s="8"/>
    </row>
    <row r="280" spans="1:1" x14ac:dyDescent="0.25">
      <c r="A280" s="8"/>
    </row>
    <row r="281" spans="1:1" x14ac:dyDescent="0.25">
      <c r="A281" s="8"/>
    </row>
    <row r="282" spans="1:1" x14ac:dyDescent="0.25">
      <c r="A282" s="8"/>
    </row>
    <row r="283" spans="1:1" x14ac:dyDescent="0.25">
      <c r="A283" s="8"/>
    </row>
    <row r="284" spans="1:1" x14ac:dyDescent="0.25">
      <c r="A284" s="8"/>
    </row>
    <row r="285" spans="1:1" x14ac:dyDescent="0.25">
      <c r="A285" s="8"/>
    </row>
    <row r="286" spans="1:1" x14ac:dyDescent="0.25">
      <c r="A286" s="8"/>
    </row>
    <row r="287" spans="1:1" x14ac:dyDescent="0.25">
      <c r="A287" s="8"/>
    </row>
    <row r="288" spans="1:1" x14ac:dyDescent="0.25">
      <c r="A288" s="8"/>
    </row>
    <row r="289" spans="1:1" x14ac:dyDescent="0.25">
      <c r="A289" s="8"/>
    </row>
    <row r="290" spans="1:1" x14ac:dyDescent="0.25">
      <c r="A290" s="8"/>
    </row>
    <row r="291" spans="1:1" x14ac:dyDescent="0.25">
      <c r="A291" s="8"/>
    </row>
    <row r="292" spans="1:1" x14ac:dyDescent="0.25">
      <c r="A292" s="8"/>
    </row>
    <row r="293" spans="1:1" x14ac:dyDescent="0.25">
      <c r="A293" s="8"/>
    </row>
    <row r="294" spans="1:1" x14ac:dyDescent="0.25">
      <c r="A294" s="8"/>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B1:AR622"/>
  <sheetViews>
    <sheetView showGridLines="0" zoomScale="90" zoomScaleNormal="90" workbookViewId="0">
      <pane xSplit="2" ySplit="9" topLeftCell="C10" activePane="bottomRight" state="frozen"/>
      <selection pane="topRight" activeCell="C1" sqref="C1"/>
      <selection pane="bottomLeft" activeCell="A10" sqref="A10"/>
      <selection pane="bottomRight" activeCell="I10" sqref="I10"/>
    </sheetView>
  </sheetViews>
  <sheetFormatPr defaultColWidth="9.140625" defaultRowHeight="15" x14ac:dyDescent="0.25"/>
  <cols>
    <col min="1" max="1" width="2" style="42" customWidth="1"/>
    <col min="2" max="2" width="20.5703125" style="42" customWidth="1"/>
    <col min="3" max="3" width="11" style="42" customWidth="1"/>
    <col min="4" max="4" width="11.28515625" style="42" customWidth="1"/>
    <col min="5" max="5" width="15" style="42" customWidth="1"/>
    <col min="6" max="6" width="14.85546875" style="42" customWidth="1"/>
    <col min="7" max="7" width="20.28515625" style="42" customWidth="1"/>
    <col min="8" max="8" width="15.5703125" style="42" bestFit="1" customWidth="1"/>
    <col min="9" max="9" width="18.7109375" style="42" customWidth="1"/>
    <col min="10" max="10" width="22.140625" style="42" customWidth="1"/>
    <col min="11" max="11" width="17.28515625" style="42" customWidth="1"/>
    <col min="12" max="12" width="14.5703125" style="42" customWidth="1"/>
    <col min="13" max="13" width="2.7109375" style="42" customWidth="1"/>
    <col min="14" max="14" width="17.28515625" style="42" bestFit="1" customWidth="1"/>
    <col min="15" max="15" width="14.42578125" style="42" customWidth="1"/>
    <col min="16" max="16" width="12.42578125" style="42" customWidth="1"/>
    <col min="17" max="17" width="14.85546875" style="42" customWidth="1"/>
    <col min="18" max="18" width="9.7109375" style="42" customWidth="1"/>
    <col min="19" max="21" width="9.140625" style="42" customWidth="1"/>
    <col min="22" max="22" width="12.140625" style="42" customWidth="1"/>
    <col min="23" max="23" width="11.42578125" style="42" customWidth="1"/>
    <col min="24" max="24" width="9.5703125" style="42" customWidth="1"/>
    <col min="25" max="25" width="13.140625" style="42" customWidth="1"/>
    <col min="26" max="26" width="12.42578125" style="42" customWidth="1"/>
    <col min="27" max="27" width="9.7109375" style="42" customWidth="1"/>
    <col min="28" max="28" width="9.140625" style="43" customWidth="1"/>
    <col min="29" max="30" width="9.140625" style="42" customWidth="1"/>
    <col min="31" max="31" width="9.140625" style="44" customWidth="1"/>
    <col min="32" max="32" width="16.140625" style="44" customWidth="1"/>
    <col min="33" max="36" width="13.85546875" style="45" customWidth="1"/>
    <col min="37" max="37" width="15" style="44" customWidth="1"/>
    <col min="38" max="38" width="9.140625" style="42" customWidth="1"/>
    <col min="39" max="39" width="12.85546875" style="42" customWidth="1"/>
    <col min="40" max="40" width="9.140625" style="42" customWidth="1"/>
    <col min="41" max="41" width="17" style="42" customWidth="1"/>
    <col min="42" max="42" width="9.85546875" style="42" customWidth="1"/>
    <col min="43" max="43" width="15.5703125" style="42" customWidth="1"/>
    <col min="44" max="44" width="10.5703125" style="42" customWidth="1"/>
    <col min="45" max="45" width="16.140625" style="42" customWidth="1"/>
    <col min="46" max="46" width="10.7109375" style="42" customWidth="1"/>
    <col min="47" max="71" width="9.140625" style="42" customWidth="1"/>
    <col min="72" max="16384" width="9.140625" style="42"/>
  </cols>
  <sheetData>
    <row r="1" spans="2:44" x14ac:dyDescent="0.25">
      <c r="B1" s="37"/>
      <c r="C1" s="38"/>
      <c r="D1" s="39">
        <f ca="1">B6</f>
        <v>44606</v>
      </c>
      <c r="E1" s="40"/>
      <c r="F1" s="40"/>
      <c r="G1" s="40"/>
      <c r="H1" s="40"/>
      <c r="I1" s="41"/>
      <c r="J1" s="41"/>
      <c r="K1" s="40"/>
      <c r="L1" s="40"/>
    </row>
    <row r="2" spans="2:44" ht="15.75" thickBot="1" x14ac:dyDescent="0.3">
      <c r="B2" s="46"/>
      <c r="C2" s="47"/>
      <c r="D2" s="48"/>
      <c r="E2" s="48"/>
      <c r="F2" s="48"/>
      <c r="G2" s="48"/>
      <c r="H2" s="48"/>
      <c r="I2" s="49"/>
      <c r="J2" s="49"/>
      <c r="K2" s="50"/>
      <c r="L2" s="50"/>
      <c r="N2" s="51"/>
      <c r="O2" s="51"/>
      <c r="P2" s="51"/>
      <c r="Q2" s="52"/>
      <c r="S2" s="53"/>
    </row>
    <row r="3" spans="2:44" ht="28.5" x14ac:dyDescent="0.25">
      <c r="B3" s="171" t="s">
        <v>532</v>
      </c>
      <c r="C3" s="172"/>
      <c r="D3" s="172"/>
      <c r="E3" s="172"/>
      <c r="F3" s="172"/>
      <c r="G3" s="172"/>
      <c r="H3" s="172"/>
      <c r="I3" s="54"/>
      <c r="J3" s="169"/>
      <c r="K3" s="169"/>
      <c r="L3" s="169"/>
      <c r="N3" s="51"/>
      <c r="O3" s="51"/>
      <c r="P3" s="51"/>
      <c r="Q3" s="52"/>
    </row>
    <row r="4" spans="2:44" x14ac:dyDescent="0.25">
      <c r="B4" s="55"/>
      <c r="C4" s="56"/>
      <c r="D4" s="56"/>
      <c r="E4" s="56"/>
      <c r="F4" s="56"/>
      <c r="G4" s="56"/>
      <c r="H4" s="56"/>
      <c r="I4" s="54"/>
      <c r="J4" s="169"/>
      <c r="K4" s="169"/>
      <c r="L4" s="169"/>
      <c r="N4" s="51"/>
      <c r="O4" s="51"/>
      <c r="P4" s="51"/>
      <c r="Q4" s="52"/>
    </row>
    <row r="5" spans="2:44" ht="21" x14ac:dyDescent="0.35">
      <c r="B5" s="173" t="s">
        <v>350</v>
      </c>
      <c r="C5" s="174"/>
      <c r="D5" s="174"/>
      <c r="E5" s="174"/>
      <c r="F5" s="174"/>
      <c r="G5" s="174"/>
      <c r="H5" s="174"/>
      <c r="I5" s="54"/>
      <c r="J5" s="169"/>
      <c r="K5" s="169"/>
      <c r="L5" s="169"/>
      <c r="N5" s="51"/>
      <c r="O5" s="51"/>
      <c r="P5" s="51"/>
      <c r="Q5" s="52"/>
    </row>
    <row r="6" spans="2:44" ht="16.5" thickBot="1" x14ac:dyDescent="0.3">
      <c r="B6" s="175">
        <f ca="1">TODAY()</f>
        <v>44606</v>
      </c>
      <c r="C6" s="176"/>
      <c r="D6" s="176"/>
      <c r="E6" s="176"/>
      <c r="F6" s="176"/>
      <c r="G6" s="176"/>
      <c r="H6" s="176"/>
      <c r="I6" s="49"/>
      <c r="J6" s="170"/>
      <c r="K6" s="170"/>
      <c r="L6" s="170"/>
      <c r="N6" s="51"/>
      <c r="O6" s="51"/>
      <c r="P6" s="51"/>
      <c r="Q6" s="52"/>
    </row>
    <row r="7" spans="2:44" x14ac:dyDescent="0.25">
      <c r="B7" s="57"/>
      <c r="C7" s="58"/>
      <c r="D7" s="50"/>
      <c r="E7" s="50"/>
      <c r="F7" s="50"/>
      <c r="G7" s="50"/>
      <c r="H7" s="50"/>
      <c r="I7" s="54"/>
      <c r="J7" s="54"/>
      <c r="K7" s="50"/>
      <c r="L7" s="59"/>
      <c r="N7" s="51"/>
      <c r="O7" s="51"/>
      <c r="P7" s="51"/>
      <c r="Q7" s="52"/>
    </row>
    <row r="8" spans="2:44" x14ac:dyDescent="0.25">
      <c r="B8" s="60"/>
      <c r="C8" s="177" t="s">
        <v>349</v>
      </c>
      <c r="D8" s="178"/>
      <c r="E8" s="178"/>
      <c r="F8" s="179"/>
      <c r="G8" s="61" t="s">
        <v>348</v>
      </c>
      <c r="H8" s="61"/>
      <c r="I8" s="61" t="s">
        <v>124</v>
      </c>
      <c r="J8" s="61"/>
      <c r="K8" s="61" t="s">
        <v>347</v>
      </c>
      <c r="L8" s="62"/>
      <c r="N8" s="4">
        <v>3</v>
      </c>
      <c r="O8" s="51"/>
      <c r="P8" s="51"/>
      <c r="Q8" s="52"/>
    </row>
    <row r="9" spans="2:44" ht="25.5" x14ac:dyDescent="0.25">
      <c r="B9" s="63" t="s">
        <v>0</v>
      </c>
      <c r="C9" s="64" t="s">
        <v>346</v>
      </c>
      <c r="D9" s="65" t="s">
        <v>345</v>
      </c>
      <c r="E9" s="65" t="s">
        <v>344</v>
      </c>
      <c r="F9" s="66" t="s">
        <v>306</v>
      </c>
      <c r="G9" s="65" t="s">
        <v>343</v>
      </c>
      <c r="H9" s="67" t="s">
        <v>342</v>
      </c>
      <c r="I9" s="68" t="s">
        <v>341</v>
      </c>
      <c r="J9" s="69" t="s">
        <v>340</v>
      </c>
      <c r="K9" s="70" t="s">
        <v>339</v>
      </c>
      <c r="L9" s="71" t="s">
        <v>338</v>
      </c>
      <c r="N9" s="72" t="s">
        <v>337</v>
      </c>
      <c r="O9" s="72"/>
      <c r="P9" s="73" t="s">
        <v>336</v>
      </c>
      <c r="Q9" s="73" t="str">
        <f>R9</f>
        <v>Change</v>
      </c>
      <c r="R9" s="74" t="str">
        <f>IF(N8=5,"Volume",IF(N8=2,"YTD",IF(N8=4,"YTD",IF(N8=6,"Value","Change"))))</f>
        <v>Change</v>
      </c>
      <c r="W9" s="42" t="s">
        <v>317</v>
      </c>
      <c r="X9" s="42" t="s">
        <v>316</v>
      </c>
      <c r="Y9" s="42" t="s">
        <v>335</v>
      </c>
      <c r="Z9" s="75" t="s">
        <v>334</v>
      </c>
      <c r="AA9" s="42" t="s">
        <v>333</v>
      </c>
      <c r="AB9" s="43" t="s">
        <v>332</v>
      </c>
      <c r="AC9" s="42" t="s">
        <v>331</v>
      </c>
      <c r="AD9" s="44" t="s">
        <v>330</v>
      </c>
      <c r="AF9" s="42" t="s">
        <v>329</v>
      </c>
      <c r="AK9" s="42" t="s">
        <v>328</v>
      </c>
      <c r="AM9" s="42" t="s">
        <v>327</v>
      </c>
      <c r="AO9" s="42" t="s">
        <v>326</v>
      </c>
      <c r="AQ9" s="42" t="s">
        <v>325</v>
      </c>
      <c r="AR9" s="42" t="s">
        <v>324</v>
      </c>
    </row>
    <row r="10" spans="2:44" x14ac:dyDescent="0.25">
      <c r="B10" s="76" t="str">
        <f>IF(ISTEXT('Current Price list'!A3),'Current Price list'!A3,"")</f>
        <v>ABBEYBDS</v>
      </c>
      <c r="C10" s="77">
        <f>IFERROR(IFERROR(VLOOKUP(B10,'Previous Price List'!$A$3:$H$369,6,FALSE),VLOOKUP(B10,'Current Price list'!$A$3:$H$390,2,FALSE)),"")</f>
        <v>1.06</v>
      </c>
      <c r="D10" s="77">
        <f>IFERROR(IF(ISBLANK(VLOOKUP(B10,'Current Price list'!$A$3:$H$390,4,FALSE)),F10,VLOOKUP(B10,'Current Price list'!$A$3:$H$390,4,FALSE)),"")</f>
        <v>1.06</v>
      </c>
      <c r="E10" s="77">
        <f>IFERROR(IF(ISBLANK(VLOOKUP(B10,'Current Price list'!$A$3:$H$390,5,FALSE)),F10,VLOOKUP(B10,'Current Price list'!$A$3:$H$390,5,FALSE)),"")</f>
        <v>1.06</v>
      </c>
      <c r="F10" s="78">
        <f>IFERROR(VLOOKUP(B10,'Current Price list'!$A$3:$H$390,6,FALSE),"")</f>
        <v>1.06</v>
      </c>
      <c r="G10" s="79">
        <f>IFERROR(VLOOKUP(B10,'Current Price list'!$A$3:$H$3990,7,FALSE),"-")</f>
        <v>89195</v>
      </c>
      <c r="H10" s="79">
        <f>IFERROR(VLOOKUP(B10,'Current Price list'!$A$3:$H$390,8,FALSE),"")</f>
        <v>103466.2</v>
      </c>
      <c r="I10" s="133">
        <f>IFERROR(F10-C10,"")</f>
        <v>0</v>
      </c>
      <c r="J10" s="81" t="str">
        <f>IFERROR(F10/VLOOKUP(B10,'[1]Year Start'!$A$3:$B$489,2,FALSE)-1,"")</f>
        <v/>
      </c>
      <c r="K10" s="82">
        <v>5.35</v>
      </c>
      <c r="L10" s="82">
        <v>3.44</v>
      </c>
      <c r="N10" s="83" t="str">
        <f t="array" ref="N10:N19">IF(N8=1,AK10:AK19,IF(N8=2,AO10:AO19,IF(N8=3,AF10:AF19,IF(N8=4,AM10:AM19,IF(N8=5,AQ10:AQ19,IF(N8=6,AR10:AR19))))))</f>
        <v>MOBIL</v>
      </c>
      <c r="O10" s="84"/>
      <c r="P10" s="85">
        <f t="shared" ref="P10:P19" si="0">VLOOKUP(N10,$B$10:$F$1048576,5,FALSE)</f>
        <v>151</v>
      </c>
      <c r="Q10" s="86" t="str">
        <f t="shared" ref="Q10:Q19" si="1">IF($R$9="change",ROUNDUP((R10*100),1)&amp;"%",IF($R$9="YTD",ROUNDUP((R10*100),0)&amp;"%",R10))</f>
        <v>-990.1%</v>
      </c>
      <c r="R10" s="87">
        <f t="shared" ref="R10:R19" si="2">IF($R$9="Change",VLOOKUP(N10,$B$10:$I$1048576,8,FALSE),IF($R$9="YTD",VLOOKUP(N10,$B$10:$J$1048576,9,FALSE),IF($R$9="Volume",VLOOKUP(N10,$B$10:$H$1048576,6,FALSE),IF($R$9="value",VLOOKUP(N10,$B$10:$H$1048576,7,FALSE)))))</f>
        <v>-9.9000000000000057</v>
      </c>
      <c r="V10" s="53" t="str">
        <f t="shared" ref="V10:V67" si="3">IF(ISTEXT(B10),B10,"")</f>
        <v>ABBEYBDS</v>
      </c>
      <c r="W10" s="88">
        <f t="shared" ref="W10:W67" si="4">IF(ISTEXT(B10),I10,"")</f>
        <v>0</v>
      </c>
      <c r="X10" s="88" t="str">
        <f t="shared" ref="X10:X67" si="5">IF(ISTEXT(B10),J10,"")</f>
        <v/>
      </c>
      <c r="Y10" s="89">
        <f t="shared" ref="Y10:Y67" si="6">IF(ISTEXT(B10),G10,"")</f>
        <v>89195</v>
      </c>
      <c r="Z10" s="89">
        <f t="shared" ref="Z10:Z67" si="7">IF(ISTEXT(B10),H10,"")</f>
        <v>103466.2</v>
      </c>
      <c r="AA10" s="90">
        <f>IFERROR(RANK(W10,$W$10:$W$326,1)+COUNTIF(W10:W$326,W10)-1,"")</f>
        <v>170</v>
      </c>
      <c r="AB10" s="91" t="str">
        <f>IFERROR(RANK(X10,$X$10:$X$327,1)+COUNTIF(X10:X$327,X10)-1,"")</f>
        <v/>
      </c>
      <c r="AC10" s="90">
        <f>IFERROR(RANK(Y10,$Y$10:$Y$326,1)+COUNTIF(Y10:Y$326,Y10)-1,"")</f>
        <v>46</v>
      </c>
      <c r="AD10" s="90">
        <f>IFERROR(RANK(Z10,$Z$10:$Z$326,1)+COUNTIF(Z10:Z$326,Z10)-1,"")</f>
        <v>33</v>
      </c>
      <c r="AE10" s="44">
        <v>1</v>
      </c>
      <c r="AF10" s="44" t="str">
        <f>INDEX($V$10:$V$326,MATCH(AE10,$AA$10:$AA$326,0))</f>
        <v>MOBIL</v>
      </c>
      <c r="AG10" s="92">
        <f>MAX(AA10:AA8787)</f>
        <v>223</v>
      </c>
      <c r="AH10" s="92">
        <f>MAX(AB10:AB8787)</f>
        <v>97</v>
      </c>
      <c r="AI10" s="92">
        <f>MAX(AC10:AC8787)</f>
        <v>99</v>
      </c>
      <c r="AJ10" s="92">
        <f>MAX(AD10:AD8787)</f>
        <v>99</v>
      </c>
      <c r="AK10" s="44" t="str">
        <f t="shared" ref="AK10:AK19" si="8">INDEX($V$10:$V$326,MATCH(AG10,$AA$10:$AA$326,0))</f>
        <v>NESTLE</v>
      </c>
      <c r="AM10" s="44" t="str">
        <f t="shared" ref="AM10:AM19" si="9">INDEX($V$10:$V$326,MATCH(AE10,$AB$10:$AB$326,0))</f>
        <v>WAPCO</v>
      </c>
      <c r="AO10" s="44" t="str">
        <f t="shared" ref="AO10:AO19" si="10">INDEX($V$10:$V$326,MATCH(AH10,$AB$10:$AB$326,0))</f>
        <v>CCNN</v>
      </c>
      <c r="AQ10" s="44" t="str">
        <f t="shared" ref="AQ10:AQ19" si="11">INDEX($V$10:$V$326,MATCH(AI10,$AC$10:$AC$326,0))</f>
        <v>FBNH</v>
      </c>
      <c r="AR10" s="44" t="str">
        <f t="shared" ref="AR10:AR19" si="12">INDEX($V$10:$V$326,MATCH(AJ10,$AD$10:$AD$326,0))</f>
        <v>FBNH</v>
      </c>
    </row>
    <row r="11" spans="2:44" x14ac:dyDescent="0.25">
      <c r="B11" s="93" t="str">
        <f>IF(ISTEXT('Current Price list'!A4),'Current Price list'!A4,"")</f>
        <v>ABCTRANS</v>
      </c>
      <c r="C11" s="94">
        <f>IFERROR(IFERROR(VLOOKUP(B11,'Previous Price List'!$A$3:$H$369,6,FALSE),VLOOKUP(B11,'Current Price list'!$A$3:$H$390,2,FALSE)),"")</f>
        <v>0.31</v>
      </c>
      <c r="D11" s="95">
        <f>IFERROR(IF(ISBLANK(VLOOKUP(B11,'Current Price list'!$A$3:$H$390,4,FALSE)),F11,VLOOKUP(B11,'Current Price list'!$A$3:$H$390,4,FALSE)),"")</f>
        <v>0.31</v>
      </c>
      <c r="E11" s="95">
        <f>IFERROR(IF(ISBLANK(VLOOKUP(B11,'Current Price list'!$A$3:$H$390,5,FALSE)),F11,VLOOKUP(B11,'Current Price list'!$A$3:$H$390,5,FALSE)),"")</f>
        <v>0.31</v>
      </c>
      <c r="F11" s="96">
        <f>IFERROR(VLOOKUP(B11,'Current Price list'!$A$3:$H$390,6,FALSE),"")</f>
        <v>0.31</v>
      </c>
      <c r="G11" s="97">
        <f>IFERROR(VLOOKUP(B11,'Current Price list'!$A$3:$H$3990,7,FALSE),"")</f>
        <v>16100</v>
      </c>
      <c r="H11" s="97">
        <f>IFERROR(VLOOKUP(B11,'Current Price list'!$A$3:$H$390,8,FALSE),"")</f>
        <v>4508</v>
      </c>
      <c r="I11" s="133">
        <f t="shared" ref="I11:I74" si="13">IFERROR(F11-C11,"")</f>
        <v>0</v>
      </c>
      <c r="J11" s="81">
        <f>IFERROR(F11/VLOOKUP(B11,'Year Start'!$A$3:$B$490,2,FALSE)-1,"")</f>
        <v>-0.38</v>
      </c>
      <c r="K11" s="98">
        <v>175</v>
      </c>
      <c r="L11" s="99">
        <v>138.99</v>
      </c>
      <c r="N11" s="100" t="str">
        <v>BETAGLAS</v>
      </c>
      <c r="O11" s="101"/>
      <c r="P11" s="102">
        <f t="shared" si="0"/>
        <v>62.1</v>
      </c>
      <c r="Q11" s="103" t="str">
        <f t="shared" si="1"/>
        <v>-790%</v>
      </c>
      <c r="R11" s="87">
        <f t="shared" si="2"/>
        <v>-7.8999999999999986</v>
      </c>
      <c r="V11" s="53" t="str">
        <f t="shared" si="3"/>
        <v>ABCTRANS</v>
      </c>
      <c r="W11" s="88">
        <f t="shared" si="4"/>
        <v>0</v>
      </c>
      <c r="X11" s="88">
        <f t="shared" si="5"/>
        <v>-0.38</v>
      </c>
      <c r="Y11" s="89">
        <f t="shared" si="6"/>
        <v>16100</v>
      </c>
      <c r="Z11" s="89">
        <f t="shared" si="7"/>
        <v>4508</v>
      </c>
      <c r="AA11" s="90">
        <f>IFERROR(RANK(W11,$W$10:$W$326,1)+COUNTIF(W11:W$326,W11)-1,"")</f>
        <v>169</v>
      </c>
      <c r="AB11" s="91">
        <f>IFERROR(RANK(X11,$X$10:$X$326,1)+COUNTIF(X11:X$326,X11)-1,"")</f>
        <v>27</v>
      </c>
      <c r="AC11" s="90">
        <f>IFERROR(RANK(Y11,$Y$10:$Y$326,1)+COUNTIF(Y11:Y$326,Y11)-1,"")</f>
        <v>27</v>
      </c>
      <c r="AD11" s="90">
        <f>IFERROR(RANK(Z11,$Z$10:$Z$326,1)+COUNTIF(Z11:Z$326,Z11)-1,"")</f>
        <v>15</v>
      </c>
      <c r="AE11" s="44">
        <v>2</v>
      </c>
      <c r="AF11" s="44" t="str">
        <f t="shared" ref="AF11:AF19" si="14">INDEX($V$10:$V$326,MATCH(AE11,$AA$10:$AA$326,0))</f>
        <v>BETAGLAS</v>
      </c>
      <c r="AG11" s="92">
        <f t="shared" ref="AG11:AG19" si="15">AG10-1</f>
        <v>222</v>
      </c>
      <c r="AH11" s="92">
        <f t="shared" ref="AH11:AH19" si="16">AH10-1</f>
        <v>96</v>
      </c>
      <c r="AI11" s="92">
        <f t="shared" ref="AI11:AI19" si="17">AI10-1</f>
        <v>98</v>
      </c>
      <c r="AJ11" s="92">
        <f t="shared" ref="AJ11:AJ19" si="18">AJ10-1</f>
        <v>98</v>
      </c>
      <c r="AK11" s="44" t="str">
        <f t="shared" si="8"/>
        <v>SEPLAT</v>
      </c>
      <c r="AM11" s="44" t="str">
        <f t="shared" si="9"/>
        <v>STDINSURE</v>
      </c>
      <c r="AO11" s="44" t="str">
        <f t="shared" si="10"/>
        <v>CILEASING</v>
      </c>
      <c r="AQ11" s="44" t="str">
        <f t="shared" si="11"/>
        <v>DIAMONDBNK</v>
      </c>
      <c r="AR11" s="44" t="str">
        <f t="shared" si="12"/>
        <v>ZENITHBANK</v>
      </c>
    </row>
    <row r="12" spans="2:44" x14ac:dyDescent="0.25">
      <c r="B12" s="76" t="str">
        <f>IF(ISTEXT('Current Price list'!A5),'Current Price list'!A5,"")</f>
        <v>ACADEMY</v>
      </c>
      <c r="C12" s="77">
        <f>IFERROR(IFERROR(VLOOKUP(B12,'Previous Price List'!$A$3:$H$369,6,FALSE),VLOOKUP(B12,'Current Price list'!$A$3:$H$390,2,FALSE)),"")</f>
        <v>0.5</v>
      </c>
      <c r="D12" s="77">
        <f>IFERROR(IF(ISBLANK(VLOOKUP(B12,'Current Price list'!$A$3:$H$390,4,FALSE)),F12,VLOOKUP(B12,'Current Price list'!$A$3:$H$390,4,FALSE)),"")</f>
        <v>0.5</v>
      </c>
      <c r="E12" s="77">
        <f>IFERROR(IF(ISBLANK(VLOOKUP(B12,'Current Price list'!$A$3:$H$390,5,FALSE)),F12,VLOOKUP(B12,'Current Price list'!$A$3:$H$390,5,FALSE)),"")</f>
        <v>0.5</v>
      </c>
      <c r="F12" s="78">
        <f>IFERROR(VLOOKUP(B12,'Current Price list'!$A$3:$H$390,6,FALSE),"")</f>
        <v>0.5</v>
      </c>
      <c r="G12" s="79">
        <f>IFERROR(VLOOKUP(B12,'Current Price list'!$A$3:$H$3990,7,FALSE),"")</f>
        <v>10</v>
      </c>
      <c r="H12" s="79">
        <f>IFERROR(VLOOKUP(B12,'Current Price list'!$A$3:$H$390,8,FALSE),"")</f>
        <v>4.5</v>
      </c>
      <c r="I12" s="133">
        <f t="shared" si="13"/>
        <v>0</v>
      </c>
      <c r="J12" s="81">
        <f>IFERROR(F12/VLOOKUP(B12,'Year Start'!$A$3:$B$490,2,FALSE)-1,"")</f>
        <v>0</v>
      </c>
      <c r="K12" s="82">
        <v>1.01</v>
      </c>
      <c r="L12" s="82">
        <v>0.5</v>
      </c>
      <c r="N12" s="100" t="str">
        <v>FLOURMILL</v>
      </c>
      <c r="O12" s="101"/>
      <c r="P12" s="102">
        <f t="shared" si="0"/>
        <v>16.5</v>
      </c>
      <c r="Q12" s="103" t="str">
        <f t="shared" si="1"/>
        <v>-265%</v>
      </c>
      <c r="R12" s="87">
        <f t="shared" si="2"/>
        <v>-2.6499999999999986</v>
      </c>
      <c r="V12" s="53" t="str">
        <f t="shared" si="3"/>
        <v>ACADEMY</v>
      </c>
      <c r="W12" s="88">
        <f t="shared" si="4"/>
        <v>0</v>
      </c>
      <c r="X12" s="88">
        <f t="shared" si="5"/>
        <v>0</v>
      </c>
      <c r="Y12" s="89">
        <f t="shared" si="6"/>
        <v>10</v>
      </c>
      <c r="Z12" s="89">
        <f t="shared" si="7"/>
        <v>4.5</v>
      </c>
      <c r="AA12" s="90">
        <f>IFERROR(RANK(W12,$W$10:$W$326,1)+COUNTIF(W12:W$326,W12)-1,"")</f>
        <v>168</v>
      </c>
      <c r="AB12" s="91">
        <f>IFERROR(RANK(X12,$X$10:$X$326,1)+COUNTIF(X12:X$326,X12)-1,"")</f>
        <v>73</v>
      </c>
      <c r="AC12" s="90">
        <f>IFERROR(RANK(Y12,$Y$10:$Y$326,1)+COUNTIF(Y12:Y$326,Y12)-1,"")</f>
        <v>2</v>
      </c>
      <c r="AD12" s="90">
        <f>IFERROR(RANK(Z12,$Z$10:$Z$326,1)+COUNTIF(Z12:Z$326,Z12)-1,"")</f>
        <v>1</v>
      </c>
      <c r="AE12" s="44">
        <v>3</v>
      </c>
      <c r="AF12" s="44" t="str">
        <f t="shared" si="14"/>
        <v>FLOURMILL</v>
      </c>
      <c r="AG12" s="92">
        <f t="shared" si="15"/>
        <v>221</v>
      </c>
      <c r="AH12" s="92">
        <f t="shared" si="16"/>
        <v>95</v>
      </c>
      <c r="AI12" s="92">
        <f t="shared" si="17"/>
        <v>97</v>
      </c>
      <c r="AJ12" s="92">
        <f t="shared" si="18"/>
        <v>97</v>
      </c>
      <c r="AK12" s="44" t="str">
        <f t="shared" si="8"/>
        <v>TOTAL</v>
      </c>
      <c r="AM12" s="44" t="str">
        <f t="shared" si="9"/>
        <v>SOVRENINS</v>
      </c>
      <c r="AO12" s="44" t="str">
        <f t="shared" si="10"/>
        <v>NEM</v>
      </c>
      <c r="AQ12" s="44" t="str">
        <f t="shared" si="11"/>
        <v>ACCESS</v>
      </c>
      <c r="AR12" s="44" t="str">
        <f t="shared" si="12"/>
        <v>GUARANTY</v>
      </c>
    </row>
    <row r="13" spans="2:44" x14ac:dyDescent="0.25">
      <c r="B13" s="93" t="str">
        <f>IF(ISTEXT('Current Price list'!A6),'Current Price list'!A6,"")</f>
        <v>ACCESS</v>
      </c>
      <c r="C13" s="94">
        <f>IFERROR(IFERROR(VLOOKUP(B13,'Previous Price List'!$A$3:$H$369,6,FALSE),VLOOKUP(B13,'Current Price list'!$A$3:$H$390,2,FALSE)),"")</f>
        <v>5.75</v>
      </c>
      <c r="D13" s="95">
        <f>IFERROR(IF(ISBLANK(VLOOKUP(B13,'Current Price list'!$A$3:$H$390,4,FALSE)),F13,VLOOKUP(B13,'Current Price list'!$A$3:$H$390,4,FALSE)),"")</f>
        <v>7.9</v>
      </c>
      <c r="E13" s="95">
        <f>IFERROR(IF(ISBLANK(VLOOKUP(B13,'Current Price list'!$A$3:$H$390,5,FALSE)),F13,VLOOKUP(B13,'Current Price list'!$A$3:$H$390,5,FALSE)),"")</f>
        <v>7.9</v>
      </c>
      <c r="F13" s="96">
        <f>IFERROR(VLOOKUP(B13,'Current Price list'!$A$3:$H$390,6,FALSE),"")</f>
        <v>7.9</v>
      </c>
      <c r="G13" s="97">
        <f>IFERROR(VLOOKUP(B13,'Current Price list'!$A$3:$H$3990,7,FALSE),"")</f>
        <v>22385302</v>
      </c>
      <c r="H13" s="97">
        <f>IFERROR(VLOOKUP(B13,'Current Price list'!$A$3:$H$390,8,FALSE),"")</f>
        <v>176844251.30000001</v>
      </c>
      <c r="I13" s="133">
        <f t="shared" si="13"/>
        <v>2.1500000000000004</v>
      </c>
      <c r="J13" s="81">
        <f>IFERROR(F13/VLOOKUP(B13,'Year Start'!$A$3:$B$490,2,FALSE)-1,"")</f>
        <v>-0.25471698113207542</v>
      </c>
      <c r="K13" s="98">
        <v>5.0999999999999996</v>
      </c>
      <c r="L13" s="99">
        <v>3.3</v>
      </c>
      <c r="N13" s="100" t="str">
        <v>UBN</v>
      </c>
      <c r="O13" s="101"/>
      <c r="P13" s="102">
        <f t="shared" si="0"/>
        <v>4.8499999999999996</v>
      </c>
      <c r="Q13" s="103" t="str">
        <f t="shared" si="1"/>
        <v>-175%</v>
      </c>
      <c r="R13" s="87">
        <f t="shared" si="2"/>
        <v>-1.75</v>
      </c>
      <c r="V13" s="53" t="str">
        <f t="shared" si="3"/>
        <v>ACCESS</v>
      </c>
      <c r="W13" s="88">
        <f t="shared" si="4"/>
        <v>2.1500000000000004</v>
      </c>
      <c r="X13" s="88">
        <f t="shared" si="5"/>
        <v>-0.25471698113207542</v>
      </c>
      <c r="Y13" s="89">
        <f t="shared" si="6"/>
        <v>22385302</v>
      </c>
      <c r="Z13" s="89">
        <f t="shared" si="7"/>
        <v>176844251.30000001</v>
      </c>
      <c r="AA13" s="90">
        <f>IFERROR(RANK(W13,$W$10:$W$326,1)+COUNTIF(W13:W$326,W13)-1,"")</f>
        <v>194</v>
      </c>
      <c r="AB13" s="91">
        <f>IFERROR(RANK(X13,$X$10:$X$326,1)+COUNTIF(X13:X$326,X13)-1,"")</f>
        <v>35</v>
      </c>
      <c r="AC13" s="90">
        <f>IFERROR(RANK(Y13,$Y$10:$Y$326,1)+COUNTIF(Y13:Y$326,Y13)-1,"")</f>
        <v>97</v>
      </c>
      <c r="AD13" s="90">
        <f>IFERROR(RANK(Z13,$Z$10:$Z$326,1)+COUNTIF(Z13:Z$326,Z13)-1,"")</f>
        <v>94</v>
      </c>
      <c r="AE13" s="44">
        <v>4</v>
      </c>
      <c r="AF13" s="44" t="str">
        <f t="shared" si="14"/>
        <v>UBN</v>
      </c>
      <c r="AG13" s="92">
        <f t="shared" si="15"/>
        <v>220</v>
      </c>
      <c r="AH13" s="92">
        <f t="shared" si="16"/>
        <v>94</v>
      </c>
      <c r="AI13" s="92">
        <f t="shared" si="17"/>
        <v>96</v>
      </c>
      <c r="AJ13" s="92">
        <f t="shared" si="18"/>
        <v>96</v>
      </c>
      <c r="AK13" s="44" t="str">
        <f t="shared" si="8"/>
        <v>DANGCEM</v>
      </c>
      <c r="AM13" s="44" t="str">
        <f t="shared" si="9"/>
        <v>JAPAULOIL</v>
      </c>
      <c r="AO13" s="44" t="str">
        <f t="shared" si="10"/>
        <v>UNITYBNK</v>
      </c>
      <c r="AQ13" s="44" t="str">
        <f t="shared" si="11"/>
        <v>ZENITHBANK</v>
      </c>
      <c r="AR13" s="44" t="str">
        <f t="shared" si="12"/>
        <v>NB</v>
      </c>
    </row>
    <row r="14" spans="2:44" x14ac:dyDescent="0.25">
      <c r="B14" s="76" t="str">
        <f>IF(ISTEXT('Current Price list'!A7),'Current Price list'!A7,"")</f>
        <v>AFRIPRUD</v>
      </c>
      <c r="C14" s="77">
        <f>IFERROR(IFERROR(VLOOKUP(B14,'Previous Price List'!$A$3:$H$369,6,FALSE),VLOOKUP(B14,'Current Price list'!$A$3:$H$390,2,FALSE)),"")</f>
        <v>3.6</v>
      </c>
      <c r="D14" s="77">
        <f>IFERROR(IF(ISBLANK(VLOOKUP(B14,'Current Price list'!$A$3:$H$390,4,FALSE)),F14,VLOOKUP(B14,'Current Price list'!$A$3:$H$390,4,FALSE)),"")</f>
        <v>3.83</v>
      </c>
      <c r="E14" s="77">
        <f>IFERROR(IF(ISBLANK(VLOOKUP(B14,'Current Price list'!$A$3:$H$390,5,FALSE)),F14,VLOOKUP(B14,'Current Price list'!$A$3:$H$390,5,FALSE)),"")</f>
        <v>3.83</v>
      </c>
      <c r="F14" s="78">
        <f>IFERROR(VLOOKUP(B14,'Current Price list'!$A$3:$H$390,6,FALSE),"")</f>
        <v>3.83</v>
      </c>
      <c r="G14" s="79">
        <f>IFERROR(VLOOKUP(B14,'Current Price list'!$A$3:$H$3990,7,FALSE),"")</f>
        <v>521281</v>
      </c>
      <c r="H14" s="79">
        <f>IFERROR(VLOOKUP(B14,'Current Price list'!$A$3:$H$390,8,FALSE),"")</f>
        <v>1989784.92</v>
      </c>
      <c r="I14" s="133">
        <f t="shared" si="13"/>
        <v>0.22999999999999998</v>
      </c>
      <c r="J14" s="81">
        <f>IFERROR(F14/VLOOKUP(B14,'Year Start'!$A$3:$B$490,2,FALSE)-1,"")</f>
        <v>-0.13544018058690743</v>
      </c>
      <c r="K14" s="82">
        <v>5.13</v>
      </c>
      <c r="L14" s="82">
        <v>2.6</v>
      </c>
      <c r="N14" s="100" t="str">
        <v>VITAFOAM</v>
      </c>
      <c r="O14" s="101"/>
      <c r="P14" s="102">
        <f t="shared" si="0"/>
        <v>3.35</v>
      </c>
      <c r="Q14" s="103" t="str">
        <f t="shared" si="1"/>
        <v>-90%</v>
      </c>
      <c r="R14" s="87">
        <f t="shared" si="2"/>
        <v>-0.89999999999999991</v>
      </c>
      <c r="V14" s="53" t="str">
        <f t="shared" si="3"/>
        <v>AFRIPRUD</v>
      </c>
      <c r="W14" s="88">
        <f t="shared" si="4"/>
        <v>0.22999999999999998</v>
      </c>
      <c r="X14" s="88">
        <f t="shared" si="5"/>
        <v>-0.13544018058690743</v>
      </c>
      <c r="Y14" s="89">
        <f t="shared" si="6"/>
        <v>521281</v>
      </c>
      <c r="Z14" s="89">
        <f t="shared" si="7"/>
        <v>1989784.92</v>
      </c>
      <c r="AA14" s="90">
        <f>IFERROR(RANK(W14,$W$10:$W$326,1)+COUNTIF(W14:W$326,W14)-1,"")</f>
        <v>181</v>
      </c>
      <c r="AB14" s="91">
        <f>IFERROR(RANK(X14,$X$10:$X$326,1)+COUNTIF(X14:X$326,X14)-1,"")</f>
        <v>52</v>
      </c>
      <c r="AC14" s="90">
        <f>IFERROR(RANK(Y14,$Y$10:$Y$326,1)+COUNTIF(Y14:Y$326,Y14)-1,"")</f>
        <v>71</v>
      </c>
      <c r="AD14" s="90">
        <f>IFERROR(RANK(Z14,$Z$10:$Z$326,1)+COUNTIF(Z14:Z$326,Z14)-1,"")</f>
        <v>70</v>
      </c>
      <c r="AE14" s="44">
        <v>5</v>
      </c>
      <c r="AF14" s="44" t="str">
        <f t="shared" si="14"/>
        <v>VITAFOAM</v>
      </c>
      <c r="AG14" s="92">
        <f t="shared" si="15"/>
        <v>219</v>
      </c>
      <c r="AH14" s="92">
        <f t="shared" si="16"/>
        <v>93</v>
      </c>
      <c r="AI14" s="92">
        <f t="shared" si="17"/>
        <v>95</v>
      </c>
      <c r="AJ14" s="92">
        <f t="shared" si="18"/>
        <v>95</v>
      </c>
      <c r="AK14" s="44" t="str">
        <f t="shared" si="8"/>
        <v>NB</v>
      </c>
      <c r="AM14" s="44" t="str">
        <f t="shared" si="9"/>
        <v>REGALINS</v>
      </c>
      <c r="AO14" s="44" t="str">
        <f t="shared" si="10"/>
        <v>CAVERTON</v>
      </c>
      <c r="AQ14" s="44" t="str">
        <f t="shared" si="11"/>
        <v>GUARANTY</v>
      </c>
      <c r="AR14" s="44" t="str">
        <f t="shared" si="12"/>
        <v>NESTLE</v>
      </c>
    </row>
    <row r="15" spans="2:44" x14ac:dyDescent="0.25">
      <c r="B15" s="93" t="str">
        <f>IF(ISTEXT('Current Price list'!A8),'Current Price list'!A8,"")</f>
        <v>AGLEVENT</v>
      </c>
      <c r="C15" s="94">
        <f>IFERROR(IFERROR(VLOOKUP(B15,'Previous Price List'!$A$3:$H$369,6,FALSE),VLOOKUP(B15,'Current Price list'!$A$3:$H$390,2,FALSE)),"")</f>
        <v>0.36</v>
      </c>
      <c r="D15" s="95">
        <f>IFERROR(IF(ISBLANK(VLOOKUP(B15,'Current Price list'!$A$3:$H$390,4,FALSE)),F15,VLOOKUP(B15,'Current Price list'!$A$3:$H$390,4,FALSE)),"")</f>
        <v>0.36</v>
      </c>
      <c r="E15" s="95">
        <f>IFERROR(IF(ISBLANK(VLOOKUP(B15,'Current Price list'!$A$3:$H$390,5,FALSE)),F15,VLOOKUP(B15,'Current Price list'!$A$3:$H$390,5,FALSE)),"")</f>
        <v>0.36</v>
      </c>
      <c r="F15" s="96">
        <f>IFERROR(VLOOKUP(B15,'Current Price list'!$A$3:$H$390,6,FALSE),"")</f>
        <v>0.36</v>
      </c>
      <c r="G15" s="97">
        <f>IFERROR(VLOOKUP(B15,'Current Price list'!$A$3:$H$3990,7,FALSE),"")</f>
        <v>34724</v>
      </c>
      <c r="H15" s="97">
        <f>IFERROR(VLOOKUP(B15,'Current Price list'!$A$3:$H$390,8,FALSE),"")</f>
        <v>11458.92</v>
      </c>
      <c r="I15" s="133">
        <f t="shared" si="13"/>
        <v>0</v>
      </c>
      <c r="J15" s="81">
        <f>IFERROR(F15/VLOOKUP(B15,'Year Start'!$A$3:$B$490,2,FALSE)-1,"")</f>
        <v>-0.48571428571428565</v>
      </c>
      <c r="K15" s="98">
        <v>470</v>
      </c>
      <c r="L15" s="99">
        <v>225.21</v>
      </c>
      <c r="N15" s="100" t="str">
        <v>JBERGER</v>
      </c>
      <c r="O15" s="101"/>
      <c r="P15" s="102">
        <f t="shared" si="0"/>
        <v>21.35</v>
      </c>
      <c r="Q15" s="103" t="str">
        <f t="shared" si="1"/>
        <v>-70%</v>
      </c>
      <c r="R15" s="87">
        <f t="shared" si="2"/>
        <v>-0.69999999999999929</v>
      </c>
      <c r="V15" s="53" t="str">
        <f t="shared" si="3"/>
        <v>AGLEVENT</v>
      </c>
      <c r="W15" s="88">
        <f t="shared" si="4"/>
        <v>0</v>
      </c>
      <c r="X15" s="88">
        <f t="shared" si="5"/>
        <v>-0.48571428571428565</v>
      </c>
      <c r="Y15" s="89">
        <f t="shared" si="6"/>
        <v>34724</v>
      </c>
      <c r="Z15" s="89">
        <f t="shared" si="7"/>
        <v>11458.92</v>
      </c>
      <c r="AA15" s="90">
        <f>IFERROR(RANK(W15,$W$10:$W$326,1)+COUNTIF(W15:W$326,W15)-1,"")</f>
        <v>167</v>
      </c>
      <c r="AB15" s="91">
        <f>IFERROR(RANK(X15,$X$10:$X$326,1)+COUNTIF(X15:X$326,X15)-1,"")</f>
        <v>16</v>
      </c>
      <c r="AC15" s="90">
        <f>IFERROR(RANK(Y15,$Y$10:$Y$326,1)+COUNTIF(Y15:Y$326,Y15)-1,"")</f>
        <v>33</v>
      </c>
      <c r="AD15" s="90">
        <f>IFERROR(RANK(Z15,$Z$10:$Z$326,1)+COUNTIF(Z15:Z$326,Z15)-1,"")</f>
        <v>18</v>
      </c>
      <c r="AE15" s="44">
        <v>6</v>
      </c>
      <c r="AF15" s="44" t="str">
        <f t="shared" si="14"/>
        <v>JBERGER</v>
      </c>
      <c r="AG15" s="92">
        <f t="shared" si="15"/>
        <v>218</v>
      </c>
      <c r="AH15" s="92">
        <f t="shared" si="16"/>
        <v>92</v>
      </c>
      <c r="AI15" s="92">
        <f t="shared" si="17"/>
        <v>94</v>
      </c>
      <c r="AJ15" s="92">
        <f t="shared" si="18"/>
        <v>94</v>
      </c>
      <c r="AK15" s="44" t="str">
        <f t="shared" si="8"/>
        <v>GUINNESS</v>
      </c>
      <c r="AM15" s="44" t="str">
        <f t="shared" si="9"/>
        <v>PZ</v>
      </c>
      <c r="AO15" s="44" t="str">
        <f t="shared" si="10"/>
        <v>STERLNBANK</v>
      </c>
      <c r="AQ15" s="44" t="str">
        <f t="shared" si="11"/>
        <v>REGALINS</v>
      </c>
      <c r="AR15" s="44" t="str">
        <f t="shared" si="12"/>
        <v>ACCESS</v>
      </c>
    </row>
    <row r="16" spans="2:44" x14ac:dyDescent="0.25">
      <c r="B16" s="76" t="str">
        <f>IF(ISTEXT('Current Price list'!A9),'Current Price list'!A9,"")</f>
        <v>AIICO</v>
      </c>
      <c r="C16" s="77">
        <f>IFERROR(IFERROR(VLOOKUP(B16,'Previous Price List'!$A$3:$H$369,6,FALSE),VLOOKUP(B16,'Current Price list'!$A$3:$H$390,2,FALSE)),"")</f>
        <v>0.75</v>
      </c>
      <c r="D16" s="77">
        <f>IFERROR(IF(ISBLANK(VLOOKUP(B16,'Current Price list'!$A$3:$H$390,4,FALSE)),F16,VLOOKUP(B16,'Current Price list'!$A$3:$H$390,4,FALSE)),"")</f>
        <v>0.66</v>
      </c>
      <c r="E16" s="77">
        <f>IFERROR(IF(ISBLANK(VLOOKUP(B16,'Current Price list'!$A$3:$H$390,5,FALSE)),F16,VLOOKUP(B16,'Current Price list'!$A$3:$H$390,5,FALSE)),"")</f>
        <v>0.66</v>
      </c>
      <c r="F16" s="78">
        <f>IFERROR(VLOOKUP(B16,'Current Price list'!$A$3:$H$390,6,FALSE),"")</f>
        <v>0.66</v>
      </c>
      <c r="G16" s="79">
        <f>IFERROR(VLOOKUP(B16,'Current Price list'!$A$3:$H$3990,7,FALSE),"")</f>
        <v>320077</v>
      </c>
      <c r="H16" s="79">
        <f>IFERROR(VLOOKUP(B16,'Current Price list'!$A$3:$H$390,8,FALSE),"")</f>
        <v>213356.07</v>
      </c>
      <c r="I16" s="133">
        <f t="shared" si="13"/>
        <v>-8.9999999999999969E-2</v>
      </c>
      <c r="J16" s="81">
        <f>IFERROR(F16/VLOOKUP(B16,'Year Start'!$A$3:$B$490,2,FALSE)-1,"")</f>
        <v>0.2222222222222221</v>
      </c>
      <c r="K16" s="82">
        <v>1.19</v>
      </c>
      <c r="L16" s="82">
        <v>0.71</v>
      </c>
      <c r="N16" s="100" t="str">
        <v>CUSTODIAN</v>
      </c>
      <c r="O16" s="101"/>
      <c r="P16" s="102">
        <f t="shared" si="0"/>
        <v>5.15</v>
      </c>
      <c r="Q16" s="103" t="str">
        <f t="shared" si="1"/>
        <v>-45%</v>
      </c>
      <c r="R16" s="104">
        <f t="shared" si="2"/>
        <v>-0.44999999999999929</v>
      </c>
      <c r="V16" s="53" t="str">
        <f t="shared" si="3"/>
        <v>AIICO</v>
      </c>
      <c r="W16" s="88">
        <f t="shared" si="4"/>
        <v>-8.9999999999999969E-2</v>
      </c>
      <c r="X16" s="88">
        <f t="shared" si="5"/>
        <v>0.2222222222222221</v>
      </c>
      <c r="Y16" s="89">
        <f t="shared" si="6"/>
        <v>320077</v>
      </c>
      <c r="Z16" s="89">
        <f t="shared" si="7"/>
        <v>213356.07</v>
      </c>
      <c r="AA16" s="90">
        <f>IFERROR(RANK(W16,$W$10:$W$326,1)+COUNTIF(W16:W$326,W16)-1,"")</f>
        <v>14</v>
      </c>
      <c r="AB16" s="91">
        <f>IFERROR(RANK(X16,$X$10:$X$326,1)+COUNTIF(X16:X$326,X16)-1,"")</f>
        <v>88</v>
      </c>
      <c r="AC16" s="90">
        <f>IFERROR(RANK(Y16,$Y$10:$Y$326,1)+COUNTIF(Y16:Y$326,Y16)-1,"")</f>
        <v>63</v>
      </c>
      <c r="AD16" s="90">
        <f>IFERROR(RANK(Z16,$Z$10:$Z$326,1)+COUNTIF(Z16:Z$326,Z16)-1,"")</f>
        <v>37</v>
      </c>
      <c r="AE16" s="44">
        <v>7</v>
      </c>
      <c r="AF16" s="44" t="str">
        <f t="shared" si="14"/>
        <v>CUSTODIAN</v>
      </c>
      <c r="AG16" s="92">
        <f t="shared" si="15"/>
        <v>217</v>
      </c>
      <c r="AH16" s="92">
        <f t="shared" si="16"/>
        <v>91</v>
      </c>
      <c r="AI16" s="92">
        <f t="shared" si="17"/>
        <v>93</v>
      </c>
      <c r="AJ16" s="92">
        <f t="shared" si="18"/>
        <v>93</v>
      </c>
      <c r="AK16" s="44" t="str">
        <f t="shared" si="8"/>
        <v>PRESCO</v>
      </c>
      <c r="AM16" s="44" t="str">
        <f t="shared" si="9"/>
        <v>NIGERINS</v>
      </c>
      <c r="AO16" s="44" t="str">
        <f t="shared" si="10"/>
        <v>FIDSON</v>
      </c>
      <c r="AQ16" s="44" t="str">
        <f t="shared" si="11"/>
        <v>STDINSURE</v>
      </c>
      <c r="AR16" s="44" t="str">
        <f t="shared" si="12"/>
        <v>UBA</v>
      </c>
    </row>
    <row r="17" spans="2:44" x14ac:dyDescent="0.25">
      <c r="B17" s="93" t="str">
        <f>IF(ISTEXT('Current Price list'!A10),'Current Price list'!A10,"")</f>
        <v>AIRSERVICE</v>
      </c>
      <c r="C17" s="94">
        <f>IFERROR(IFERROR(VLOOKUP(B17,'Previous Price List'!$A$3:$H$369,6,FALSE),VLOOKUP(B17,'Current Price list'!$A$3:$H$390,2,FALSE)),"")</f>
        <v>7</v>
      </c>
      <c r="D17" s="95">
        <f>IFERROR(IF(ISBLANK(VLOOKUP(B17,'Current Price list'!$A$3:$H$390,4,FALSE)),F17,VLOOKUP(B17,'Current Price list'!$A$3:$H$390,4,FALSE)),"")</f>
        <v>7</v>
      </c>
      <c r="E17" s="95">
        <f>IFERROR(IF(ISBLANK(VLOOKUP(B17,'Current Price list'!$A$3:$H$390,5,FALSE)),F17,VLOOKUP(B17,'Current Price list'!$A$3:$H$390,5,FALSE)),"")</f>
        <v>7</v>
      </c>
      <c r="F17" s="96">
        <f>IFERROR(VLOOKUP(B17,'Current Price list'!$A$3:$H$390,6,FALSE),"")</f>
        <v>7</v>
      </c>
      <c r="G17" s="97">
        <f>IFERROR(VLOOKUP(B17,'Current Price list'!$A$3:$H$3990,7,FALSE),"")</f>
        <v>38120</v>
      </c>
      <c r="H17" s="97">
        <f>IFERROR(VLOOKUP(B17,'Current Price list'!$A$3:$H$390,8,FALSE),"")</f>
        <v>240234</v>
      </c>
      <c r="I17" s="133">
        <f t="shared" si="13"/>
        <v>0</v>
      </c>
      <c r="J17" s="81">
        <f>IFERROR(F17/VLOOKUP(B17,'Year Start'!$A$3:$B$490,2,FALSE)-1,"")</f>
        <v>0.17647058823529416</v>
      </c>
      <c r="K17" s="98">
        <v>3.35</v>
      </c>
      <c r="L17" s="99">
        <v>2.25</v>
      </c>
      <c r="N17" s="100" t="str">
        <v>LAWUNION</v>
      </c>
      <c r="O17" s="101"/>
      <c r="P17" s="102">
        <f t="shared" si="0"/>
        <v>0.55000000000000004</v>
      </c>
      <c r="Q17" s="103" t="str">
        <f t="shared" si="1"/>
        <v>-40%</v>
      </c>
      <c r="R17" s="104">
        <f t="shared" si="2"/>
        <v>-0.39999999999999991</v>
      </c>
      <c r="V17" s="53" t="str">
        <f t="shared" si="3"/>
        <v>AIRSERVICE</v>
      </c>
      <c r="W17" s="88">
        <f t="shared" si="4"/>
        <v>0</v>
      </c>
      <c r="X17" s="88">
        <f t="shared" si="5"/>
        <v>0.17647058823529416</v>
      </c>
      <c r="Y17" s="89">
        <f t="shared" si="6"/>
        <v>38120</v>
      </c>
      <c r="Z17" s="89">
        <f t="shared" si="7"/>
        <v>240234</v>
      </c>
      <c r="AA17" s="90">
        <f>IFERROR(RANK(W17,$W$10:$W$326,1)+COUNTIF(W17:W$326,W17)-1,"")</f>
        <v>166</v>
      </c>
      <c r="AB17" s="91">
        <f>IFERROR(RANK(X17,$X$10:$X$326,1)+COUNTIF(X17:X$326,X17)-1,"")</f>
        <v>86</v>
      </c>
      <c r="AC17" s="90">
        <f>IFERROR(RANK(Y17,$Y$10:$Y$326,1)+COUNTIF(Y17:Y$326,Y17)-1,"")</f>
        <v>37</v>
      </c>
      <c r="AD17" s="90">
        <f>IFERROR(RANK(Z17,$Z$10:$Z$326,1)+COUNTIF(Z17:Z$326,Z17)-1,"")</f>
        <v>38</v>
      </c>
      <c r="AE17" s="44">
        <v>8</v>
      </c>
      <c r="AF17" s="44" t="str">
        <f t="shared" si="14"/>
        <v>LAWUNION</v>
      </c>
      <c r="AG17" s="92">
        <f t="shared" si="15"/>
        <v>216</v>
      </c>
      <c r="AH17" s="92">
        <f t="shared" si="16"/>
        <v>90</v>
      </c>
      <c r="AI17" s="92">
        <f t="shared" si="17"/>
        <v>92</v>
      </c>
      <c r="AJ17" s="92">
        <f t="shared" si="18"/>
        <v>92</v>
      </c>
      <c r="AK17" s="44" t="str">
        <f t="shared" si="8"/>
        <v>UNILEVER</v>
      </c>
      <c r="AM17" s="44" t="str">
        <f t="shared" si="9"/>
        <v>CORNERST</v>
      </c>
      <c r="AO17" s="44" t="str">
        <f t="shared" si="10"/>
        <v>CUSTODIAN</v>
      </c>
      <c r="AQ17" s="44" t="str">
        <f t="shared" si="11"/>
        <v>UBA</v>
      </c>
      <c r="AR17" s="44" t="str">
        <f t="shared" si="12"/>
        <v>DIAMONDBNK</v>
      </c>
    </row>
    <row r="18" spans="2:44" x14ac:dyDescent="0.25">
      <c r="B18" s="76" t="str">
        <f>IF(ISTEXT('Current Price list'!A11),'Current Price list'!A11,"")</f>
        <v>ALEX</v>
      </c>
      <c r="C18" s="77">
        <f>IFERROR(IFERROR(VLOOKUP(B18,'Previous Price List'!$A$3:$H$369,6,FALSE),VLOOKUP(B18,'Current Price list'!$A$3:$H$390,2,FALSE)),"")</f>
        <v>8.1999999999999993</v>
      </c>
      <c r="D18" s="77">
        <f>IFERROR(IF(ISBLANK(VLOOKUP(B18,'Current Price list'!$A$3:$H$390,4,FALSE)),F18,VLOOKUP(B18,'Current Price list'!$A$3:$H$390,4,FALSE)),"")</f>
        <v>8.1999999999999993</v>
      </c>
      <c r="E18" s="77">
        <f>IFERROR(IF(ISBLANK(VLOOKUP(B18,'Current Price list'!$A$3:$H$390,5,FALSE)),F18,VLOOKUP(B18,'Current Price list'!$A$3:$H$390,5,FALSE)),"")</f>
        <v>8.1999999999999993</v>
      </c>
      <c r="F18" s="78">
        <f>IFERROR(VLOOKUP(B18,'Current Price list'!$A$3:$H$390,6,FALSE),"")</f>
        <v>8.1999999999999993</v>
      </c>
      <c r="G18" s="79">
        <f>IFERROR(VLOOKUP(B18,'Current Price list'!$A$3:$H$3990,7,FALSE),"")</f>
        <v>200</v>
      </c>
      <c r="H18" s="79">
        <f>IFERROR(VLOOKUP(B18,'Current Price list'!$A$3:$H$390,8,FALSE),"")</f>
        <v>1480</v>
      </c>
      <c r="I18" s="133">
        <f t="shared" si="13"/>
        <v>0</v>
      </c>
      <c r="J18" s="81">
        <f>IFERROR(F18/VLOOKUP(B18,'Year Start'!$A$3:$B$490,2,FALSE)-1,"")</f>
        <v>-0.15113871635610776</v>
      </c>
      <c r="K18" s="82">
        <v>1.07</v>
      </c>
      <c r="L18" s="82">
        <v>0.5</v>
      </c>
      <c r="N18" s="100" t="str">
        <v>CAVERTON</v>
      </c>
      <c r="O18" s="101"/>
      <c r="P18" s="102">
        <f t="shared" si="0"/>
        <v>1.85</v>
      </c>
      <c r="Q18" s="103" t="str">
        <f t="shared" si="1"/>
        <v>-32%</v>
      </c>
      <c r="R18" s="104">
        <f t="shared" si="2"/>
        <v>-0.31999999999999984</v>
      </c>
      <c r="V18" s="53" t="str">
        <f t="shared" si="3"/>
        <v>ALEX</v>
      </c>
      <c r="W18" s="88">
        <f t="shared" si="4"/>
        <v>0</v>
      </c>
      <c r="X18" s="88">
        <f t="shared" si="5"/>
        <v>-0.15113871635610776</v>
      </c>
      <c r="Y18" s="89">
        <f t="shared" si="6"/>
        <v>200</v>
      </c>
      <c r="Z18" s="89">
        <f t="shared" si="7"/>
        <v>1480</v>
      </c>
      <c r="AA18" s="90">
        <f>IFERROR(RANK(W18,$W$10:$W$326,1)+COUNTIF(W18:W$326,W18)-1,"")</f>
        <v>165</v>
      </c>
      <c r="AB18" s="91">
        <f>IFERROR(RANK(X18,$X$10:$X$326,1)+COUNTIF(X18:X$326,X18)-1,"")</f>
        <v>48</v>
      </c>
      <c r="AC18" s="90">
        <f>IFERROR(RANK(Y18,$Y$10:$Y$326,1)+COUNTIF(Y18:Y$326,Y18)-1,"")</f>
        <v>7</v>
      </c>
      <c r="AD18" s="90">
        <f>IFERROR(RANK(Z18,$Z$10:$Z$326,1)+COUNTIF(Z18:Z$326,Z18)-1,"")</f>
        <v>8</v>
      </c>
      <c r="AE18" s="44">
        <v>9</v>
      </c>
      <c r="AF18" s="44" t="str">
        <f t="shared" si="14"/>
        <v>CAVERTON</v>
      </c>
      <c r="AG18" s="92">
        <f t="shared" si="15"/>
        <v>215</v>
      </c>
      <c r="AH18" s="92">
        <f t="shared" si="16"/>
        <v>89</v>
      </c>
      <c r="AI18" s="92">
        <f t="shared" si="17"/>
        <v>91</v>
      </c>
      <c r="AJ18" s="92">
        <f t="shared" si="18"/>
        <v>91</v>
      </c>
      <c r="AK18" s="44" t="str">
        <f t="shared" si="8"/>
        <v>INTBREW</v>
      </c>
      <c r="AM18" s="44" t="str">
        <f t="shared" si="9"/>
        <v>VERITASKAP</v>
      </c>
      <c r="AO18" s="44" t="str">
        <f t="shared" si="10"/>
        <v>LEARNAFRCA</v>
      </c>
      <c r="AQ18" s="44" t="str">
        <f t="shared" si="11"/>
        <v>TRANSCORP</v>
      </c>
      <c r="AR18" s="44" t="str">
        <f t="shared" si="12"/>
        <v>DANGCEM</v>
      </c>
    </row>
    <row r="19" spans="2:44" ht="15.75" thickBot="1" x14ac:dyDescent="0.3">
      <c r="B19" s="93" t="str">
        <f>IF(ISTEXT('Current Price list'!A12),'Current Price list'!A12,"")</f>
        <v>BERGER</v>
      </c>
      <c r="C19" s="94">
        <f>IFERROR(IFERROR(VLOOKUP(B19,'Previous Price List'!$A$3:$H$369,6,FALSE),VLOOKUP(B19,'Current Price list'!$A$3:$H$390,2,FALSE)),"")</f>
        <v>6.7</v>
      </c>
      <c r="D19" s="95">
        <f>IFERROR(IF(ISBLANK(VLOOKUP(B19,'Current Price list'!$A$3:$H$390,4,FALSE)),F19,VLOOKUP(B19,'Current Price list'!$A$3:$H$390,4,FALSE)),"")</f>
        <v>6.6</v>
      </c>
      <c r="E19" s="95">
        <f>IFERROR(IF(ISBLANK(VLOOKUP(B19,'Current Price list'!$A$3:$H$390,5,FALSE)),F19,VLOOKUP(B19,'Current Price list'!$A$3:$H$390,5,FALSE)),"")</f>
        <v>6.6</v>
      </c>
      <c r="F19" s="96">
        <f>IFERROR(VLOOKUP(B19,'Current Price list'!$A$3:$H$390,6,FALSE),"")</f>
        <v>6.6</v>
      </c>
      <c r="G19" s="97">
        <f>IFERROR(VLOOKUP(B19,'Current Price list'!$A$3:$H$3990,7,FALSE),"")</f>
        <v>13914</v>
      </c>
      <c r="H19" s="97">
        <f>IFERROR(VLOOKUP(B19,'Current Price list'!$A$3:$H$390,8,FALSE),"")</f>
        <v>96549.75</v>
      </c>
      <c r="I19" s="133">
        <f t="shared" si="13"/>
        <v>-0.10000000000000053</v>
      </c>
      <c r="J19" s="81">
        <f>IFERROR(F19/VLOOKUP(B19,'Year Start'!$A$3:$B$490,2,FALSE)-1,"")</f>
        <v>-0.22261484098939932</v>
      </c>
      <c r="K19" s="98">
        <v>1.39</v>
      </c>
      <c r="L19" s="99">
        <v>0.8</v>
      </c>
      <c r="N19" s="105" t="str">
        <v>LIVESTOCK</v>
      </c>
      <c r="O19" s="106"/>
      <c r="P19" s="107">
        <f t="shared" si="0"/>
        <v>0.52</v>
      </c>
      <c r="Q19" s="108" t="str">
        <f t="shared" si="1"/>
        <v>-12%</v>
      </c>
      <c r="R19" s="109">
        <f t="shared" si="2"/>
        <v>-0.12</v>
      </c>
      <c r="V19" s="53" t="str">
        <f t="shared" si="3"/>
        <v>BERGER</v>
      </c>
      <c r="W19" s="88">
        <f t="shared" si="4"/>
        <v>-0.10000000000000053</v>
      </c>
      <c r="X19" s="88">
        <f t="shared" si="5"/>
        <v>-0.22261484098939932</v>
      </c>
      <c r="Y19" s="89">
        <f t="shared" si="6"/>
        <v>13914</v>
      </c>
      <c r="Z19" s="89">
        <f t="shared" si="7"/>
        <v>96549.75</v>
      </c>
      <c r="AA19" s="90">
        <f>IFERROR(RANK(W19,$W$10:$W$326,1)+COUNTIF(W19:W$326,W19)-1,"")</f>
        <v>11</v>
      </c>
      <c r="AB19" s="91">
        <f>IFERROR(RANK(X19,$X$10:$X$326,1)+COUNTIF(X19:X$326,X19)-1,"")</f>
        <v>40</v>
      </c>
      <c r="AC19" s="90">
        <f>IFERROR(RANK(Y19,$Y$10:$Y$326,1)+COUNTIF(Y19:Y$326,Y19)-1,"")</f>
        <v>24</v>
      </c>
      <c r="AD19" s="90">
        <f>IFERROR(RANK(Z19,$Z$10:$Z$326,1)+COUNTIF(Z19:Z$326,Z19)-1,"")</f>
        <v>31</v>
      </c>
      <c r="AE19" s="44">
        <v>10</v>
      </c>
      <c r="AF19" s="44" t="str">
        <f t="shared" si="14"/>
        <v>LIVESTOCK</v>
      </c>
      <c r="AG19" s="92">
        <f t="shared" si="15"/>
        <v>214</v>
      </c>
      <c r="AH19" s="92">
        <f t="shared" si="16"/>
        <v>88</v>
      </c>
      <c r="AI19" s="92">
        <f t="shared" si="17"/>
        <v>90</v>
      </c>
      <c r="AJ19" s="92">
        <f t="shared" si="18"/>
        <v>90</v>
      </c>
      <c r="AK19" s="44" t="str">
        <f t="shared" si="8"/>
        <v>STANBIC</v>
      </c>
      <c r="AM19" s="44" t="str">
        <f t="shared" si="9"/>
        <v>CAPOIL</v>
      </c>
      <c r="AO19" s="44" t="str">
        <f t="shared" si="10"/>
        <v>AIICO</v>
      </c>
      <c r="AQ19" s="44" t="str">
        <f t="shared" si="11"/>
        <v>JAPAULOIL</v>
      </c>
      <c r="AR19" s="44" t="str">
        <f t="shared" si="12"/>
        <v>FLOURMILL</v>
      </c>
    </row>
    <row r="20" spans="2:44" x14ac:dyDescent="0.25">
      <c r="B20" s="76" t="str">
        <f>IF(ISTEXT('Current Price list'!A13),'Current Price list'!A13,"")</f>
        <v>BETAGLAS</v>
      </c>
      <c r="C20" s="77">
        <f>IFERROR(IFERROR(VLOOKUP(B20,'Previous Price List'!$A$3:$H$369,6,FALSE),VLOOKUP(B20,'Current Price list'!$A$3:$H$390,2,FALSE)),"")</f>
        <v>70</v>
      </c>
      <c r="D20" s="77">
        <f>IFERROR(IF(ISBLANK(VLOOKUP(B20,'Current Price list'!$A$3:$H$390,4,FALSE)),F20,VLOOKUP(B20,'Current Price list'!$A$3:$H$390,4,FALSE)),"")</f>
        <v>62.1</v>
      </c>
      <c r="E20" s="77">
        <f>IFERROR(IF(ISBLANK(VLOOKUP(B20,'Current Price list'!$A$3:$H$390,5,FALSE)),F20,VLOOKUP(B20,'Current Price list'!$A$3:$H$390,5,FALSE)),"")</f>
        <v>62.1</v>
      </c>
      <c r="F20" s="78">
        <f>IFERROR(VLOOKUP(B20,'Current Price list'!$A$3:$H$390,6,FALSE),"")</f>
        <v>62.1</v>
      </c>
      <c r="G20" s="79">
        <f>IFERROR(VLOOKUP(B20,'Current Price list'!$A$3:$H$3990,7,FALSE),"")</f>
        <v>11115</v>
      </c>
      <c r="H20" s="79">
        <f>IFERROR(VLOOKUP(B20,'Current Price list'!$A$3:$H$390,8,FALSE),"")</f>
        <v>633555</v>
      </c>
      <c r="I20" s="133">
        <f t="shared" si="13"/>
        <v>-7.8999999999999986</v>
      </c>
      <c r="J20" s="81">
        <f>IFERROR(F20/VLOOKUP(B20,'Year Start'!$A$3:$B$490,2,FALSE)-1,"")</f>
        <v>0.21029039173650355</v>
      </c>
      <c r="K20" s="82">
        <v>39.799999999999997</v>
      </c>
      <c r="L20" s="82">
        <v>20.7</v>
      </c>
      <c r="P20" s="3"/>
      <c r="V20" s="53" t="str">
        <f t="shared" si="3"/>
        <v>BETAGLAS</v>
      </c>
      <c r="W20" s="88">
        <f t="shared" si="4"/>
        <v>-7.8999999999999986</v>
      </c>
      <c r="X20" s="88">
        <f t="shared" si="5"/>
        <v>0.21029039173650355</v>
      </c>
      <c r="Y20" s="89">
        <f t="shared" si="6"/>
        <v>11115</v>
      </c>
      <c r="Z20" s="89">
        <f t="shared" si="7"/>
        <v>633555</v>
      </c>
      <c r="AA20" s="90">
        <f>IFERROR(RANK(W20,$W$10:$W$326,1)+COUNTIF(W20:W$326,W20)-1,"")</f>
        <v>2</v>
      </c>
      <c r="AB20" s="91">
        <f>IFERROR(RANK(X20,$X$10:$X$326,1)+COUNTIF(X20:X$326,X20)-1,"")</f>
        <v>87</v>
      </c>
      <c r="AC20" s="90">
        <f>IFERROR(RANK(Y20,$Y$10:$Y$326,1)+COUNTIF(Y20:Y$326,Y20)-1,"")</f>
        <v>22</v>
      </c>
      <c r="AD20" s="90">
        <f>IFERROR(RANK(Z20,$Z$10:$Z$326,1)+COUNTIF(Z20:Z$326,Z20)-1,"")</f>
        <v>53</v>
      </c>
    </row>
    <row r="21" spans="2:44" x14ac:dyDescent="0.25">
      <c r="B21" s="93" t="str">
        <f>IF(ISTEXT('Current Price list'!A14),'Current Price list'!A14,"")</f>
        <v>BOCGAS</v>
      </c>
      <c r="C21" s="94">
        <f>IFERROR(IFERROR(VLOOKUP(B21,'Previous Price List'!$A$3:$H$369,6,FALSE),VLOOKUP(B21,'Current Price list'!$A$3:$H$390,2,FALSE)),"")</f>
        <v>4.21</v>
      </c>
      <c r="D21" s="95">
        <f>IFERROR(IF(ISBLANK(VLOOKUP(B21,'Current Price list'!$A$3:$H$390,4,FALSE)),F21,VLOOKUP(B21,'Current Price list'!$A$3:$H$390,4,FALSE)),"")</f>
        <v>4.21</v>
      </c>
      <c r="E21" s="95">
        <f>IFERROR(IF(ISBLANK(VLOOKUP(B21,'Current Price list'!$A$3:$H$390,5,FALSE)),F21,VLOOKUP(B21,'Current Price list'!$A$3:$H$390,5,FALSE)),"")</f>
        <v>4.21</v>
      </c>
      <c r="F21" s="96">
        <f>IFERROR(VLOOKUP(B21,'Current Price list'!$A$3:$H$390,6,FALSE),"")</f>
        <v>4.21</v>
      </c>
      <c r="G21" s="97">
        <f>IFERROR(VLOOKUP(B21,'Current Price list'!$A$3:$H$3990,7,FALSE),"")</f>
        <v>4168</v>
      </c>
      <c r="H21" s="97">
        <f>IFERROR(VLOOKUP(B21,'Current Price list'!$A$3:$H$390,8,FALSE),"")</f>
        <v>16037.8</v>
      </c>
      <c r="I21" s="133">
        <f t="shared" si="13"/>
        <v>0</v>
      </c>
      <c r="J21" s="81">
        <f>IFERROR(F21/VLOOKUP(B21,'Year Start'!$A$3:$B$490,2,FALSE)-1,"")</f>
        <v>-8.0786026200873384E-2</v>
      </c>
      <c r="K21" s="98">
        <v>0.5</v>
      </c>
      <c r="L21" s="99">
        <v>0.5</v>
      </c>
      <c r="N21" s="110" t="s">
        <v>528</v>
      </c>
      <c r="O21" s="110" t="s">
        <v>530</v>
      </c>
      <c r="P21" s="110" t="s">
        <v>529</v>
      </c>
      <c r="Q21" s="110" t="s">
        <v>531</v>
      </c>
      <c r="V21" s="53" t="str">
        <f t="shared" si="3"/>
        <v>BOCGAS</v>
      </c>
      <c r="W21" s="88">
        <f t="shared" si="4"/>
        <v>0</v>
      </c>
      <c r="X21" s="88">
        <f t="shared" si="5"/>
        <v>-8.0786026200873384E-2</v>
      </c>
      <c r="Y21" s="89">
        <f t="shared" si="6"/>
        <v>4168</v>
      </c>
      <c r="Z21" s="89">
        <f t="shared" si="7"/>
        <v>16037.8</v>
      </c>
      <c r="AA21" s="90">
        <f>IFERROR(RANK(W21,$W$10:$W$326,1)+COUNTIF(W21:W$326,W21)-1,"")</f>
        <v>164</v>
      </c>
      <c r="AB21" s="91">
        <f>IFERROR(RANK(X21,$X$10:$X$326,1)+COUNTIF(X21:X$326,X21)-1,"")</f>
        <v>63</v>
      </c>
      <c r="AC21" s="90">
        <f>IFERROR(RANK(Y21,$Y$10:$Y$326,1)+COUNTIF(Y21:Y$326,Y21)-1,"")</f>
        <v>16</v>
      </c>
      <c r="AD21" s="90">
        <f>IFERROR(RANK(Z21,$Z$10:$Z$326,1)+COUNTIF(Z21:Z$326,Z21)-1,"")</f>
        <v>22</v>
      </c>
    </row>
    <row r="22" spans="2:44" x14ac:dyDescent="0.25">
      <c r="B22" s="76" t="str">
        <f>IF(ISTEXT('Current Price list'!A15),'Current Price list'!A15,"")</f>
        <v>CADBURY</v>
      </c>
      <c r="C22" s="77">
        <f>IFERROR(IFERROR(VLOOKUP(B22,'Previous Price List'!$A$3:$H$369,6,FALSE),VLOOKUP(B22,'Current Price list'!$A$3:$H$390,2,FALSE)),"")</f>
        <v>7.1</v>
      </c>
      <c r="D22" s="77">
        <f>IFERROR(IF(ISBLANK(VLOOKUP(B22,'Current Price list'!$A$3:$H$390,4,FALSE)),F22,VLOOKUP(B22,'Current Price list'!$A$3:$H$390,4,FALSE)),"")</f>
        <v>9.35</v>
      </c>
      <c r="E22" s="77">
        <f>IFERROR(IF(ISBLANK(VLOOKUP(B22,'Current Price list'!$A$3:$H$390,5,FALSE)),F22,VLOOKUP(B22,'Current Price list'!$A$3:$H$390,5,FALSE)),"")</f>
        <v>9.35</v>
      </c>
      <c r="F22" s="78">
        <f>IFERROR(VLOOKUP(B22,'Current Price list'!$A$3:$H$390,6,FALSE),"")</f>
        <v>9.35</v>
      </c>
      <c r="G22" s="79">
        <f>IFERROR(VLOOKUP(B22,'Current Price list'!$A$3:$H$3990,7,FALSE),"")</f>
        <v>31294</v>
      </c>
      <c r="H22" s="79">
        <f>IFERROR(VLOOKUP(B22,'Current Price list'!$A$3:$H$390,8,FALSE),"")</f>
        <v>288476.09999999998</v>
      </c>
      <c r="I22" s="133">
        <f t="shared" si="13"/>
        <v>2.25</v>
      </c>
      <c r="J22" s="81">
        <f>IFERROR(F22/VLOOKUP(B22,'Year Start'!$A$3:$B$490,2,FALSE)-1,"")</f>
        <v>-0.40064102564102566</v>
      </c>
      <c r="K22" s="82">
        <v>11.36</v>
      </c>
      <c r="L22" s="82">
        <v>8</v>
      </c>
      <c r="N22" s="34">
        <f>COUNTIF($I$10:$I$202,"&gt;0.00")</f>
        <v>53</v>
      </c>
      <c r="O22" s="34">
        <f>COUNTIF($I$10:$I$202,"&lt;0.00")</f>
        <v>20</v>
      </c>
      <c r="P22" s="34">
        <f>COUNTIF($I$10:$I$202,"=0.00")</f>
        <v>26</v>
      </c>
      <c r="Q22" s="35">
        <f>N22/O22</f>
        <v>2.65</v>
      </c>
      <c r="V22" s="53" t="str">
        <f t="shared" si="3"/>
        <v>CADBURY</v>
      </c>
      <c r="W22" s="88">
        <f t="shared" si="4"/>
        <v>2.25</v>
      </c>
      <c r="X22" s="88">
        <f t="shared" si="5"/>
        <v>-0.40064102564102566</v>
      </c>
      <c r="Y22" s="89">
        <f t="shared" si="6"/>
        <v>31294</v>
      </c>
      <c r="Z22" s="89">
        <f t="shared" si="7"/>
        <v>288476.09999999998</v>
      </c>
      <c r="AA22" s="90">
        <f>IFERROR(RANK(W22,$W$10:$W$326,1)+COUNTIF(W22:W$326,W22)-1,"")</f>
        <v>195</v>
      </c>
      <c r="AB22" s="91">
        <f>IFERROR(RANK(X22,$X$10:$X$326,1)+COUNTIF(X22:X$326,X22)-1,"")</f>
        <v>22</v>
      </c>
      <c r="AC22" s="90">
        <f>IFERROR(RANK(Y22,$Y$10:$Y$326,1)+COUNTIF(Y22:Y$326,Y22)-1,"")</f>
        <v>30</v>
      </c>
      <c r="AD22" s="90">
        <f>IFERROR(RANK(Z22,$Z$10:$Z$326,1)+COUNTIF(Z22:Z$326,Z22)-1,"")</f>
        <v>42</v>
      </c>
    </row>
    <row r="23" spans="2:44" x14ac:dyDescent="0.25">
      <c r="B23" s="93" t="str">
        <f>IF(ISTEXT('Current Price list'!A16),'Current Price list'!A16,"")</f>
        <v>CAP</v>
      </c>
      <c r="C23" s="94">
        <f>IFERROR(IFERROR(VLOOKUP(B23,'Previous Price List'!$A$3:$H$369,6,FALSE),VLOOKUP(B23,'Current Price list'!$A$3:$H$390,2,FALSE)),"")</f>
        <v>23.2</v>
      </c>
      <c r="D23" s="95">
        <f>IFERROR(IF(ISBLANK(VLOOKUP(B23,'Current Price list'!$A$3:$H$390,4,FALSE)),F23,VLOOKUP(B23,'Current Price list'!$A$3:$H$390,4,FALSE)),"")</f>
        <v>26.6</v>
      </c>
      <c r="E23" s="95">
        <f>IFERROR(IF(ISBLANK(VLOOKUP(B23,'Current Price list'!$A$3:$H$390,5,FALSE)),F23,VLOOKUP(B23,'Current Price list'!$A$3:$H$390,5,FALSE)),"")</f>
        <v>26.6</v>
      </c>
      <c r="F23" s="96">
        <f>IFERROR(VLOOKUP(B23,'Current Price list'!$A$3:$H$390,6,FALSE),"")</f>
        <v>26.6</v>
      </c>
      <c r="G23" s="97">
        <f>IFERROR(VLOOKUP(B23,'Current Price list'!$A$3:$H$3990,7,FALSE),"")</f>
        <v>2824</v>
      </c>
      <c r="H23" s="97">
        <f>IFERROR(VLOOKUP(B23,'Current Price list'!$A$3:$H$390,8,FALSE),"")</f>
        <v>80792</v>
      </c>
      <c r="I23" s="133">
        <f t="shared" si="13"/>
        <v>3.4000000000000021</v>
      </c>
      <c r="J23" s="81">
        <f>IFERROR(F23/VLOOKUP(B23,'Year Start'!$A$3:$B$490,2,FALSE)-1,"")</f>
        <v>-0.25490196078431371</v>
      </c>
      <c r="K23" s="98">
        <v>0.89</v>
      </c>
      <c r="L23" s="99">
        <v>0.52</v>
      </c>
      <c r="V23" s="53" t="str">
        <f t="shared" si="3"/>
        <v>CAP</v>
      </c>
      <c r="W23" s="88">
        <f t="shared" si="4"/>
        <v>3.4000000000000021</v>
      </c>
      <c r="X23" s="88">
        <f t="shared" si="5"/>
        <v>-0.25490196078431371</v>
      </c>
      <c r="Y23" s="89">
        <f t="shared" si="6"/>
        <v>2824</v>
      </c>
      <c r="Z23" s="89">
        <f t="shared" si="7"/>
        <v>80792</v>
      </c>
      <c r="AA23" s="90">
        <f>IFERROR(RANK(W23,$W$10:$W$326,1)+COUNTIF(W23:W$326,W23)-1,"")</f>
        <v>201</v>
      </c>
      <c r="AB23" s="91">
        <f>IFERROR(RANK(X23,$X$10:$X$326,1)+COUNTIF(X23:X$326,X23)-1,"")</f>
        <v>34</v>
      </c>
      <c r="AC23" s="90">
        <f>IFERROR(RANK(Y23,$Y$10:$Y$326,1)+COUNTIF(Y23:Y$326,Y23)-1,"")</f>
        <v>15</v>
      </c>
      <c r="AD23" s="90">
        <f>IFERROR(RANK(Z23,$Z$10:$Z$326,1)+COUNTIF(Z23:Z$326,Z23)-1,"")</f>
        <v>30</v>
      </c>
    </row>
    <row r="24" spans="2:44" x14ac:dyDescent="0.25">
      <c r="B24" s="76" t="str">
        <f>IF(ISTEXT('Current Price list'!A17),'Current Price list'!A17,"")</f>
        <v>CAPOIL</v>
      </c>
      <c r="C24" s="77">
        <f>IFERROR(IFERROR(VLOOKUP(B24,'Previous Price List'!$A$3:$H$369,6,FALSE),VLOOKUP(B24,'Current Price list'!$A$3:$H$390,2,FALSE)),"")</f>
        <v>0.23</v>
      </c>
      <c r="D24" s="77">
        <f>IFERROR(IF(ISBLANK(VLOOKUP(B24,'Current Price list'!$A$3:$H$390,4,FALSE)),F24,VLOOKUP(B24,'Current Price list'!$A$3:$H$390,4,FALSE)),"")</f>
        <v>0.23</v>
      </c>
      <c r="E24" s="77">
        <f>IFERROR(IF(ISBLANK(VLOOKUP(B24,'Current Price list'!$A$3:$H$390,5,FALSE)),F24,VLOOKUP(B24,'Current Price list'!$A$3:$H$390,5,FALSE)),"")</f>
        <v>0.23</v>
      </c>
      <c r="F24" s="78">
        <f>IFERROR(VLOOKUP(B24,'Current Price list'!$A$3:$H$390,6,FALSE),"")</f>
        <v>0.23</v>
      </c>
      <c r="G24" s="79">
        <f>IFERROR(VLOOKUP(B24,'Current Price list'!$A$3:$H$3990,7,FALSE),"")</f>
        <v>200</v>
      </c>
      <c r="H24" s="79">
        <f>IFERROR(VLOOKUP(B24,'Current Price list'!$A$3:$H$390,8,FALSE),"")</f>
        <v>42</v>
      </c>
      <c r="I24" s="133">
        <f t="shared" si="13"/>
        <v>0</v>
      </c>
      <c r="J24" s="81">
        <f>IFERROR(F24/VLOOKUP(B24,'Year Start'!$A$3:$B$490,2,FALSE)-1,"")</f>
        <v>-0.54</v>
      </c>
      <c r="K24" s="82">
        <v>2.87</v>
      </c>
      <c r="L24" s="82">
        <v>1.74</v>
      </c>
      <c r="N24" s="32"/>
      <c r="O24" s="32"/>
      <c r="P24" s="32"/>
      <c r="V24" s="53" t="str">
        <f t="shared" si="3"/>
        <v>CAPOIL</v>
      </c>
      <c r="W24" s="88">
        <f t="shared" si="4"/>
        <v>0</v>
      </c>
      <c r="X24" s="88">
        <f t="shared" si="5"/>
        <v>-0.54</v>
      </c>
      <c r="Y24" s="89">
        <f t="shared" si="6"/>
        <v>200</v>
      </c>
      <c r="Z24" s="89">
        <f t="shared" si="7"/>
        <v>42</v>
      </c>
      <c r="AA24" s="90">
        <f>IFERROR(RANK(W24,$W$10:$W$326,1)+COUNTIF(W24:W$326,W24)-1,"")</f>
        <v>163</v>
      </c>
      <c r="AB24" s="91">
        <f>IFERROR(RANK(X24,$X$10:$X$326,1)+COUNTIF(X24:X$326,X24)-1,"")</f>
        <v>10</v>
      </c>
      <c r="AC24" s="90">
        <f>IFERROR(RANK(Y24,$Y$10:$Y$326,1)+COUNTIF(Y24:Y$326,Y24)-1,"")</f>
        <v>6</v>
      </c>
      <c r="AD24" s="90">
        <f>IFERROR(RANK(Z24,$Z$10:$Z$326,1)+COUNTIF(Z24:Z$326,Z24)-1,"")</f>
        <v>2</v>
      </c>
    </row>
    <row r="25" spans="2:44" x14ac:dyDescent="0.25">
      <c r="B25" s="93" t="str">
        <f>IF(ISTEXT('Current Price list'!A18),'Current Price list'!A18,"")</f>
        <v>CAVERTON</v>
      </c>
      <c r="C25" s="94">
        <f>IFERROR(IFERROR(VLOOKUP(B25,'Previous Price List'!$A$3:$H$369,6,FALSE),VLOOKUP(B25,'Current Price list'!$A$3:$H$390,2,FALSE)),"")</f>
        <v>2.17</v>
      </c>
      <c r="D25" s="95">
        <f>IFERROR(IF(ISBLANK(VLOOKUP(B25,'Current Price list'!$A$3:$H$390,4,FALSE)),F25,VLOOKUP(B25,'Current Price list'!$A$3:$H$390,4,FALSE)),"")</f>
        <v>1.85</v>
      </c>
      <c r="E25" s="95">
        <f>IFERROR(IF(ISBLANK(VLOOKUP(B25,'Current Price list'!$A$3:$H$390,5,FALSE)),F25,VLOOKUP(B25,'Current Price list'!$A$3:$H$390,5,FALSE)),"")</f>
        <v>1.85</v>
      </c>
      <c r="F25" s="96">
        <f>IFERROR(VLOOKUP(B25,'Current Price list'!$A$3:$H$390,6,FALSE),"")</f>
        <v>1.85</v>
      </c>
      <c r="G25" s="97">
        <f>IFERROR(VLOOKUP(B25,'Current Price list'!$A$3:$H$3990,7,FALSE),"")</f>
        <v>137204</v>
      </c>
      <c r="H25" s="97">
        <f>IFERROR(VLOOKUP(B25,'Current Price list'!$A$3:$H$390,8,FALSE),"")</f>
        <v>252327.4</v>
      </c>
      <c r="I25" s="133">
        <f t="shared" si="13"/>
        <v>-0.31999999999999984</v>
      </c>
      <c r="J25" s="81">
        <f>IFERROR(F25/VLOOKUP(B25,'Year Start'!$A$3:$B$490,2,FALSE)-1,"")</f>
        <v>0.43410852713178305</v>
      </c>
      <c r="K25" s="98">
        <v>3.9</v>
      </c>
      <c r="L25" s="99">
        <v>2.79</v>
      </c>
      <c r="N25" s="33"/>
      <c r="O25" s="33"/>
      <c r="P25" s="33"/>
      <c r="V25" s="53" t="str">
        <f t="shared" si="3"/>
        <v>CAVERTON</v>
      </c>
      <c r="W25" s="88">
        <f t="shared" si="4"/>
        <v>-0.31999999999999984</v>
      </c>
      <c r="X25" s="88">
        <f t="shared" si="5"/>
        <v>0.43410852713178305</v>
      </c>
      <c r="Y25" s="89">
        <f t="shared" si="6"/>
        <v>137204</v>
      </c>
      <c r="Z25" s="89">
        <f t="shared" si="7"/>
        <v>252327.4</v>
      </c>
      <c r="AA25" s="90">
        <f>IFERROR(RANK(W25,$W$10:$W$326,1)+COUNTIF(W25:W$326,W25)-1,"")</f>
        <v>9</v>
      </c>
      <c r="AB25" s="91">
        <f>IFERROR(RANK(X25,$X$10:$X$326,1)+COUNTIF(X25:X$326,X25)-1,"")</f>
        <v>93</v>
      </c>
      <c r="AC25" s="90">
        <f>IFERROR(RANK(Y25,$Y$10:$Y$326,1)+COUNTIF(Y25:Y$326,Y25)-1,"")</f>
        <v>50</v>
      </c>
      <c r="AD25" s="90">
        <f>IFERROR(RANK(Z25,$Z$10:$Z$326,1)+COUNTIF(Z25:Z$326,Z25)-1,"")</f>
        <v>39</v>
      </c>
    </row>
    <row r="26" spans="2:44" x14ac:dyDescent="0.25">
      <c r="B26" s="76" t="str">
        <f>IF(ISTEXT('Current Price list'!A19),'Current Price list'!A19,"")</f>
        <v>CCNN</v>
      </c>
      <c r="C26" s="77">
        <f>IFERROR(IFERROR(VLOOKUP(B26,'Previous Price List'!$A$3:$H$369,6,FALSE),VLOOKUP(B26,'Current Price list'!$A$3:$H$390,2,FALSE)),"")</f>
        <v>17.899999999999999</v>
      </c>
      <c r="D26" s="77">
        <f>IFERROR(IF(ISBLANK(VLOOKUP(B26,'Current Price list'!$A$3:$H$390,4,FALSE)),F26,VLOOKUP(B26,'Current Price list'!$A$3:$H$390,4,FALSE)),"")</f>
        <v>18</v>
      </c>
      <c r="E26" s="77">
        <f>IFERROR(IF(ISBLANK(VLOOKUP(B26,'Current Price list'!$A$3:$H$390,5,FALSE)),F26,VLOOKUP(B26,'Current Price list'!$A$3:$H$390,5,FALSE)),"")</f>
        <v>18</v>
      </c>
      <c r="F26" s="78">
        <f>IFERROR(VLOOKUP(B26,'Current Price list'!$A$3:$H$390,6,FALSE),"")</f>
        <v>18</v>
      </c>
      <c r="G26" s="79">
        <f>IFERROR(VLOOKUP(B26,'Current Price list'!$A$3:$H$3990,7,FALSE),"")</f>
        <v>143597</v>
      </c>
      <c r="H26" s="79">
        <f>IFERROR(VLOOKUP(B26,'Current Price list'!$A$3:$H$390,8,FALSE),"")</f>
        <v>2613849.9</v>
      </c>
      <c r="I26" s="133">
        <f t="shared" si="13"/>
        <v>0.10000000000000142</v>
      </c>
      <c r="J26" s="81">
        <f>IFERROR(F26/VLOOKUP(B26,'Year Start'!$A$3:$B$490,2,FALSE)-1,"")</f>
        <v>0.89473684210526305</v>
      </c>
      <c r="K26" s="111"/>
      <c r="L26" s="111"/>
      <c r="V26" s="53" t="str">
        <f t="shared" si="3"/>
        <v>CCNN</v>
      </c>
      <c r="W26" s="88">
        <f t="shared" si="4"/>
        <v>0.10000000000000142</v>
      </c>
      <c r="X26" s="88">
        <f t="shared" si="5"/>
        <v>0.89473684210526305</v>
      </c>
      <c r="Y26" s="89">
        <f t="shared" si="6"/>
        <v>143597</v>
      </c>
      <c r="Z26" s="89">
        <f t="shared" si="7"/>
        <v>2613849.9</v>
      </c>
      <c r="AA26" s="90">
        <f>IFERROR(RANK(W26,$W$10:$W$326,1)+COUNTIF(W26:W$326,W26)-1,"")</f>
        <v>176</v>
      </c>
      <c r="AB26" s="91">
        <f>IFERROR(RANK(X26,$X$10:$X$326,1)+COUNTIF(X26:X$326,X26)-1,"")</f>
        <v>97</v>
      </c>
      <c r="AC26" s="90">
        <f>IFERROR(RANK(Y26,$Y$10:$Y$326,1)+COUNTIF(Y26:Y$326,Y26)-1,"")</f>
        <v>51</v>
      </c>
      <c r="AD26" s="90">
        <f>IFERROR(RANK(Z26,$Z$10:$Z$326,1)+COUNTIF(Z26:Z$326,Z26)-1,"")</f>
        <v>76</v>
      </c>
    </row>
    <row r="27" spans="2:44" x14ac:dyDescent="0.25">
      <c r="B27" s="93" t="str">
        <f>IF(ISTEXT('Current Price list'!A20),'Current Price list'!A20,"")</f>
        <v>CHAMPION</v>
      </c>
      <c r="C27" s="94">
        <f>IFERROR(IFERROR(VLOOKUP(B27,'Previous Price List'!$A$3:$H$369,6,FALSE),VLOOKUP(B27,'Current Price list'!$A$3:$H$390,2,FALSE)),"")</f>
        <v>0.8</v>
      </c>
      <c r="D27" s="95">
        <f>IFERROR(IF(ISBLANK(VLOOKUP(B27,'Current Price list'!$A$3:$H$390,4,FALSE)),F27,VLOOKUP(B27,'Current Price list'!$A$3:$H$390,4,FALSE)),"")</f>
        <v>1.45</v>
      </c>
      <c r="E27" s="95">
        <f>IFERROR(IF(ISBLANK(VLOOKUP(B27,'Current Price list'!$A$3:$H$390,5,FALSE)),F27,VLOOKUP(B27,'Current Price list'!$A$3:$H$390,5,FALSE)),"")</f>
        <v>1.45</v>
      </c>
      <c r="F27" s="96">
        <f>IFERROR(VLOOKUP(B27,'Current Price list'!$A$3:$H$390,6,FALSE),"")</f>
        <v>1.45</v>
      </c>
      <c r="G27" s="97">
        <f>IFERROR(VLOOKUP(B27,'Current Price list'!$A$3:$H$3990,7,FALSE),"")</f>
        <v>87180</v>
      </c>
      <c r="H27" s="97">
        <f>IFERROR(VLOOKUP(B27,'Current Price list'!$A$3:$H$390,8,FALSE),"")</f>
        <v>123911</v>
      </c>
      <c r="I27" s="133">
        <f t="shared" si="13"/>
        <v>0.64999999999999991</v>
      </c>
      <c r="J27" s="81">
        <f>IFERROR(F27/VLOOKUP(B27,'Year Start'!$A$3:$B$490,2,FALSE)-1,"")</f>
        <v>-0.30288461538461542</v>
      </c>
      <c r="K27" s="98">
        <v>3.6</v>
      </c>
      <c r="L27" s="99">
        <v>2.0099999999999998</v>
      </c>
      <c r="V27" s="53" t="str">
        <f t="shared" si="3"/>
        <v>CHAMPION</v>
      </c>
      <c r="W27" s="88">
        <f t="shared" si="4"/>
        <v>0.64999999999999991</v>
      </c>
      <c r="X27" s="88">
        <f t="shared" si="5"/>
        <v>-0.30288461538461542</v>
      </c>
      <c r="Y27" s="89">
        <f t="shared" si="6"/>
        <v>87180</v>
      </c>
      <c r="Z27" s="89">
        <f t="shared" si="7"/>
        <v>123911</v>
      </c>
      <c r="AA27" s="90">
        <f>IFERROR(RANK(W27,$W$10:$W$326,1)+COUNTIF(W27:W$326,W27)-1,"")</f>
        <v>190</v>
      </c>
      <c r="AB27" s="91">
        <f>IFERROR(RANK(X27,$X$10:$X$326,1)+COUNTIF(X27:X$326,X27)-1,"")</f>
        <v>32</v>
      </c>
      <c r="AC27" s="90">
        <f>IFERROR(RANK(Y27,$Y$10:$Y$326,1)+COUNTIF(Y27:Y$326,Y27)-1,"")</f>
        <v>44</v>
      </c>
      <c r="AD27" s="90">
        <f>IFERROR(RANK(Z27,$Z$10:$Z$326,1)+COUNTIF(Z27:Z$326,Z27)-1,"")</f>
        <v>35</v>
      </c>
    </row>
    <row r="28" spans="2:44" x14ac:dyDescent="0.25">
      <c r="B28" s="76" t="str">
        <f>IF(ISTEXT('Current Price list'!A21),'Current Price list'!A21,"")</f>
        <v>CHIPLC</v>
      </c>
      <c r="C28" s="77">
        <f>IFERROR(IFERROR(VLOOKUP(B28,'Previous Price List'!$A$3:$H$369,6,FALSE),VLOOKUP(B28,'Current Price list'!$A$3:$H$390,2,FALSE)),"")</f>
        <v>0.33</v>
      </c>
      <c r="D28" s="77">
        <f>IFERROR(IF(ISBLANK(VLOOKUP(B28,'Current Price list'!$A$3:$H$390,4,FALSE)),F28,VLOOKUP(B28,'Current Price list'!$A$3:$H$390,4,FALSE)),"")</f>
        <v>0.33</v>
      </c>
      <c r="E28" s="77">
        <f>IFERROR(IF(ISBLANK(VLOOKUP(B28,'Current Price list'!$A$3:$H$390,5,FALSE)),F28,VLOOKUP(B28,'Current Price list'!$A$3:$H$390,5,FALSE)),"")</f>
        <v>0.33</v>
      </c>
      <c r="F28" s="78">
        <f>IFERROR(VLOOKUP(B28,'Current Price list'!$A$3:$H$390,6,FALSE),"")</f>
        <v>0.33</v>
      </c>
      <c r="G28" s="79">
        <f>IFERROR(VLOOKUP(B28,'Current Price list'!$A$3:$H$3990,7,FALSE),"")</f>
        <v>1200</v>
      </c>
      <c r="H28" s="79">
        <f>IFERROR(VLOOKUP(B28,'Current Price list'!$A$3:$H$390,8,FALSE),"")</f>
        <v>390</v>
      </c>
      <c r="I28" s="133">
        <f t="shared" si="13"/>
        <v>0</v>
      </c>
      <c r="J28" s="81" t="str">
        <f>IFERROR(F28/VLOOKUP(B28,'Year Start'!$A$3:$B$490,2,FALSE)-1,"")</f>
        <v/>
      </c>
      <c r="K28" s="98">
        <v>0.5</v>
      </c>
      <c r="L28" s="99">
        <v>0.5</v>
      </c>
      <c r="V28" s="53" t="str">
        <f t="shared" si="3"/>
        <v>CHIPLC</v>
      </c>
      <c r="W28" s="88">
        <f t="shared" si="4"/>
        <v>0</v>
      </c>
      <c r="X28" s="88" t="str">
        <f t="shared" si="5"/>
        <v/>
      </c>
      <c r="Y28" s="89">
        <f t="shared" si="6"/>
        <v>1200</v>
      </c>
      <c r="Z28" s="89">
        <f t="shared" si="7"/>
        <v>390</v>
      </c>
      <c r="AA28" s="90">
        <f>IFERROR(RANK(W28,$W$10:$W$326,1)+COUNTIF(W28:W$326,W28)-1,"")</f>
        <v>162</v>
      </c>
      <c r="AB28" s="91" t="str">
        <f>IFERROR(RANK(X28,$X$10:$X$326,1)+COUNTIF(X28:X$326,X28)-1,"")</f>
        <v/>
      </c>
      <c r="AC28" s="90">
        <f>IFERROR(RANK(Y28,$Y$10:$Y$326,1)+COUNTIF(Y28:Y$326,Y28)-1,"")</f>
        <v>11</v>
      </c>
      <c r="AD28" s="90">
        <f>IFERROR(RANK(Z28,$Z$10:$Z$326,1)+COUNTIF(Z28:Z$326,Z28)-1,"")</f>
        <v>6</v>
      </c>
    </row>
    <row r="29" spans="2:44" x14ac:dyDescent="0.25">
      <c r="B29" s="93" t="str">
        <f>IF(ISTEXT('Current Price list'!A22),'Current Price list'!A22,"")</f>
        <v>CILEASING</v>
      </c>
      <c r="C29" s="94">
        <f>IFERROR(IFERROR(VLOOKUP(B29,'Previous Price List'!$A$3:$H$369,6,FALSE),VLOOKUP(B29,'Current Price list'!$A$3:$H$390,2,FALSE)),"")</f>
        <v>2.52</v>
      </c>
      <c r="D29" s="95">
        <f>IFERROR(IF(ISBLANK(VLOOKUP(B29,'Current Price list'!$A$3:$H$390,4,FALSE)),F29,VLOOKUP(B29,'Current Price list'!$A$3:$H$390,4,FALSE)),"")</f>
        <v>2.52</v>
      </c>
      <c r="E29" s="95">
        <f>IFERROR(IF(ISBLANK(VLOOKUP(B29,'Current Price list'!$A$3:$H$390,5,FALSE)),F29,VLOOKUP(B29,'Current Price list'!$A$3:$H$390,5,FALSE)),"")</f>
        <v>2.52</v>
      </c>
      <c r="F29" s="96">
        <f>IFERROR(VLOOKUP(B29,'Current Price list'!$A$3:$H$390,6,FALSE),"")</f>
        <v>2.52</v>
      </c>
      <c r="G29" s="97">
        <f>IFERROR(VLOOKUP(B29,'Current Price list'!$A$3:$H$3990,7,FALSE),"")</f>
        <v>51156</v>
      </c>
      <c r="H29" s="97">
        <f>IFERROR(VLOOKUP(B29,'Current Price list'!$A$3:$H$390,8,FALSE),"")</f>
        <v>122899.12</v>
      </c>
      <c r="I29" s="133">
        <f t="shared" si="13"/>
        <v>0</v>
      </c>
      <c r="J29" s="81">
        <f>IFERROR(F29/VLOOKUP(B29,'Year Start'!$A$3:$B$490,2,FALSE)-1,"")</f>
        <v>0.86666666666666647</v>
      </c>
      <c r="K29" s="98">
        <v>5.14</v>
      </c>
      <c r="L29" s="99">
        <v>2.31</v>
      </c>
      <c r="V29" s="53" t="str">
        <f t="shared" si="3"/>
        <v>CILEASING</v>
      </c>
      <c r="W29" s="88">
        <f t="shared" si="4"/>
        <v>0</v>
      </c>
      <c r="X29" s="88">
        <f t="shared" si="5"/>
        <v>0.86666666666666647</v>
      </c>
      <c r="Y29" s="89">
        <f t="shared" si="6"/>
        <v>51156</v>
      </c>
      <c r="Z29" s="89">
        <f t="shared" si="7"/>
        <v>122899.12</v>
      </c>
      <c r="AA29" s="90">
        <f>IFERROR(RANK(W29,$W$10:$W$326,1)+COUNTIF(W29:W$326,W29)-1,"")</f>
        <v>161</v>
      </c>
      <c r="AB29" s="91">
        <f>IFERROR(RANK(X29,$X$10:$X$326,1)+COUNTIF(X29:X$326,X29)-1,"")</f>
        <v>96</v>
      </c>
      <c r="AC29" s="90">
        <f>IFERROR(RANK(Y29,$Y$10:$Y$326,1)+COUNTIF(Y29:Y$326,Y29)-1,"")</f>
        <v>40</v>
      </c>
      <c r="AD29" s="90">
        <f>IFERROR(RANK(Z29,$Z$10:$Z$326,1)+COUNTIF(Z29:Z$326,Z29)-1,"")</f>
        <v>34</v>
      </c>
    </row>
    <row r="30" spans="2:44" x14ac:dyDescent="0.25">
      <c r="B30" s="76" t="str">
        <f>IF(ISTEXT('Current Price list'!A23),'Current Price list'!A23,"")</f>
        <v>CONOIL</v>
      </c>
      <c r="C30" s="77">
        <f>IFERROR(IFERROR(VLOOKUP(B30,'Previous Price List'!$A$3:$H$369,6,FALSE),VLOOKUP(B30,'Current Price list'!$A$3:$H$390,2,FALSE)),"")</f>
        <v>13.15</v>
      </c>
      <c r="D30" s="77">
        <f>IFERROR(IF(ISBLANK(VLOOKUP(B30,'Current Price list'!$A$3:$H$390,4,FALSE)),F30,VLOOKUP(B30,'Current Price list'!$A$3:$H$390,4,FALSE)),"")</f>
        <v>22.5</v>
      </c>
      <c r="E30" s="77">
        <f>IFERROR(IF(ISBLANK(VLOOKUP(B30,'Current Price list'!$A$3:$H$390,5,FALSE)),F30,VLOOKUP(B30,'Current Price list'!$A$3:$H$390,5,FALSE)),"")</f>
        <v>22.5</v>
      </c>
      <c r="F30" s="78">
        <f>IFERROR(VLOOKUP(B30,'Current Price list'!$A$3:$H$390,6,FALSE),"")</f>
        <v>22.5</v>
      </c>
      <c r="G30" s="79">
        <f>IFERROR(VLOOKUP(B30,'Current Price list'!$A$3:$H$3990,7,FALSE),"")</f>
        <v>40854</v>
      </c>
      <c r="H30" s="79">
        <f>IFERROR(VLOOKUP(B30,'Current Price list'!$A$3:$H$390,8,FALSE),"")</f>
        <v>861163.9</v>
      </c>
      <c r="I30" s="133">
        <f t="shared" si="13"/>
        <v>9.35</v>
      </c>
      <c r="J30" s="81">
        <f>IFERROR(F30/VLOOKUP(B30,'Year Start'!$A$3:$B$490,2,FALSE)-1,"")</f>
        <v>-0.1964285714285714</v>
      </c>
      <c r="K30" s="82">
        <v>12.6</v>
      </c>
      <c r="L30" s="82">
        <v>7.31</v>
      </c>
      <c r="V30" s="53" t="str">
        <f t="shared" si="3"/>
        <v>CONOIL</v>
      </c>
      <c r="W30" s="88">
        <f t="shared" si="4"/>
        <v>9.35</v>
      </c>
      <c r="X30" s="88">
        <f t="shared" si="5"/>
        <v>-0.1964285714285714</v>
      </c>
      <c r="Y30" s="89">
        <f t="shared" si="6"/>
        <v>40854</v>
      </c>
      <c r="Z30" s="89">
        <f t="shared" si="7"/>
        <v>861163.9</v>
      </c>
      <c r="AA30" s="90">
        <f>IFERROR(RANK(W30,$W$10:$W$326,1)+COUNTIF(W30:W$326,W30)-1,"")</f>
        <v>207</v>
      </c>
      <c r="AB30" s="91">
        <f>IFERROR(RANK(X30,$X$10:$X$326,1)+COUNTIF(X30:X$326,X30)-1,"")</f>
        <v>45</v>
      </c>
      <c r="AC30" s="90">
        <f>IFERROR(RANK(Y30,$Y$10:$Y$326,1)+COUNTIF(Y30:Y$326,Y30)-1,"")</f>
        <v>38</v>
      </c>
      <c r="AD30" s="90">
        <f>IFERROR(RANK(Z30,$Z$10:$Z$326,1)+COUNTIF(Z30:Z$326,Z30)-1,"")</f>
        <v>56</v>
      </c>
    </row>
    <row r="31" spans="2:44" x14ac:dyDescent="0.25">
      <c r="B31" s="93" t="str">
        <f>IF(ISTEXT('Current Price list'!A24),'Current Price list'!A24,"")</f>
        <v>CONTINSURE</v>
      </c>
      <c r="C31" s="94">
        <f>IFERROR(IFERROR(VLOOKUP(B31,'Previous Price List'!$A$3:$H$369,6,FALSE),VLOOKUP(B31,'Current Price list'!$A$3:$H$390,2,FALSE)),"")</f>
        <v>1.41</v>
      </c>
      <c r="D31" s="95">
        <f>IFERROR(IF(ISBLANK(VLOOKUP(B31,'Current Price list'!$A$3:$H$390,4,FALSE)),F31,VLOOKUP(B31,'Current Price list'!$A$3:$H$390,4,FALSE)),"")</f>
        <v>1.41</v>
      </c>
      <c r="E31" s="95">
        <f>IFERROR(IF(ISBLANK(VLOOKUP(B31,'Current Price list'!$A$3:$H$390,5,FALSE)),F31,VLOOKUP(B31,'Current Price list'!$A$3:$H$390,5,FALSE)),"")</f>
        <v>1.41</v>
      </c>
      <c r="F31" s="96">
        <f>IFERROR(VLOOKUP(B31,'Current Price list'!$A$3:$H$390,6,FALSE),"")</f>
        <v>1.41</v>
      </c>
      <c r="G31" s="97">
        <f>IFERROR(VLOOKUP(B31,'Current Price list'!$A$3:$H$3990,7,FALSE),"")</f>
        <v>9150</v>
      </c>
      <c r="H31" s="97">
        <f>IFERROR(VLOOKUP(B31,'Current Price list'!$A$3:$H$390,8,FALSE),"")</f>
        <v>13633.5</v>
      </c>
      <c r="I31" s="133">
        <f t="shared" si="13"/>
        <v>0</v>
      </c>
      <c r="J31" s="81">
        <f>IFERROR(F31/VLOOKUP(B31,'Year Start'!$A$3:$B$490,2,FALSE)-1,"")</f>
        <v>7.1428571428571175E-3</v>
      </c>
      <c r="K31" s="98">
        <v>22.87</v>
      </c>
      <c r="L31" s="99">
        <v>15.25</v>
      </c>
      <c r="V31" s="53" t="str">
        <f t="shared" si="3"/>
        <v>CONTINSURE</v>
      </c>
      <c r="W31" s="88">
        <f t="shared" si="4"/>
        <v>0</v>
      </c>
      <c r="X31" s="88">
        <f t="shared" si="5"/>
        <v>7.1428571428571175E-3</v>
      </c>
      <c r="Y31" s="89">
        <f t="shared" si="6"/>
        <v>9150</v>
      </c>
      <c r="Z31" s="89">
        <f t="shared" si="7"/>
        <v>13633.5</v>
      </c>
      <c r="AA31" s="90">
        <f>IFERROR(RANK(W31,$W$10:$W$326,1)+COUNTIF(W31:W$326,W31)-1,"")</f>
        <v>160</v>
      </c>
      <c r="AB31" s="91">
        <f>IFERROR(RANK(X31,$X$10:$X$326,1)+COUNTIF(X31:X$326,X31)-1,"")</f>
        <v>74</v>
      </c>
      <c r="AC31" s="90">
        <f>IFERROR(RANK(Y31,$Y$10:$Y$326,1)+COUNTIF(Y31:Y$326,Y31)-1,"")</f>
        <v>19</v>
      </c>
      <c r="AD31" s="90">
        <f>IFERROR(RANK(Z31,$Z$10:$Z$326,1)+COUNTIF(Z31:Z$326,Z31)-1,"")</f>
        <v>19</v>
      </c>
    </row>
    <row r="32" spans="2:44" x14ac:dyDescent="0.25">
      <c r="B32" s="76" t="str">
        <f>IF(ISTEXT('Current Price list'!A25),'Current Price list'!A25,"")</f>
        <v>CORNERST</v>
      </c>
      <c r="C32" s="77">
        <f>IFERROR(IFERROR(VLOOKUP(B32,'Previous Price List'!$A$3:$H$369,6,FALSE),VLOOKUP(B32,'Current Price list'!$A$3:$H$390,2,FALSE)),"")</f>
        <v>0.22</v>
      </c>
      <c r="D32" s="77">
        <f>IFERROR(IF(ISBLANK(VLOOKUP(B32,'Current Price list'!$A$3:$H$390,4,FALSE)),F32,VLOOKUP(B32,'Current Price list'!$A$3:$H$390,4,FALSE)),"")</f>
        <v>0.22</v>
      </c>
      <c r="E32" s="77">
        <f>IFERROR(IF(ISBLANK(VLOOKUP(B32,'Current Price list'!$A$3:$H$390,5,FALSE)),F32,VLOOKUP(B32,'Current Price list'!$A$3:$H$390,5,FALSE)),"")</f>
        <v>0.22</v>
      </c>
      <c r="F32" s="78">
        <f>IFERROR(VLOOKUP(B32,'Current Price list'!$A$3:$H$390,6,FALSE),"")</f>
        <v>0.22</v>
      </c>
      <c r="G32" s="79">
        <f>IFERROR(VLOOKUP(B32,'Current Price list'!$A$3:$H$3990,7,FALSE),"")</f>
        <v>238</v>
      </c>
      <c r="H32" s="79">
        <f>IFERROR(VLOOKUP(B32,'Current Price list'!$A$3:$H$390,8,FALSE),"")</f>
        <v>47.6</v>
      </c>
      <c r="I32" s="133">
        <f t="shared" si="13"/>
        <v>0</v>
      </c>
      <c r="J32" s="81">
        <f>IFERROR(F32/VLOOKUP(B32,'Year Start'!$A$3:$B$490,2,FALSE)-1,"")</f>
        <v>-0.56000000000000005</v>
      </c>
      <c r="K32" s="82">
        <v>0.63</v>
      </c>
      <c r="L32" s="82">
        <v>0.5</v>
      </c>
      <c r="V32" s="53" t="str">
        <f t="shared" si="3"/>
        <v>CORNERST</v>
      </c>
      <c r="W32" s="88">
        <f t="shared" si="4"/>
        <v>0</v>
      </c>
      <c r="X32" s="88">
        <f t="shared" si="5"/>
        <v>-0.56000000000000005</v>
      </c>
      <c r="Y32" s="89">
        <f t="shared" si="6"/>
        <v>238</v>
      </c>
      <c r="Z32" s="89">
        <f t="shared" si="7"/>
        <v>47.6</v>
      </c>
      <c r="AA32" s="90">
        <f>IFERROR(RANK(W32,$W$10:$W$326,1)+COUNTIF(W32:W$326,W32)-1,"")</f>
        <v>159</v>
      </c>
      <c r="AB32" s="91">
        <f>IFERROR(RANK(X32,$X$10:$X$326,1)+COUNTIF(X32:X$326,X32)-1,"")</f>
        <v>8</v>
      </c>
      <c r="AC32" s="90">
        <f>IFERROR(RANK(Y32,$Y$10:$Y$326,1)+COUNTIF(Y32:Y$326,Y32)-1,"")</f>
        <v>8</v>
      </c>
      <c r="AD32" s="90">
        <f>IFERROR(RANK(Z32,$Z$10:$Z$326,1)+COUNTIF(Z32:Z$326,Z32)-1,"")</f>
        <v>3</v>
      </c>
    </row>
    <row r="33" spans="2:30" x14ac:dyDescent="0.25">
      <c r="B33" s="93" t="str">
        <f>IF(ISTEXT('Current Price list'!A26),'Current Price list'!A26,"")</f>
        <v>CUSTODIAN</v>
      </c>
      <c r="C33" s="94">
        <f>IFERROR(IFERROR(VLOOKUP(B33,'Previous Price List'!$A$3:$H$369,6,FALSE),VLOOKUP(B33,'Current Price list'!$A$3:$H$390,2,FALSE)),"")</f>
        <v>5.6</v>
      </c>
      <c r="D33" s="95">
        <f>IFERROR(IF(ISBLANK(VLOOKUP(B33,'Current Price list'!$A$3:$H$390,4,FALSE)),F33,VLOOKUP(B33,'Current Price list'!$A$3:$H$390,4,FALSE)),"")</f>
        <v>5.15</v>
      </c>
      <c r="E33" s="95">
        <f>IFERROR(IF(ISBLANK(VLOOKUP(B33,'Current Price list'!$A$3:$H$390,5,FALSE)),F33,VLOOKUP(B33,'Current Price list'!$A$3:$H$390,5,FALSE)),"")</f>
        <v>5.15</v>
      </c>
      <c r="F33" s="96">
        <f>IFERROR(VLOOKUP(B33,'Current Price list'!$A$3:$H$390,6,FALSE),"")</f>
        <v>5.15</v>
      </c>
      <c r="G33" s="97">
        <f>IFERROR(VLOOKUP(B33,'Current Price list'!$A$3:$H$3990,7,FALSE),"")</f>
        <v>155206</v>
      </c>
      <c r="H33" s="97">
        <f>IFERROR(VLOOKUP(B33,'Current Price list'!$A$3:$H$390,8,FALSE),"")</f>
        <v>802290.3</v>
      </c>
      <c r="I33" s="133">
        <f t="shared" si="13"/>
        <v>-0.44999999999999929</v>
      </c>
      <c r="J33" s="81">
        <f>IFERROR(F33/VLOOKUP(B33,'Year Start'!$A$3:$B$490,2,FALSE)-1,"")</f>
        <v>0.32051282051282071</v>
      </c>
      <c r="K33" s="98">
        <v>0.73</v>
      </c>
      <c r="L33" s="99">
        <v>0.5</v>
      </c>
      <c r="V33" s="53" t="str">
        <f t="shared" si="3"/>
        <v>CUSTODIAN</v>
      </c>
      <c r="W33" s="88">
        <f t="shared" si="4"/>
        <v>-0.44999999999999929</v>
      </c>
      <c r="X33" s="88">
        <f t="shared" si="5"/>
        <v>0.32051282051282071</v>
      </c>
      <c r="Y33" s="89">
        <f t="shared" si="6"/>
        <v>155206</v>
      </c>
      <c r="Z33" s="89">
        <f t="shared" si="7"/>
        <v>802290.3</v>
      </c>
      <c r="AA33" s="90">
        <f>IFERROR(RANK(W33,$W$10:$W$326,1)+COUNTIF(W33:W$326,W33)-1,"")</f>
        <v>7</v>
      </c>
      <c r="AB33" s="91">
        <f>IFERROR(RANK(X33,$X$10:$X$326,1)+COUNTIF(X33:X$326,X33)-1,"")</f>
        <v>90</v>
      </c>
      <c r="AC33" s="90">
        <f>IFERROR(RANK(Y33,$Y$10:$Y$326,1)+COUNTIF(Y33:Y$326,Y33)-1,"")</f>
        <v>54</v>
      </c>
      <c r="AD33" s="90">
        <f>IFERROR(RANK(Z33,$Z$10:$Z$326,1)+COUNTIF(Z33:Z$326,Z33)-1,"")</f>
        <v>55</v>
      </c>
    </row>
    <row r="34" spans="2:30" x14ac:dyDescent="0.25">
      <c r="B34" s="76" t="str">
        <f>IF(ISTEXT('Current Price list'!A27),'Current Price list'!A27,"")</f>
        <v>CUTIX</v>
      </c>
      <c r="C34" s="77">
        <f>IFERROR(IFERROR(VLOOKUP(B34,'Previous Price List'!$A$3:$H$369,6,FALSE),VLOOKUP(B34,'Current Price list'!$A$3:$H$390,2,FALSE)),"")</f>
        <v>1.4</v>
      </c>
      <c r="D34" s="77">
        <f>IFERROR(IF(ISBLANK(VLOOKUP(B34,'Current Price list'!$A$3:$H$390,4,FALSE)),F34,VLOOKUP(B34,'Current Price list'!$A$3:$H$390,4,FALSE)),"")</f>
        <v>1.83</v>
      </c>
      <c r="E34" s="77">
        <f>IFERROR(IF(ISBLANK(VLOOKUP(B34,'Current Price list'!$A$3:$H$390,5,FALSE)),F34,VLOOKUP(B34,'Current Price list'!$A$3:$H$390,5,FALSE)),"")</f>
        <v>1.83</v>
      </c>
      <c r="F34" s="78">
        <f>IFERROR(VLOOKUP(B34,'Current Price list'!$A$3:$H$390,6,FALSE),"")</f>
        <v>1.83</v>
      </c>
      <c r="G34" s="79">
        <f>IFERROR(VLOOKUP(B34,'Current Price list'!$A$3:$H$3990,7,FALSE),"")</f>
        <v>8427</v>
      </c>
      <c r="H34" s="79">
        <f>IFERROR(VLOOKUP(B34,'Current Price list'!$A$3:$H$390,8,FALSE),"")</f>
        <v>15354.8</v>
      </c>
      <c r="I34" s="133">
        <f t="shared" si="13"/>
        <v>0.43000000000000016</v>
      </c>
      <c r="J34" s="81">
        <f>IFERROR(F34/VLOOKUP(B34,'Year Start'!$A$3:$B$490,2,FALSE)-1,"")</f>
        <v>-8.9552238805969964E-2</v>
      </c>
      <c r="K34" s="82">
        <v>48.51</v>
      </c>
      <c r="L34" s="82">
        <v>22.57</v>
      </c>
      <c r="V34" s="53" t="str">
        <f t="shared" si="3"/>
        <v>CUTIX</v>
      </c>
      <c r="W34" s="88">
        <f t="shared" si="4"/>
        <v>0.43000000000000016</v>
      </c>
      <c r="X34" s="88">
        <f t="shared" si="5"/>
        <v>-8.9552238805969964E-2</v>
      </c>
      <c r="Y34" s="89">
        <f t="shared" si="6"/>
        <v>8427</v>
      </c>
      <c r="Z34" s="89">
        <f t="shared" si="7"/>
        <v>15354.8</v>
      </c>
      <c r="AA34" s="90">
        <f>IFERROR(RANK(W34,$W$10:$W$326,1)+COUNTIF(W34:W$326,W34)-1,"")</f>
        <v>186</v>
      </c>
      <c r="AB34" s="91">
        <f>IFERROR(RANK(X34,$X$10:$X$326,1)+COUNTIF(X34:X$326,X34)-1,"")</f>
        <v>62</v>
      </c>
      <c r="AC34" s="90">
        <f>IFERROR(RANK(Y34,$Y$10:$Y$326,1)+COUNTIF(Y34:Y$326,Y34)-1,"")</f>
        <v>18</v>
      </c>
      <c r="AD34" s="90">
        <f>IFERROR(RANK(Z34,$Z$10:$Z$326,1)+COUNTIF(Z34:Z$326,Z34)-1,"")</f>
        <v>21</v>
      </c>
    </row>
    <row r="35" spans="2:30" x14ac:dyDescent="0.25">
      <c r="B35" s="93" t="str">
        <f>IF(ISTEXT('Current Price list'!A28),'Current Price list'!A28,"")</f>
        <v>DANGCEM</v>
      </c>
      <c r="C35" s="94">
        <f>IFERROR(IFERROR(VLOOKUP(B35,'Previous Price List'!$A$3:$H$369,6,FALSE),VLOOKUP(B35,'Current Price list'!$A$3:$H$390,2,FALSE)),"")</f>
        <v>116.8</v>
      </c>
      <c r="D35" s="95">
        <f>IFERROR(IF(ISBLANK(VLOOKUP(B35,'Current Price list'!$A$3:$H$390,4,FALSE)),F35,VLOOKUP(B35,'Current Price list'!$A$3:$H$390,4,FALSE)),"")</f>
        <v>205.1</v>
      </c>
      <c r="E35" s="95">
        <f>IFERROR(IF(ISBLANK(VLOOKUP(B35,'Current Price list'!$A$3:$H$390,5,FALSE)),F35,VLOOKUP(B35,'Current Price list'!$A$3:$H$390,5,FALSE)),"")</f>
        <v>205</v>
      </c>
      <c r="F35" s="96">
        <f>IFERROR(VLOOKUP(B35,'Current Price list'!$A$3:$H$390,6,FALSE),"")</f>
        <v>205</v>
      </c>
      <c r="G35" s="97">
        <f>IFERROR(VLOOKUP(B35,'Current Price list'!$A$3:$H$3990,7,FALSE),"")</f>
        <v>131299</v>
      </c>
      <c r="H35" s="97">
        <f>IFERROR(VLOOKUP(B35,'Current Price list'!$A$3:$H$390,8,FALSE),"")</f>
        <v>26919528.399999999</v>
      </c>
      <c r="I35" s="133">
        <f t="shared" si="13"/>
        <v>88.2</v>
      </c>
      <c r="J35" s="81">
        <f>IFERROR(F35/VLOOKUP(B35,'Year Start'!$A$3:$B$490,2,FALSE)-1,"")</f>
        <v>-0.10869565217391308</v>
      </c>
      <c r="K35" s="98">
        <v>197</v>
      </c>
      <c r="L35" s="99">
        <v>149.15</v>
      </c>
      <c r="V35" s="53" t="str">
        <f t="shared" si="3"/>
        <v>DANGCEM</v>
      </c>
      <c r="W35" s="88">
        <f t="shared" si="4"/>
        <v>88.2</v>
      </c>
      <c r="X35" s="88">
        <f t="shared" si="5"/>
        <v>-0.10869565217391308</v>
      </c>
      <c r="Y35" s="89">
        <f t="shared" si="6"/>
        <v>131299</v>
      </c>
      <c r="Z35" s="89">
        <f t="shared" si="7"/>
        <v>26919528.399999999</v>
      </c>
      <c r="AA35" s="90">
        <f>IFERROR(RANK(W35,$W$10:$W$326,1)+COUNTIF(W35:W$326,W35)-1,"")</f>
        <v>220</v>
      </c>
      <c r="AB35" s="91">
        <f>IFERROR(RANK(X35,$X$10:$X$326,1)+COUNTIF(X35:X$326,X35)-1,"")</f>
        <v>58</v>
      </c>
      <c r="AC35" s="90">
        <f>IFERROR(RANK(Y35,$Y$10:$Y$326,1)+COUNTIF(Y35:Y$326,Y35)-1,"")</f>
        <v>49</v>
      </c>
      <c r="AD35" s="90">
        <f>IFERROR(RANK(Z35,$Z$10:$Z$326,1)+COUNTIF(Z35:Z$326,Z35)-1,"")</f>
        <v>91</v>
      </c>
    </row>
    <row r="36" spans="2:30" x14ac:dyDescent="0.25">
      <c r="B36" s="76" t="str">
        <f>IF(ISTEXT('Current Price list'!A29),'Current Price list'!A29,"")</f>
        <v>DANGFLOUR</v>
      </c>
      <c r="C36" s="77">
        <f>IFERROR(IFERROR(VLOOKUP(B36,'Previous Price List'!$A$3:$H$369,6,FALSE),VLOOKUP(B36,'Current Price list'!$A$3:$H$390,2,FALSE)),"")</f>
        <v>6.1</v>
      </c>
      <c r="D36" s="77">
        <f>IFERROR(IF(ISBLANK(VLOOKUP(B36,'Current Price list'!$A$3:$H$390,4,FALSE)),F36,VLOOKUP(B36,'Current Price list'!$A$3:$H$390,4,FALSE)),"")</f>
        <v>6</v>
      </c>
      <c r="E36" s="77">
        <f>IFERROR(IF(ISBLANK(VLOOKUP(B36,'Current Price list'!$A$3:$H$390,5,FALSE)),F36,VLOOKUP(B36,'Current Price list'!$A$3:$H$390,5,FALSE)),"")</f>
        <v>5.8</v>
      </c>
      <c r="F36" s="78">
        <f>IFERROR(VLOOKUP(B36,'Current Price list'!$A$3:$H$390,6,FALSE),"")</f>
        <v>6</v>
      </c>
      <c r="G36" s="79">
        <f>IFERROR(VLOOKUP(B36,'Current Price list'!$A$3:$H$3990,7,FALSE),"")</f>
        <v>1701738</v>
      </c>
      <c r="H36" s="79">
        <f>IFERROR(VLOOKUP(B36,'Current Price list'!$A$3:$H$390,8,FALSE),"")</f>
        <v>10030461.6</v>
      </c>
      <c r="I36" s="133">
        <f t="shared" si="13"/>
        <v>-9.9999999999999645E-2</v>
      </c>
      <c r="J36" s="81">
        <f>IFERROR(F36/VLOOKUP(B36,'Year Start'!$A$3:$B$490,2,FALSE)-1,"")</f>
        <v>-0.50617283950617287</v>
      </c>
      <c r="K36" s="82">
        <v>6.89</v>
      </c>
      <c r="L36" s="82">
        <v>4.07</v>
      </c>
      <c r="V36" s="53" t="str">
        <f t="shared" si="3"/>
        <v>DANGFLOUR</v>
      </c>
      <c r="W36" s="88">
        <f t="shared" si="4"/>
        <v>-9.9999999999999645E-2</v>
      </c>
      <c r="X36" s="88">
        <f t="shared" si="5"/>
        <v>-0.50617283950617287</v>
      </c>
      <c r="Y36" s="89">
        <f t="shared" si="6"/>
        <v>1701738</v>
      </c>
      <c r="Z36" s="89">
        <f t="shared" si="7"/>
        <v>10030461.6</v>
      </c>
      <c r="AA36" s="90">
        <f>IFERROR(RANK(W36,$W$10:$W$326,1)+COUNTIF(W36:W$326,W36)-1,"")</f>
        <v>13</v>
      </c>
      <c r="AB36" s="91">
        <f>IFERROR(RANK(X36,$X$10:$X$326,1)+COUNTIF(X36:X$326,X36)-1,"")</f>
        <v>13</v>
      </c>
      <c r="AC36" s="90">
        <f>IFERROR(RANK(Y36,$Y$10:$Y$326,1)+COUNTIF(Y36:Y$326,Y36)-1,"")</f>
        <v>86</v>
      </c>
      <c r="AD36" s="90">
        <f>IFERROR(RANK(Z36,$Z$10:$Z$326,1)+COUNTIF(Z36:Z$326,Z36)-1,"")</f>
        <v>89</v>
      </c>
    </row>
    <row r="37" spans="2:30" x14ac:dyDescent="0.25">
      <c r="B37" s="93" t="str">
        <f>IF(ISTEXT('Current Price list'!A30),'Current Price list'!A30,"")</f>
        <v>DANGSUGAR</v>
      </c>
      <c r="C37" s="94">
        <f>IFERROR(IFERROR(VLOOKUP(B37,'Previous Price List'!$A$3:$H$369,6,FALSE),VLOOKUP(B37,'Current Price list'!$A$3:$H$390,2,FALSE)),"")</f>
        <v>8.9</v>
      </c>
      <c r="D37" s="95">
        <f>IFERROR(IF(ISBLANK(VLOOKUP(B37,'Current Price list'!$A$3:$H$390,4,FALSE)),F37,VLOOKUP(B37,'Current Price list'!$A$3:$H$390,4,FALSE)),"")</f>
        <v>12.85</v>
      </c>
      <c r="E37" s="95">
        <f>IFERROR(IF(ISBLANK(VLOOKUP(B37,'Current Price list'!$A$3:$H$390,5,FALSE)),F37,VLOOKUP(B37,'Current Price list'!$A$3:$H$390,5,FALSE)),"")</f>
        <v>12.45</v>
      </c>
      <c r="F37" s="96">
        <f>IFERROR(VLOOKUP(B37,'Current Price list'!$A$3:$H$390,6,FALSE),"")</f>
        <v>12.45</v>
      </c>
      <c r="G37" s="97">
        <f>IFERROR(VLOOKUP(B37,'Current Price list'!$A$3:$H$3990,7,FALSE),"")</f>
        <v>529995</v>
      </c>
      <c r="H37" s="97">
        <f>IFERROR(VLOOKUP(B37,'Current Price list'!$A$3:$H$390,8,FALSE),"")</f>
        <v>6656969.9500000002</v>
      </c>
      <c r="I37" s="133">
        <f t="shared" si="13"/>
        <v>3.5499999999999989</v>
      </c>
      <c r="J37" s="81">
        <f>IFERROR(F37/VLOOKUP(B37,'Year Start'!$A$3:$B$490,2,FALSE)-1,"")</f>
        <v>-0.38850687622789781</v>
      </c>
      <c r="K37" s="98">
        <v>1.7</v>
      </c>
      <c r="L37" s="99">
        <v>0.91</v>
      </c>
      <c r="V37" s="53" t="str">
        <f t="shared" si="3"/>
        <v>DANGSUGAR</v>
      </c>
      <c r="W37" s="88">
        <f t="shared" si="4"/>
        <v>3.5499999999999989</v>
      </c>
      <c r="X37" s="88">
        <f t="shared" si="5"/>
        <v>-0.38850687622789781</v>
      </c>
      <c r="Y37" s="89">
        <f t="shared" si="6"/>
        <v>529995</v>
      </c>
      <c r="Z37" s="89">
        <f t="shared" si="7"/>
        <v>6656969.9500000002</v>
      </c>
      <c r="AA37" s="90">
        <f>IFERROR(RANK(W37,$W$10:$W$326,1)+COUNTIF(W37:W$326,W37)-1,"")</f>
        <v>202</v>
      </c>
      <c r="AB37" s="91">
        <f>IFERROR(RANK(X37,$X$10:$X$326,1)+COUNTIF(X37:X$326,X37)-1,"")</f>
        <v>26</v>
      </c>
      <c r="AC37" s="90">
        <f>IFERROR(RANK(Y37,$Y$10:$Y$326,1)+COUNTIF(Y37:Y$326,Y37)-1,"")</f>
        <v>72</v>
      </c>
      <c r="AD37" s="90">
        <f>IFERROR(RANK(Z37,$Z$10:$Z$326,1)+COUNTIF(Z37:Z$326,Z37)-1,"")</f>
        <v>85</v>
      </c>
    </row>
    <row r="38" spans="2:30" x14ac:dyDescent="0.25">
      <c r="B38" s="76" t="str">
        <f>IF(ISTEXT('Current Price list'!A31),'Current Price list'!A31,"")</f>
        <v>DIAMONDBNK</v>
      </c>
      <c r="C38" s="77">
        <f>IFERROR(IFERROR(VLOOKUP(B38,'Previous Price List'!$A$3:$H$369,6,FALSE),VLOOKUP(B38,'Current Price list'!$A$3:$H$390,2,FALSE)),"")</f>
        <v>1.05</v>
      </c>
      <c r="D38" s="77">
        <f>IFERROR(IF(ISBLANK(VLOOKUP(B38,'Current Price list'!$A$3:$H$390,4,FALSE)),F38,VLOOKUP(B38,'Current Price list'!$A$3:$H$390,4,FALSE)),"")</f>
        <v>0.97</v>
      </c>
      <c r="E38" s="77">
        <f>IFERROR(IF(ISBLANK(VLOOKUP(B38,'Current Price list'!$A$3:$H$390,5,FALSE)),F38,VLOOKUP(B38,'Current Price list'!$A$3:$H$390,5,FALSE)),"")</f>
        <v>0.95</v>
      </c>
      <c r="F38" s="78">
        <f>IFERROR(VLOOKUP(B38,'Current Price list'!$A$3:$H$390,6,FALSE),"")</f>
        <v>0.95</v>
      </c>
      <c r="G38" s="79">
        <f>IFERROR(VLOOKUP(B38,'Current Price list'!$A$3:$H$3990,7,FALSE),"")</f>
        <v>29601668</v>
      </c>
      <c r="H38" s="79">
        <f>IFERROR(VLOOKUP(B38,'Current Price list'!$A$3:$H$390,8,FALSE),"")</f>
        <v>28123584.600000001</v>
      </c>
      <c r="I38" s="133">
        <f t="shared" si="13"/>
        <v>-0.10000000000000009</v>
      </c>
      <c r="J38" s="81">
        <f>IFERROR(F38/VLOOKUP(B38,'Year Start'!$A$3:$B$490,2,FALSE)-1,"")</f>
        <v>-0.39490445859872614</v>
      </c>
      <c r="K38" s="82">
        <v>2.4500000000000002</v>
      </c>
      <c r="L38" s="82">
        <v>1.65</v>
      </c>
      <c r="V38" s="53" t="str">
        <f t="shared" si="3"/>
        <v>DIAMONDBNK</v>
      </c>
      <c r="W38" s="88">
        <f t="shared" si="4"/>
        <v>-0.10000000000000009</v>
      </c>
      <c r="X38" s="88">
        <f t="shared" si="5"/>
        <v>-0.39490445859872614</v>
      </c>
      <c r="Y38" s="89">
        <f t="shared" si="6"/>
        <v>29601668</v>
      </c>
      <c r="Z38" s="89">
        <f t="shared" si="7"/>
        <v>28123584.600000001</v>
      </c>
      <c r="AA38" s="90">
        <f>IFERROR(RANK(W38,$W$10:$W$326,1)+COUNTIF(W38:W$326,W38)-1,"")</f>
        <v>12</v>
      </c>
      <c r="AB38" s="91">
        <f>IFERROR(RANK(X38,$X$10:$X$326,1)+COUNTIF(X38:X$326,X38)-1,"")</f>
        <v>23</v>
      </c>
      <c r="AC38" s="90">
        <f>IFERROR(RANK(Y38,$Y$10:$Y$326,1)+COUNTIF(Y38:Y$326,Y38)-1,"")</f>
        <v>98</v>
      </c>
      <c r="AD38" s="90">
        <f>IFERROR(RANK(Z38,$Z$10:$Z$326,1)+COUNTIF(Z38:Z$326,Z38)-1,"")</f>
        <v>92</v>
      </c>
    </row>
    <row r="39" spans="2:30" x14ac:dyDescent="0.25">
      <c r="B39" s="93" t="str">
        <f>IF(ISTEXT('Current Price list'!A32),'Current Price list'!A32,"")</f>
        <v>ETERNA</v>
      </c>
      <c r="C39" s="94">
        <f>IFERROR(IFERROR(VLOOKUP(B39,'Previous Price List'!$A$3:$H$369,6,FALSE),VLOOKUP(B39,'Current Price list'!$A$3:$H$390,2,FALSE)),"")</f>
        <v>2.39</v>
      </c>
      <c r="D39" s="95">
        <f>IFERROR(IF(ISBLANK(VLOOKUP(B39,'Current Price list'!$A$3:$H$390,4,FALSE)),F39,VLOOKUP(B39,'Current Price list'!$A$3:$H$390,4,FALSE)),"")</f>
        <v>4.95</v>
      </c>
      <c r="E39" s="95">
        <f>IFERROR(IF(ISBLANK(VLOOKUP(B39,'Current Price list'!$A$3:$H$390,5,FALSE)),F39,VLOOKUP(B39,'Current Price list'!$A$3:$H$390,5,FALSE)),"")</f>
        <v>4.95</v>
      </c>
      <c r="F39" s="96">
        <f>IFERROR(VLOOKUP(B39,'Current Price list'!$A$3:$H$390,6,FALSE),"")</f>
        <v>4.95</v>
      </c>
      <c r="G39" s="97">
        <f>IFERROR(VLOOKUP(B39,'Current Price list'!$A$3:$H$3990,7,FALSE),"")</f>
        <v>513163</v>
      </c>
      <c r="H39" s="97">
        <f>IFERROR(VLOOKUP(B39,'Current Price list'!$A$3:$H$390,8,FALSE),"")</f>
        <v>2547671.7000000002</v>
      </c>
      <c r="I39" s="133">
        <f t="shared" si="13"/>
        <v>2.56</v>
      </c>
      <c r="J39" s="81">
        <f>IFERROR(F39/VLOOKUP(B39,'Year Start'!$A$3:$B$490,2,FALSE)-1,"")</f>
        <v>0.1619718309859155</v>
      </c>
      <c r="K39" s="98">
        <v>23.5</v>
      </c>
      <c r="L39" s="99">
        <v>17.22</v>
      </c>
      <c r="V39" s="53" t="str">
        <f t="shared" si="3"/>
        <v>ETERNA</v>
      </c>
      <c r="W39" s="88">
        <f t="shared" si="4"/>
        <v>2.56</v>
      </c>
      <c r="X39" s="88">
        <f t="shared" si="5"/>
        <v>0.1619718309859155</v>
      </c>
      <c r="Y39" s="89">
        <f t="shared" si="6"/>
        <v>513163</v>
      </c>
      <c r="Z39" s="89">
        <f t="shared" si="7"/>
        <v>2547671.7000000002</v>
      </c>
      <c r="AA39" s="90">
        <f>IFERROR(RANK(W39,$W$10:$W$326,1)+COUNTIF(W39:W$326,W39)-1,"")</f>
        <v>197</v>
      </c>
      <c r="AB39" s="91">
        <f>IFERROR(RANK(X39,$X$10:$X$326,1)+COUNTIF(X39:X$326,X39)-1,"")</f>
        <v>84</v>
      </c>
      <c r="AC39" s="90">
        <f>IFERROR(RANK(Y39,$Y$10:$Y$326,1)+COUNTIF(Y39:Y$326,Y39)-1,"")</f>
        <v>70</v>
      </c>
      <c r="AD39" s="90">
        <f>IFERROR(RANK(Z39,$Z$10:$Z$326,1)+COUNTIF(Z39:Z$326,Z39)-1,"")</f>
        <v>75</v>
      </c>
    </row>
    <row r="40" spans="2:30" x14ac:dyDescent="0.25">
      <c r="B40" s="76" t="str">
        <f>IF(ISTEXT('Current Price list'!A33),'Current Price list'!A33,"")</f>
        <v>ETI</v>
      </c>
      <c r="C40" s="77">
        <f>IFERROR(IFERROR(VLOOKUP(B40,'Previous Price List'!$A$3:$H$369,6,FALSE),VLOOKUP(B40,'Current Price list'!$A$3:$H$390,2,FALSE)),"")</f>
        <v>4.05</v>
      </c>
      <c r="D40" s="77">
        <f>IFERROR(IF(ISBLANK(VLOOKUP(B40,'Current Price list'!$A$3:$H$390,4,FALSE)),F40,VLOOKUP(B40,'Current Price list'!$A$3:$H$390,4,FALSE)),"")</f>
        <v>15.7</v>
      </c>
      <c r="E40" s="77">
        <f>IFERROR(IF(ISBLANK(VLOOKUP(B40,'Current Price list'!$A$3:$H$390,5,FALSE)),F40,VLOOKUP(B40,'Current Price list'!$A$3:$H$390,5,FALSE)),"")</f>
        <v>15.7</v>
      </c>
      <c r="F40" s="78">
        <f>IFERROR(VLOOKUP(B40,'Current Price list'!$A$3:$H$390,6,FALSE),"")</f>
        <v>15.7</v>
      </c>
      <c r="G40" s="79">
        <f>IFERROR(VLOOKUP(B40,'Current Price list'!$A$3:$H$3990,7,FALSE),"")</f>
        <v>87368</v>
      </c>
      <c r="H40" s="79">
        <f>IFERROR(VLOOKUP(B40,'Current Price list'!$A$3:$H$390,8,FALSE),"")</f>
        <v>1368799</v>
      </c>
      <c r="I40" s="133">
        <f t="shared" si="13"/>
        <v>11.649999999999999</v>
      </c>
      <c r="J40" s="81">
        <f>IFERROR(F40/VLOOKUP(B40,'Year Start'!$A$3:$B$490,2,FALSE)-1,"")</f>
        <v>-3.5033804548248337E-2</v>
      </c>
      <c r="K40" s="82">
        <v>8.94</v>
      </c>
      <c r="L40" s="82">
        <v>5.2</v>
      </c>
      <c r="V40" s="53" t="str">
        <f t="shared" si="3"/>
        <v>ETI</v>
      </c>
      <c r="W40" s="88">
        <f t="shared" si="4"/>
        <v>11.649999999999999</v>
      </c>
      <c r="X40" s="88">
        <f t="shared" si="5"/>
        <v>-3.5033804548248337E-2</v>
      </c>
      <c r="Y40" s="89">
        <f t="shared" si="6"/>
        <v>87368</v>
      </c>
      <c r="Z40" s="89">
        <f t="shared" si="7"/>
        <v>1368799</v>
      </c>
      <c r="AA40" s="90">
        <f>IFERROR(RANK(W40,$W$10:$W$326,1)+COUNTIF(W40:W$326,W40)-1,"")</f>
        <v>209</v>
      </c>
      <c r="AB40" s="91">
        <f>IFERROR(RANK(X40,$X$10:$X$326,1)+COUNTIF(X40:X$326,X40)-1,"")</f>
        <v>70</v>
      </c>
      <c r="AC40" s="90">
        <f>IFERROR(RANK(Y40,$Y$10:$Y$326,1)+COUNTIF(Y40:Y$326,Y40)-1,"")</f>
        <v>45</v>
      </c>
      <c r="AD40" s="90">
        <f>IFERROR(RANK(Z40,$Z$10:$Z$326,1)+COUNTIF(Z40:Z$326,Z40)-1,"")</f>
        <v>63</v>
      </c>
    </row>
    <row r="41" spans="2:30" x14ac:dyDescent="0.25">
      <c r="B41" s="93" t="str">
        <f>IF(ISTEXT('Current Price list'!A34),'Current Price list'!A34,"")</f>
        <v>FBNH</v>
      </c>
      <c r="C41" s="94">
        <f>IFERROR(IFERROR(VLOOKUP(B41,'Previous Price List'!$A$3:$H$369,6,FALSE),VLOOKUP(B41,'Current Price list'!$A$3:$H$390,2,FALSE)),"")</f>
        <v>3.9</v>
      </c>
      <c r="D41" s="95">
        <f>IFERROR(IF(ISBLANK(VLOOKUP(B41,'Current Price list'!$A$3:$H$390,4,FALSE)),F41,VLOOKUP(B41,'Current Price list'!$A$3:$H$390,4,FALSE)),"")</f>
        <v>7.8</v>
      </c>
      <c r="E41" s="95">
        <f>IFERROR(IF(ISBLANK(VLOOKUP(B41,'Current Price list'!$A$3:$H$390,5,FALSE)),F41,VLOOKUP(B41,'Current Price list'!$A$3:$H$390,5,FALSE)),"")</f>
        <v>7.45</v>
      </c>
      <c r="F41" s="96">
        <f>IFERROR(VLOOKUP(B41,'Current Price list'!$A$3:$H$390,6,FALSE),"")</f>
        <v>7.5</v>
      </c>
      <c r="G41" s="97">
        <f>IFERROR(VLOOKUP(B41,'Current Price list'!$A$3:$H$3990,7,FALSE),"")</f>
        <v>72070538</v>
      </c>
      <c r="H41" s="97">
        <f>IFERROR(VLOOKUP(B41,'Current Price list'!$A$3:$H$390,8,FALSE),"")</f>
        <v>541220892.89999998</v>
      </c>
      <c r="I41" s="133">
        <f t="shared" si="13"/>
        <v>3.6</v>
      </c>
      <c r="J41" s="81">
        <f>IFERROR(F41/VLOOKUP(B41,'Year Start'!$A$3:$B$490,2,FALSE)-1,"")</f>
        <v>-0.14675767918088733</v>
      </c>
      <c r="K41" s="98">
        <v>42.98</v>
      </c>
      <c r="L41" s="99">
        <v>19.149999999999999</v>
      </c>
      <c r="V41" s="53" t="str">
        <f t="shared" si="3"/>
        <v>FBNH</v>
      </c>
      <c r="W41" s="88">
        <f t="shared" si="4"/>
        <v>3.6</v>
      </c>
      <c r="X41" s="88">
        <f t="shared" si="5"/>
        <v>-0.14675767918088733</v>
      </c>
      <c r="Y41" s="89">
        <f t="shared" si="6"/>
        <v>72070538</v>
      </c>
      <c r="Z41" s="89">
        <f t="shared" si="7"/>
        <v>541220892.89999998</v>
      </c>
      <c r="AA41" s="90">
        <f>IFERROR(RANK(W41,$W$10:$W$326,1)+COUNTIF(W41:W$326,W41)-1,"")</f>
        <v>203</v>
      </c>
      <c r="AB41" s="91">
        <f>IFERROR(RANK(X41,$X$10:$X$326,1)+COUNTIF(X41:X$326,X41)-1,"")</f>
        <v>49</v>
      </c>
      <c r="AC41" s="90">
        <f>IFERROR(RANK(Y41,$Y$10:$Y$326,1)+COUNTIF(Y41:Y$326,Y41)-1,"")</f>
        <v>99</v>
      </c>
      <c r="AD41" s="90">
        <f>IFERROR(RANK(Z41,$Z$10:$Z$326,1)+COUNTIF(Z41:Z$326,Z41)-1,"")</f>
        <v>99</v>
      </c>
    </row>
    <row r="42" spans="2:30" x14ac:dyDescent="0.25">
      <c r="B42" s="76" t="str">
        <f>IF(ISTEXT('Current Price list'!A35),'Current Price list'!A35,"")</f>
        <v>FCMB</v>
      </c>
      <c r="C42" s="77">
        <f>IFERROR(IFERROR(VLOOKUP(B42,'Previous Price List'!$A$3:$H$369,6,FALSE),VLOOKUP(B42,'Current Price list'!$A$3:$H$390,2,FALSE)),"")</f>
        <v>1.5</v>
      </c>
      <c r="D42" s="77">
        <f>IFERROR(IF(ISBLANK(VLOOKUP(B42,'Current Price list'!$A$3:$H$390,4,FALSE)),F42,VLOOKUP(B42,'Current Price list'!$A$3:$H$390,4,FALSE)),"")</f>
        <v>1.6</v>
      </c>
      <c r="E42" s="77">
        <f>IFERROR(IF(ISBLANK(VLOOKUP(B42,'Current Price list'!$A$3:$H$390,5,FALSE)),F42,VLOOKUP(B42,'Current Price list'!$A$3:$H$390,5,FALSE)),"")</f>
        <v>1.6</v>
      </c>
      <c r="F42" s="78">
        <f>IFERROR(VLOOKUP(B42,'Current Price list'!$A$3:$H$390,6,FALSE),"")</f>
        <v>1.6</v>
      </c>
      <c r="G42" s="79">
        <f>IFERROR(VLOOKUP(B42,'Current Price list'!$A$3:$H$3990,7,FALSE),"")</f>
        <v>3113431</v>
      </c>
      <c r="H42" s="79">
        <f>IFERROR(VLOOKUP(B42,'Current Price list'!$A$3:$H$390,8,FALSE),"")</f>
        <v>4979148.78</v>
      </c>
      <c r="I42" s="133">
        <f t="shared" si="13"/>
        <v>0.10000000000000009</v>
      </c>
      <c r="J42" s="81">
        <f>IFERROR(F42/VLOOKUP(B42,'Year Start'!$A$3:$B$490,2,FALSE)-1,"")</f>
        <v>1.2658227848101333E-2</v>
      </c>
      <c r="K42" s="82">
        <v>10.54</v>
      </c>
      <c r="L42" s="82">
        <v>4.9800000000000004</v>
      </c>
      <c r="V42" s="53" t="str">
        <f t="shared" si="3"/>
        <v>FCMB</v>
      </c>
      <c r="W42" s="88">
        <f t="shared" si="4"/>
        <v>0.10000000000000009</v>
      </c>
      <c r="X42" s="88">
        <f t="shared" si="5"/>
        <v>1.2658227848101333E-2</v>
      </c>
      <c r="Y42" s="89">
        <f t="shared" si="6"/>
        <v>3113431</v>
      </c>
      <c r="Z42" s="89">
        <f t="shared" si="7"/>
        <v>4979148.78</v>
      </c>
      <c r="AA42" s="90">
        <f>IFERROR(RANK(W42,$W$10:$W$326,1)+COUNTIF(W42:W$326,W42)-1,"")</f>
        <v>175</v>
      </c>
      <c r="AB42" s="91">
        <f>IFERROR(RANK(X42,$X$10:$X$326,1)+COUNTIF(X42:X$326,X42)-1,"")</f>
        <v>75</v>
      </c>
      <c r="AC42" s="90">
        <f>IFERROR(RANK(Y42,$Y$10:$Y$326,1)+COUNTIF(Y42:Y$326,Y42)-1,"")</f>
        <v>87</v>
      </c>
      <c r="AD42" s="90">
        <f>IFERROR(RANK(Z42,$Z$10:$Z$326,1)+COUNTIF(Z42:Z$326,Z42)-1,"")</f>
        <v>83</v>
      </c>
    </row>
    <row r="43" spans="2:30" x14ac:dyDescent="0.25">
      <c r="B43" s="93" t="str">
        <f>IF(ISTEXT('Current Price list'!A36),'Current Price list'!A36,"")</f>
        <v>FIDELITYBK</v>
      </c>
      <c r="C43" s="94">
        <f>IFERROR(IFERROR(VLOOKUP(B43,'Previous Price List'!$A$3:$H$369,6,FALSE),VLOOKUP(B43,'Current Price list'!$A$3:$H$390,2,FALSE)),"")</f>
        <v>1.75</v>
      </c>
      <c r="D43" s="95">
        <f>IFERROR(IF(ISBLANK(VLOOKUP(B43,'Current Price list'!$A$3:$H$390,4,FALSE)),F43,VLOOKUP(B43,'Current Price list'!$A$3:$H$390,4,FALSE)),"")</f>
        <v>2</v>
      </c>
      <c r="E43" s="95">
        <f>IFERROR(IF(ISBLANK(VLOOKUP(B43,'Current Price list'!$A$3:$H$390,5,FALSE)),F43,VLOOKUP(B43,'Current Price list'!$A$3:$H$390,5,FALSE)),"")</f>
        <v>1.98</v>
      </c>
      <c r="F43" s="96">
        <f>IFERROR(VLOOKUP(B43,'Current Price list'!$A$3:$H$390,6,FALSE),"")</f>
        <v>2</v>
      </c>
      <c r="G43" s="97">
        <f>IFERROR(VLOOKUP(B43,'Current Price list'!$A$3:$H$3990,7,FALSE),"")</f>
        <v>1526125</v>
      </c>
      <c r="H43" s="97">
        <f>IFERROR(VLOOKUP(B43,'Current Price list'!$A$3:$H$390,8,FALSE),"")</f>
        <v>3039513.46</v>
      </c>
      <c r="I43" s="133">
        <f t="shared" si="13"/>
        <v>0.25</v>
      </c>
      <c r="J43" s="81">
        <f>IFERROR(F43/VLOOKUP(B43,'Year Start'!$A$3:$B$490,2,FALSE)-1,"")</f>
        <v>-0.22480620155038766</v>
      </c>
      <c r="K43" s="98">
        <v>0.5</v>
      </c>
      <c r="L43" s="99">
        <v>0.5</v>
      </c>
      <c r="V43" s="53" t="str">
        <f t="shared" si="3"/>
        <v>FIDELITYBK</v>
      </c>
      <c r="W43" s="88">
        <f t="shared" si="4"/>
        <v>0.25</v>
      </c>
      <c r="X43" s="88">
        <f t="shared" si="5"/>
        <v>-0.22480620155038766</v>
      </c>
      <c r="Y43" s="89">
        <f t="shared" si="6"/>
        <v>1526125</v>
      </c>
      <c r="Z43" s="89">
        <f t="shared" si="7"/>
        <v>3039513.46</v>
      </c>
      <c r="AA43" s="90">
        <f>IFERROR(RANK(W43,$W$10:$W$326,1)+COUNTIF(W43:W$326,W43)-1,"")</f>
        <v>182</v>
      </c>
      <c r="AB43" s="91">
        <f>IFERROR(RANK(X43,$X$10:$X$326,1)+COUNTIF(X43:X$326,X43)-1,"")</f>
        <v>38</v>
      </c>
      <c r="AC43" s="90">
        <f>IFERROR(RANK(Y43,$Y$10:$Y$326,1)+COUNTIF(Y43:Y$326,Y43)-1,"")</f>
        <v>85</v>
      </c>
      <c r="AD43" s="90">
        <f>IFERROR(RANK(Z43,$Z$10:$Z$326,1)+COUNTIF(Z43:Z$326,Z43)-1,"")</f>
        <v>78</v>
      </c>
    </row>
    <row r="44" spans="2:30" x14ac:dyDescent="0.25">
      <c r="B44" s="76" t="str">
        <f>IF(ISTEXT('Current Price list'!A37),'Current Price list'!A37,"")</f>
        <v>FIDSON</v>
      </c>
      <c r="C44" s="77">
        <f>IFERROR(IFERROR(VLOOKUP(B44,'Previous Price List'!$A$3:$H$369,6,FALSE),VLOOKUP(B44,'Current Price list'!$A$3:$H$390,2,FALSE)),"")</f>
        <v>2.54</v>
      </c>
      <c r="D44" s="77">
        <f>IFERROR(IF(ISBLANK(VLOOKUP(B44,'Current Price list'!$A$3:$H$390,4,FALSE)),F44,VLOOKUP(B44,'Current Price list'!$A$3:$H$390,4,FALSE)),"")</f>
        <v>4.9000000000000004</v>
      </c>
      <c r="E44" s="77">
        <f>IFERROR(IF(ISBLANK(VLOOKUP(B44,'Current Price list'!$A$3:$H$390,5,FALSE)),F44,VLOOKUP(B44,'Current Price list'!$A$3:$H$390,5,FALSE)),"")</f>
        <v>4.9000000000000004</v>
      </c>
      <c r="F44" s="78">
        <f>IFERROR(VLOOKUP(B44,'Current Price list'!$A$3:$H$390,6,FALSE),"")</f>
        <v>4.9000000000000004</v>
      </c>
      <c r="G44" s="79">
        <f>IFERROR(VLOOKUP(B44,'Current Price list'!$A$3:$H$3990,7,FALSE),"")</f>
        <v>89851</v>
      </c>
      <c r="H44" s="79">
        <f>IFERROR(VLOOKUP(B44,'Current Price list'!$A$3:$H$390,8,FALSE),"")</f>
        <v>399836.95</v>
      </c>
      <c r="I44" s="133">
        <f t="shared" si="13"/>
        <v>2.3600000000000003</v>
      </c>
      <c r="J44" s="81">
        <f>IFERROR(F44/VLOOKUP(B44,'Year Start'!$A$3:$B$490,2,FALSE)-1,"")</f>
        <v>0.32075471698113223</v>
      </c>
      <c r="K44" s="82">
        <v>4.24</v>
      </c>
      <c r="L44" s="82">
        <v>2.63</v>
      </c>
      <c r="V44" s="53" t="str">
        <f t="shared" si="3"/>
        <v>FIDSON</v>
      </c>
      <c r="W44" s="88">
        <f t="shared" si="4"/>
        <v>2.3600000000000003</v>
      </c>
      <c r="X44" s="88">
        <f t="shared" si="5"/>
        <v>0.32075471698113223</v>
      </c>
      <c r="Y44" s="89">
        <f t="shared" si="6"/>
        <v>89851</v>
      </c>
      <c r="Z44" s="89">
        <f t="shared" si="7"/>
        <v>399836.95</v>
      </c>
      <c r="AA44" s="90">
        <f>IFERROR(RANK(W44,$W$10:$W$326,1)+COUNTIF(W44:W$326,W44)-1,"")</f>
        <v>196</v>
      </c>
      <c r="AB44" s="91">
        <f>IFERROR(RANK(X44,$X$10:$X$326,1)+COUNTIF(X44:X$326,X44)-1,"")</f>
        <v>91</v>
      </c>
      <c r="AC44" s="90">
        <f>IFERROR(RANK(Y44,$Y$10:$Y$326,1)+COUNTIF(Y44:Y$326,Y44)-1,"")</f>
        <v>47</v>
      </c>
      <c r="AD44" s="90">
        <f>IFERROR(RANK(Z44,$Z$10:$Z$326,1)+COUNTIF(Z44:Z$326,Z44)-1,"")</f>
        <v>49</v>
      </c>
    </row>
    <row r="45" spans="2:30" x14ac:dyDescent="0.25">
      <c r="B45" s="93" t="str">
        <f>IF(ISTEXT('Current Price list'!A38),'Current Price list'!A38,"")</f>
        <v>FIRSTALUM</v>
      </c>
      <c r="C45" s="94">
        <f>IFERROR(IFERROR(VLOOKUP(B45,'Previous Price List'!$A$3:$H$369,6,FALSE),VLOOKUP(B45,'Current Price list'!$A$3:$H$390,2,FALSE)),"")</f>
        <v>0.32</v>
      </c>
      <c r="D45" s="95">
        <f>IFERROR(IF(ISBLANK(VLOOKUP(B45,'Current Price list'!$A$3:$H$390,4,FALSE)),F45,VLOOKUP(B45,'Current Price list'!$A$3:$H$390,4,FALSE)),"")</f>
        <v>0.32</v>
      </c>
      <c r="E45" s="95">
        <f>IFERROR(IF(ISBLANK(VLOOKUP(B45,'Current Price list'!$A$3:$H$390,5,FALSE)),F45,VLOOKUP(B45,'Current Price list'!$A$3:$H$390,5,FALSE)),"")</f>
        <v>0.32</v>
      </c>
      <c r="F45" s="96">
        <f>IFERROR(VLOOKUP(B45,'Current Price list'!$A$3:$H$390,6,FALSE),"")</f>
        <v>0.32</v>
      </c>
      <c r="G45" s="97">
        <f>IFERROR(VLOOKUP(B45,'Current Price list'!$A$3:$H$3990,7,FALSE),"")</f>
        <v>200</v>
      </c>
      <c r="H45" s="97">
        <f>IFERROR(VLOOKUP(B45,'Current Price list'!$A$3:$H$390,8,FALSE),"")</f>
        <v>67</v>
      </c>
      <c r="I45" s="133">
        <f t="shared" si="13"/>
        <v>0</v>
      </c>
      <c r="J45" s="81">
        <f>IFERROR(F45/VLOOKUP(B45,'Year Start'!$A$3:$B$490,2,FALSE)-1,"")</f>
        <v>-0.36</v>
      </c>
      <c r="K45" s="98">
        <v>8.2100000000000009</v>
      </c>
      <c r="L45" s="99">
        <v>4</v>
      </c>
      <c r="V45" s="53" t="str">
        <f t="shared" si="3"/>
        <v>FIRSTALUM</v>
      </c>
      <c r="W45" s="88">
        <f t="shared" si="4"/>
        <v>0</v>
      </c>
      <c r="X45" s="88">
        <f t="shared" si="5"/>
        <v>-0.36</v>
      </c>
      <c r="Y45" s="89">
        <f t="shared" si="6"/>
        <v>200</v>
      </c>
      <c r="Z45" s="89">
        <f t="shared" si="7"/>
        <v>67</v>
      </c>
      <c r="AA45" s="90">
        <f>IFERROR(RANK(W45,$W$10:$W$326,1)+COUNTIF(W45:W$326,W45)-1,"")</f>
        <v>158</v>
      </c>
      <c r="AB45" s="91">
        <f>IFERROR(RANK(X45,$X$10:$X$326,1)+COUNTIF(X45:X$326,X45)-1,"")</f>
        <v>30</v>
      </c>
      <c r="AC45" s="90">
        <f>IFERROR(RANK(Y45,$Y$10:$Y$326,1)+COUNTIF(Y45:Y$326,Y45)-1,"")</f>
        <v>5</v>
      </c>
      <c r="AD45" s="90">
        <f>IFERROR(RANK(Z45,$Z$10:$Z$326,1)+COUNTIF(Z45:Z$326,Z45)-1,"")</f>
        <v>4</v>
      </c>
    </row>
    <row r="46" spans="2:30" x14ac:dyDescent="0.25">
      <c r="B46" s="76" t="str">
        <f>IF(ISTEXT('Current Price list'!A39),'Current Price list'!A39,"")</f>
        <v>FLOURMILL</v>
      </c>
      <c r="C46" s="77">
        <f>IFERROR(IFERROR(VLOOKUP(B46,'Previous Price List'!$A$3:$H$369,6,FALSE),VLOOKUP(B46,'Current Price list'!$A$3:$H$390,2,FALSE)),"")</f>
        <v>19.149999999999999</v>
      </c>
      <c r="D46" s="77">
        <f>IFERROR(IF(ISBLANK(VLOOKUP(B46,'Current Price list'!$A$3:$H$390,4,FALSE)),F46,VLOOKUP(B46,'Current Price list'!$A$3:$H$390,4,FALSE)),"")</f>
        <v>16.5</v>
      </c>
      <c r="E46" s="77">
        <f>IFERROR(IF(ISBLANK(VLOOKUP(B46,'Current Price list'!$A$3:$H$390,5,FALSE)),F46,VLOOKUP(B46,'Current Price list'!$A$3:$H$390,5,FALSE)),"")</f>
        <v>16.5</v>
      </c>
      <c r="F46" s="78">
        <f>IFERROR(VLOOKUP(B46,'Current Price list'!$A$3:$H$390,6,FALSE),"")</f>
        <v>16.5</v>
      </c>
      <c r="G46" s="79">
        <f>IFERROR(VLOOKUP(B46,'Current Price list'!$A$3:$H$3990,7,FALSE),"")</f>
        <v>1096498</v>
      </c>
      <c r="H46" s="79">
        <f>IFERROR(VLOOKUP(B46,'Current Price list'!$A$3:$H$390,8,FALSE),"")</f>
        <v>18401716.699999999</v>
      </c>
      <c r="I46" s="133">
        <f t="shared" si="13"/>
        <v>-2.6499999999999986</v>
      </c>
      <c r="J46" s="81">
        <f>IFERROR(F46/VLOOKUP(B46,'Year Start'!$A$3:$B$490,2,FALSE)-1,"")</f>
        <v>-0.43103448275862066</v>
      </c>
      <c r="K46" s="82">
        <v>42</v>
      </c>
      <c r="L46" s="82">
        <v>25.78</v>
      </c>
      <c r="V46" s="53" t="str">
        <f t="shared" si="3"/>
        <v>FLOURMILL</v>
      </c>
      <c r="W46" s="88">
        <f t="shared" si="4"/>
        <v>-2.6499999999999986</v>
      </c>
      <c r="X46" s="88">
        <f t="shared" si="5"/>
        <v>-0.43103448275862066</v>
      </c>
      <c r="Y46" s="89">
        <f t="shared" si="6"/>
        <v>1096498</v>
      </c>
      <c r="Z46" s="89">
        <f t="shared" si="7"/>
        <v>18401716.699999999</v>
      </c>
      <c r="AA46" s="90">
        <f>IFERROR(RANK(W46,$W$10:$W$326,1)+COUNTIF(W46:W$326,W46)-1,"")</f>
        <v>3</v>
      </c>
      <c r="AB46" s="91">
        <f>IFERROR(RANK(X46,$X$10:$X$326,1)+COUNTIF(X46:X$326,X46)-1,"")</f>
        <v>19</v>
      </c>
      <c r="AC46" s="90">
        <f>IFERROR(RANK(Y46,$Y$10:$Y$326,1)+COUNTIF(Y46:Y$326,Y46)-1,"")</f>
        <v>83</v>
      </c>
      <c r="AD46" s="90">
        <f>IFERROR(RANK(Z46,$Z$10:$Z$326,1)+COUNTIF(Z46:Z$326,Z46)-1,"")</f>
        <v>90</v>
      </c>
    </row>
    <row r="47" spans="2:30" x14ac:dyDescent="0.25">
      <c r="B47" s="93" t="str">
        <f>IF(ISTEXT('Current Price list'!A40),'Current Price list'!A40,"")</f>
        <v>FO</v>
      </c>
      <c r="C47" s="94">
        <f>IFERROR(IFERROR(VLOOKUP(B47,'Previous Price List'!$A$3:$H$369,6,FALSE),VLOOKUP(B47,'Current Price list'!$A$3:$H$390,2,FALSE)),"")</f>
        <v>20.6</v>
      </c>
      <c r="D47" s="95">
        <f>IFERROR(IF(ISBLANK(VLOOKUP(B47,'Current Price list'!$A$3:$H$390,4,FALSE)),F47,VLOOKUP(B47,'Current Price list'!$A$3:$H$390,4,FALSE)),"")</f>
        <v>20.6</v>
      </c>
      <c r="E47" s="95">
        <f>IFERROR(IF(ISBLANK(VLOOKUP(B47,'Current Price list'!$A$3:$H$390,5,FALSE)),F47,VLOOKUP(B47,'Current Price list'!$A$3:$H$390,5,FALSE)),"")</f>
        <v>20.6</v>
      </c>
      <c r="F47" s="96">
        <f>IFERROR(VLOOKUP(B47,'Current Price list'!$A$3:$H$390,6,FALSE),"")</f>
        <v>20.6</v>
      </c>
      <c r="G47" s="97">
        <f>IFERROR(VLOOKUP(B47,'Current Price list'!$A$3:$H$3990,7,FALSE),"")</f>
        <v>216357</v>
      </c>
      <c r="H47" s="97">
        <f>IFERROR(VLOOKUP(B47,'Current Price list'!$A$3:$H$390,8,FALSE),"")</f>
        <v>4410942.75</v>
      </c>
      <c r="I47" s="133">
        <f t="shared" si="13"/>
        <v>0</v>
      </c>
      <c r="J47" s="81">
        <f>IFERROR(F47/VLOOKUP(B47,'Year Start'!$A$3:$B$490,2,FALSE)-1,"")</f>
        <v>-0.50952380952380949</v>
      </c>
      <c r="K47" s="98">
        <v>4.38</v>
      </c>
      <c r="L47" s="99">
        <v>3.42</v>
      </c>
      <c r="V47" s="53" t="str">
        <f t="shared" si="3"/>
        <v>FO</v>
      </c>
      <c r="W47" s="88">
        <f t="shared" si="4"/>
        <v>0</v>
      </c>
      <c r="X47" s="88">
        <f t="shared" si="5"/>
        <v>-0.50952380952380949</v>
      </c>
      <c r="Y47" s="89">
        <f t="shared" si="6"/>
        <v>216357</v>
      </c>
      <c r="Z47" s="89">
        <f t="shared" si="7"/>
        <v>4410942.75</v>
      </c>
      <c r="AA47" s="90">
        <f>IFERROR(RANK(W47,$W$10:$W$326,1)+COUNTIF(W47:W$326,W47)-1,"")</f>
        <v>157</v>
      </c>
      <c r="AB47" s="91">
        <f>IFERROR(RANK(X47,$X$10:$X$326,1)+COUNTIF(X47:X$326,X47)-1,"")</f>
        <v>12</v>
      </c>
      <c r="AC47" s="90">
        <f>IFERROR(RANK(Y47,$Y$10:$Y$326,1)+COUNTIF(Y47:Y$326,Y47)-1,"")</f>
        <v>60</v>
      </c>
      <c r="AD47" s="90">
        <f>IFERROR(RANK(Z47,$Z$10:$Z$326,1)+COUNTIF(Z47:Z$326,Z47)-1,"")</f>
        <v>81</v>
      </c>
    </row>
    <row r="48" spans="2:30" x14ac:dyDescent="0.25">
      <c r="B48" s="76" t="str">
        <f>IF(ISTEXT('Current Price list'!A41),'Current Price list'!A41,"")</f>
        <v>GLAXOSMITH</v>
      </c>
      <c r="C48" s="77">
        <f>IFERROR(IFERROR(VLOOKUP(B48,'Previous Price List'!$A$3:$H$369,6,FALSE),VLOOKUP(B48,'Current Price list'!$A$3:$H$390,2,FALSE)),"")</f>
        <v>4.4000000000000004</v>
      </c>
      <c r="D48" s="77">
        <f>IFERROR(IF(ISBLANK(VLOOKUP(B48,'Current Price list'!$A$3:$H$390,4,FALSE)),F48,VLOOKUP(B48,'Current Price list'!$A$3:$H$390,4,FALSE)),"")</f>
        <v>12.05</v>
      </c>
      <c r="E48" s="77">
        <f>IFERROR(IF(ISBLANK(VLOOKUP(B48,'Current Price list'!$A$3:$H$390,5,FALSE)),F48,VLOOKUP(B48,'Current Price list'!$A$3:$H$390,5,FALSE)),"")</f>
        <v>12.05</v>
      </c>
      <c r="F48" s="78">
        <f>IFERROR(VLOOKUP(B48,'Current Price list'!$A$3:$H$390,6,FALSE),"")</f>
        <v>12.05</v>
      </c>
      <c r="G48" s="79">
        <f>IFERROR(VLOOKUP(B48,'Current Price list'!$A$3:$H$3990,7,FALSE),"")</f>
        <v>26887</v>
      </c>
      <c r="H48" s="79">
        <f>IFERROR(VLOOKUP(B48,'Current Price list'!$A$3:$H$390,8,FALSE),"")</f>
        <v>314274.09999999998</v>
      </c>
      <c r="I48" s="133">
        <f t="shared" si="13"/>
        <v>7.65</v>
      </c>
      <c r="J48" s="81">
        <f>IFERROR(F48/VLOOKUP(B48,'Year Start'!$A$3:$B$490,2,FALSE)-1,"")</f>
        <v>-0.44238778343359553</v>
      </c>
      <c r="K48" s="82">
        <v>3.2</v>
      </c>
      <c r="L48" s="82">
        <v>1.55</v>
      </c>
      <c r="V48" s="53" t="str">
        <f t="shared" si="3"/>
        <v>GLAXOSMITH</v>
      </c>
      <c r="W48" s="88">
        <f t="shared" si="4"/>
        <v>7.65</v>
      </c>
      <c r="X48" s="88">
        <f t="shared" si="5"/>
        <v>-0.44238778343359553</v>
      </c>
      <c r="Y48" s="89">
        <f t="shared" si="6"/>
        <v>26887</v>
      </c>
      <c r="Z48" s="89">
        <f t="shared" si="7"/>
        <v>314274.09999999998</v>
      </c>
      <c r="AA48" s="90">
        <f>IFERROR(RANK(W48,$W$10:$W$326,1)+COUNTIF(W48:W$326,W48)-1,"")</f>
        <v>206</v>
      </c>
      <c r="AB48" s="91">
        <f>IFERROR(RANK(X48,$X$10:$X$326,1)+COUNTIF(X48:X$326,X48)-1,"")</f>
        <v>18</v>
      </c>
      <c r="AC48" s="90">
        <f>IFERROR(RANK(Y48,$Y$10:$Y$326,1)+COUNTIF(Y48:Y$326,Y48)-1,"")</f>
        <v>29</v>
      </c>
      <c r="AD48" s="90">
        <f>IFERROR(RANK(Z48,$Z$10:$Z$326,1)+COUNTIF(Z48:Z$326,Z48)-1,"")</f>
        <v>45</v>
      </c>
    </row>
    <row r="49" spans="2:30" x14ac:dyDescent="0.25">
      <c r="B49" s="93" t="str">
        <f>IF(ISTEXT('Current Price list'!A42),'Current Price list'!A42,"")</f>
        <v>GSPECPLC</v>
      </c>
      <c r="C49" s="94">
        <f>IFERROR(IFERROR(VLOOKUP(B49,'Previous Price List'!$A$3:$H$369,6,FALSE),VLOOKUP(B49,'Current Price list'!$A$3:$H$390,2,FALSE)),"")</f>
        <v>5.75</v>
      </c>
      <c r="D49" s="95">
        <f>IFERROR(IF(ISBLANK(VLOOKUP(B49,'Current Price list'!$A$3:$H$390,4,FALSE)),F49,VLOOKUP(B49,'Current Price list'!$A$3:$H$390,4,FALSE)),"")</f>
        <v>5.75</v>
      </c>
      <c r="E49" s="95">
        <f>IFERROR(IF(ISBLANK(VLOOKUP(B49,'Current Price list'!$A$3:$H$390,5,FALSE)),F49,VLOOKUP(B49,'Current Price list'!$A$3:$H$390,5,FALSE)),"")</f>
        <v>5.75</v>
      </c>
      <c r="F49" s="96">
        <f>IFERROR(VLOOKUP(B49,'Current Price list'!$A$3:$H$390,6,FALSE),"")</f>
        <v>5.75</v>
      </c>
      <c r="G49" s="97">
        <f>IFERROR(VLOOKUP(B49,'Current Price list'!$A$3:$H$3990,7,FALSE),"")</f>
        <v>40</v>
      </c>
      <c r="H49" s="97">
        <f>IFERROR(VLOOKUP(B49,'Current Price list'!$A$3:$H$390,8,FALSE),"")</f>
        <v>232</v>
      </c>
      <c r="I49" s="133">
        <f t="shared" si="13"/>
        <v>0</v>
      </c>
      <c r="J49" s="81">
        <f>IFERROR(F49/VLOOKUP(B49,'Year Start'!$A$3:$B$490,2,FALSE)-1,"")</f>
        <v>-0.13403614457831325</v>
      </c>
      <c r="K49" s="82">
        <v>2.2799999999999998</v>
      </c>
      <c r="L49" s="82">
        <v>0.52</v>
      </c>
      <c r="V49" s="53" t="str">
        <f t="shared" si="3"/>
        <v>GSPECPLC</v>
      </c>
      <c r="W49" s="88">
        <f t="shared" si="4"/>
        <v>0</v>
      </c>
      <c r="X49" s="88">
        <f t="shared" si="5"/>
        <v>-0.13403614457831325</v>
      </c>
      <c r="Y49" s="89">
        <f t="shared" si="6"/>
        <v>40</v>
      </c>
      <c r="Z49" s="89">
        <f t="shared" si="7"/>
        <v>232</v>
      </c>
      <c r="AA49" s="90">
        <f>IFERROR(RANK(W49,$W$10:$W$326,1)+COUNTIF(W49:W$326,W49)-1,"")</f>
        <v>156</v>
      </c>
      <c r="AB49" s="91">
        <f>IFERROR(RANK(X49,$X$10:$X$326,1)+COUNTIF(X49:X$326,X49)-1,"")</f>
        <v>53</v>
      </c>
      <c r="AC49" s="90">
        <f>IFERROR(RANK(Y49,$Y$10:$Y$326,1)+COUNTIF(Y49:Y$326,Y49)-1,"")</f>
        <v>3</v>
      </c>
      <c r="AD49" s="90">
        <f>IFERROR(RANK(Z49,$Z$10:$Z$326,1)+COUNTIF(Z49:Z$326,Z49)-1,"")</f>
        <v>5</v>
      </c>
    </row>
    <row r="50" spans="2:30" x14ac:dyDescent="0.25">
      <c r="B50" s="76" t="str">
        <f>IF(ISTEXT('Current Price list'!A43),'Current Price list'!A43,"")</f>
        <v>GUARANTY</v>
      </c>
      <c r="C50" s="77">
        <f>IFERROR(IFERROR(VLOOKUP(B50,'Previous Price List'!$A$3:$H$369,6,FALSE),VLOOKUP(B50,'Current Price list'!$A$3:$H$390,2,FALSE)),"")</f>
        <v>17.55</v>
      </c>
      <c r="D50" s="77">
        <f>IFERROR(IF(ISBLANK(VLOOKUP(B50,'Current Price list'!$A$3:$H$390,4,FALSE)),F50,VLOOKUP(B50,'Current Price list'!$A$3:$H$390,4,FALSE)),"")</f>
        <v>36.5</v>
      </c>
      <c r="E50" s="77">
        <f>IFERROR(IF(ISBLANK(VLOOKUP(B50,'Current Price list'!$A$3:$H$390,5,FALSE)),F50,VLOOKUP(B50,'Current Price list'!$A$3:$H$390,5,FALSE)),"")</f>
        <v>36.049999999999997</v>
      </c>
      <c r="F50" s="78">
        <f>IFERROR(VLOOKUP(B50,'Current Price list'!$A$3:$H$390,6,FALSE),"")</f>
        <v>36.4</v>
      </c>
      <c r="G50" s="79">
        <f>IFERROR(VLOOKUP(B50,'Current Price list'!$A$3:$H$3990,7,FALSE),"")</f>
        <v>12525131</v>
      </c>
      <c r="H50" s="79">
        <f>IFERROR(VLOOKUP(B50,'Current Price list'!$A$3:$H$390,8,FALSE),"")</f>
        <v>456506976.19999999</v>
      </c>
      <c r="I50" s="133">
        <f t="shared" si="13"/>
        <v>18.849999999999998</v>
      </c>
      <c r="J50" s="81">
        <f>IFERROR(F50/VLOOKUP(B50,'Year Start'!$A$3:$B$490,2,FALSE)-1,"")</f>
        <v>-0.10234278668310726</v>
      </c>
      <c r="K50" s="98">
        <v>3.73</v>
      </c>
      <c r="L50" s="99">
        <v>1.96</v>
      </c>
      <c r="V50" s="53" t="str">
        <f t="shared" si="3"/>
        <v>GUARANTY</v>
      </c>
      <c r="W50" s="88">
        <f t="shared" si="4"/>
        <v>18.849999999999998</v>
      </c>
      <c r="X50" s="88">
        <f t="shared" si="5"/>
        <v>-0.10234278668310726</v>
      </c>
      <c r="Y50" s="89">
        <f t="shared" si="6"/>
        <v>12525131</v>
      </c>
      <c r="Z50" s="89">
        <f t="shared" si="7"/>
        <v>456506976.19999999</v>
      </c>
      <c r="AA50" s="90">
        <f>IFERROR(RANK(W50,$W$10:$W$326,1)+COUNTIF(W50:W$326,W50)-1,"")</f>
        <v>212</v>
      </c>
      <c r="AB50" s="91">
        <f>IFERROR(RANK(X50,$X$10:$X$326,1)+COUNTIF(X50:X$326,X50)-1,"")</f>
        <v>60</v>
      </c>
      <c r="AC50" s="90">
        <f>IFERROR(RANK(Y50,$Y$10:$Y$326,1)+COUNTIF(Y50:Y$326,Y50)-1,"")</f>
        <v>95</v>
      </c>
      <c r="AD50" s="90">
        <f>IFERROR(RANK(Z50,$Z$10:$Z$326,1)+COUNTIF(Z50:Z$326,Z50)-1,"")</f>
        <v>97</v>
      </c>
    </row>
    <row r="51" spans="2:30" x14ac:dyDescent="0.25">
      <c r="B51" s="93" t="str">
        <f>IF(ISTEXT('Current Price list'!A44),'Current Price list'!A44,"")</f>
        <v>GUINNESS</v>
      </c>
      <c r="C51" s="94">
        <f>IFERROR(IFERROR(VLOOKUP(B51,'Previous Price List'!$A$3:$H$369,6,FALSE),VLOOKUP(B51,'Current Price list'!$A$3:$H$390,2,FALSE)),"")</f>
        <v>22.7</v>
      </c>
      <c r="D51" s="95">
        <f>IFERROR(IF(ISBLANK(VLOOKUP(B51,'Current Price list'!$A$3:$H$390,4,FALSE)),F51,VLOOKUP(B51,'Current Price list'!$A$3:$H$390,4,FALSE)),"")</f>
        <v>74</v>
      </c>
      <c r="E51" s="95">
        <f>IFERROR(IF(ISBLANK(VLOOKUP(B51,'Current Price list'!$A$3:$H$390,5,FALSE)),F51,VLOOKUP(B51,'Current Price list'!$A$3:$H$390,5,FALSE)),"")</f>
        <v>74</v>
      </c>
      <c r="F51" s="96">
        <f>IFERROR(VLOOKUP(B51,'Current Price list'!$A$3:$H$390,6,FALSE),"")</f>
        <v>74</v>
      </c>
      <c r="G51" s="97">
        <f>IFERROR(VLOOKUP(B51,'Current Price list'!$A$3:$H$3990,7,FALSE),"")</f>
        <v>37908</v>
      </c>
      <c r="H51" s="97">
        <f>IFERROR(VLOOKUP(B51,'Current Price list'!$A$3:$H$390,8,FALSE),"")</f>
        <v>2697200.85</v>
      </c>
      <c r="I51" s="133">
        <f t="shared" si="13"/>
        <v>51.3</v>
      </c>
      <c r="J51" s="81">
        <f>IFERROR(F51/VLOOKUP(B51,'Year Start'!$A$3:$B$490,2,FALSE)-1,"")</f>
        <v>-0.21276595744680848</v>
      </c>
      <c r="K51" s="98">
        <v>0.5</v>
      </c>
      <c r="L51" s="99">
        <v>0.5</v>
      </c>
      <c r="V51" s="53" t="str">
        <f t="shared" si="3"/>
        <v>GUINNESS</v>
      </c>
      <c r="W51" s="88">
        <f t="shared" si="4"/>
        <v>51.3</v>
      </c>
      <c r="X51" s="88">
        <f t="shared" si="5"/>
        <v>-0.21276595744680848</v>
      </c>
      <c r="Y51" s="89">
        <f t="shared" si="6"/>
        <v>37908</v>
      </c>
      <c r="Z51" s="89">
        <f t="shared" si="7"/>
        <v>2697200.85</v>
      </c>
      <c r="AA51" s="90">
        <f>IFERROR(RANK(W51,$W$10:$W$326,1)+COUNTIF(W51:W$326,W51)-1,"")</f>
        <v>218</v>
      </c>
      <c r="AB51" s="91">
        <f>IFERROR(RANK(X51,$X$10:$X$326,1)+COUNTIF(X51:X$326,X51)-1,"")</f>
        <v>41</v>
      </c>
      <c r="AC51" s="90">
        <f>IFERROR(RANK(Y51,$Y$10:$Y$326,1)+COUNTIF(Y51:Y$326,Y51)-1,"")</f>
        <v>36</v>
      </c>
      <c r="AD51" s="90">
        <f>IFERROR(RANK(Z51,$Z$10:$Z$326,1)+COUNTIF(Z51:Z$326,Z51)-1,"")</f>
        <v>77</v>
      </c>
    </row>
    <row r="52" spans="2:30" x14ac:dyDescent="0.25">
      <c r="B52" s="76" t="str">
        <f>IF(ISTEXT('Current Price list'!A45),'Current Price list'!A45,"")</f>
        <v>HONYFLOUR</v>
      </c>
      <c r="C52" s="77">
        <f>IFERROR(IFERROR(VLOOKUP(B52,'Previous Price List'!$A$3:$H$369,6,FALSE),VLOOKUP(B52,'Current Price list'!$A$3:$H$390,2,FALSE)),"")</f>
        <v>0.98</v>
      </c>
      <c r="D52" s="77">
        <f>IFERROR(IF(ISBLANK(VLOOKUP(B52,'Current Price list'!$A$3:$H$390,4,FALSE)),F52,VLOOKUP(B52,'Current Price list'!$A$3:$H$390,4,FALSE)),"")</f>
        <v>1.0900000000000001</v>
      </c>
      <c r="E52" s="77">
        <f>IFERROR(IF(ISBLANK(VLOOKUP(B52,'Current Price list'!$A$3:$H$390,5,FALSE)),F52,VLOOKUP(B52,'Current Price list'!$A$3:$H$390,5,FALSE)),"")</f>
        <v>1.06</v>
      </c>
      <c r="F52" s="78">
        <f>IFERROR(VLOOKUP(B52,'Current Price list'!$A$3:$H$390,6,FALSE),"")</f>
        <v>1.06</v>
      </c>
      <c r="G52" s="79">
        <f>IFERROR(VLOOKUP(B52,'Current Price list'!$A$3:$H$3990,7,FALSE),"")</f>
        <v>1058355</v>
      </c>
      <c r="H52" s="79">
        <f>IFERROR(VLOOKUP(B52,'Current Price list'!$A$3:$H$390,8,FALSE),"")</f>
        <v>1129507.1399999999</v>
      </c>
      <c r="I52" s="133">
        <f t="shared" si="13"/>
        <v>8.0000000000000071E-2</v>
      </c>
      <c r="J52" s="81">
        <f>IFERROR(F52/VLOOKUP(B52,'Year Start'!$A$3:$B$490,2,FALSE)-1,"")</f>
        <v>-0.51818181818181819</v>
      </c>
      <c r="K52" s="82">
        <v>290</v>
      </c>
      <c r="L52" s="82">
        <v>152</v>
      </c>
      <c r="V52" s="53" t="str">
        <f t="shared" si="3"/>
        <v>HONYFLOUR</v>
      </c>
      <c r="W52" s="88">
        <f t="shared" si="4"/>
        <v>8.0000000000000071E-2</v>
      </c>
      <c r="X52" s="88">
        <f t="shared" si="5"/>
        <v>-0.51818181818181819</v>
      </c>
      <c r="Y52" s="89">
        <f t="shared" si="6"/>
        <v>1058355</v>
      </c>
      <c r="Z52" s="89">
        <f t="shared" si="7"/>
        <v>1129507.1399999999</v>
      </c>
      <c r="AA52" s="90">
        <f>IFERROR(RANK(W52,$W$10:$W$326,1)+COUNTIF(W52:W$326,W52)-1,"")</f>
        <v>174</v>
      </c>
      <c r="AB52" s="91">
        <f>IFERROR(RANK(X52,$X$10:$X$326,1)+COUNTIF(X52:X$326,X52)-1,"")</f>
        <v>11</v>
      </c>
      <c r="AC52" s="90">
        <f>IFERROR(RANK(Y52,$Y$10:$Y$326,1)+COUNTIF(Y52:Y$326,Y52)-1,"")</f>
        <v>82</v>
      </c>
      <c r="AD52" s="90">
        <f>IFERROR(RANK(Z52,$Z$10:$Z$326,1)+COUNTIF(Z52:Z$326,Z52)-1,"")</f>
        <v>61</v>
      </c>
    </row>
    <row r="53" spans="2:30" x14ac:dyDescent="0.25">
      <c r="B53" s="93" t="str">
        <f>IF(ISTEXT('Current Price list'!A46),'Current Price list'!A46,"")</f>
        <v>INTBREW</v>
      </c>
      <c r="C53" s="94">
        <f>IFERROR(IFERROR(VLOOKUP(B53,'Previous Price List'!$A$3:$H$369,6,FALSE),VLOOKUP(B53,'Current Price list'!$A$3:$H$390,2,FALSE)),"")</f>
        <v>5.35</v>
      </c>
      <c r="D53" s="95">
        <f>IFERROR(IF(ISBLANK(VLOOKUP(B53,'Current Price list'!$A$3:$H$390,4,FALSE)),F53,VLOOKUP(B53,'Current Price list'!$A$3:$H$390,4,FALSE)),"")</f>
        <v>33.549999999999997</v>
      </c>
      <c r="E53" s="95">
        <f>IFERROR(IF(ISBLANK(VLOOKUP(B53,'Current Price list'!$A$3:$H$390,5,FALSE)),F53,VLOOKUP(B53,'Current Price list'!$A$3:$H$390,5,FALSE)),"")</f>
        <v>33.549999999999997</v>
      </c>
      <c r="F53" s="96">
        <f>IFERROR(VLOOKUP(B53,'Current Price list'!$A$3:$H$390,6,FALSE),"")</f>
        <v>33.549999999999997</v>
      </c>
      <c r="G53" s="97">
        <f>IFERROR(VLOOKUP(B53,'Current Price list'!$A$3:$H$3990,7,FALSE),"")</f>
        <v>500</v>
      </c>
      <c r="H53" s="97">
        <f>IFERROR(VLOOKUP(B53,'Current Price list'!$A$3:$H$390,8,FALSE),"")</f>
        <v>15125</v>
      </c>
      <c r="I53" s="133">
        <f t="shared" si="13"/>
        <v>28.199999999999996</v>
      </c>
      <c r="J53" s="81">
        <f>IFERROR(F53/VLOOKUP(B53,'Year Start'!$A$3:$B$490,2,FALSE)-1,"")</f>
        <v>-0.38988907074013468</v>
      </c>
      <c r="K53" s="98">
        <v>56.26</v>
      </c>
      <c r="L53" s="99">
        <v>34.5</v>
      </c>
      <c r="V53" s="53" t="str">
        <f t="shared" si="3"/>
        <v>INTBREW</v>
      </c>
      <c r="W53" s="88">
        <f t="shared" si="4"/>
        <v>28.199999999999996</v>
      </c>
      <c r="X53" s="88">
        <f t="shared" si="5"/>
        <v>-0.38988907074013468</v>
      </c>
      <c r="Y53" s="89">
        <f t="shared" si="6"/>
        <v>500</v>
      </c>
      <c r="Z53" s="89">
        <f t="shared" si="7"/>
        <v>15125</v>
      </c>
      <c r="AA53" s="90">
        <f>IFERROR(RANK(W53,$W$10:$W$326,1)+COUNTIF(W53:W$326,W53)-1,"")</f>
        <v>215</v>
      </c>
      <c r="AB53" s="91">
        <f>IFERROR(RANK(X53,$X$10:$X$326,1)+COUNTIF(X53:X$326,X53)-1,"")</f>
        <v>24</v>
      </c>
      <c r="AC53" s="90">
        <f>IFERROR(RANK(Y53,$Y$10:$Y$326,1)+COUNTIF(Y53:Y$326,Y53)-1,"")</f>
        <v>10</v>
      </c>
      <c r="AD53" s="90">
        <f>IFERROR(RANK(Z53,$Z$10:$Z$326,1)+COUNTIF(Z53:Z$326,Z53)-1,"")</f>
        <v>20</v>
      </c>
    </row>
    <row r="54" spans="2:30" x14ac:dyDescent="0.25">
      <c r="B54" s="76" t="str">
        <f>IF(ISTEXT('Current Price list'!A47),'Current Price list'!A47,"")</f>
        <v>JAIZBANK</v>
      </c>
      <c r="C54" s="77">
        <f>IFERROR(IFERROR(VLOOKUP(B54,'Previous Price List'!$A$3:$H$369,6,FALSE),VLOOKUP(B54,'Current Price list'!$A$3:$H$390,2,FALSE)),"")</f>
        <v>0.48</v>
      </c>
      <c r="D54" s="77">
        <f>IFERROR(IF(ISBLANK(VLOOKUP(B54,'Current Price list'!$A$3:$H$390,4,FALSE)),F54,VLOOKUP(B54,'Current Price list'!$A$3:$H$390,4,FALSE)),"")</f>
        <v>0.43</v>
      </c>
      <c r="E54" s="77">
        <f>IFERROR(IF(ISBLANK(VLOOKUP(B54,'Current Price list'!$A$3:$H$390,5,FALSE)),F54,VLOOKUP(B54,'Current Price list'!$A$3:$H$390,5,FALSE)),"")</f>
        <v>0.4</v>
      </c>
      <c r="F54" s="78">
        <f>IFERROR(VLOOKUP(B54,'Current Price list'!$A$3:$H$390,6,FALSE),"")</f>
        <v>0.4</v>
      </c>
      <c r="G54" s="79">
        <f>IFERROR(VLOOKUP(B54,'Current Price list'!$A$3:$H$3990,7,FALSE),"")</f>
        <v>700000</v>
      </c>
      <c r="H54" s="79">
        <f>IFERROR(VLOOKUP(B54,'Current Price list'!$A$3:$H$390,8,FALSE),"")</f>
        <v>287449.2</v>
      </c>
      <c r="I54" s="133">
        <f t="shared" si="13"/>
        <v>-7.999999999999996E-2</v>
      </c>
      <c r="J54" s="81">
        <f>IFERROR(F54/VLOOKUP(B54,'Year Start'!$A$3:$B$490,2,FALSE)-1,"")</f>
        <v>-0.365079365079365</v>
      </c>
      <c r="K54" s="82">
        <v>31.88</v>
      </c>
      <c r="L54" s="82">
        <v>17</v>
      </c>
      <c r="V54" s="53" t="str">
        <f t="shared" si="3"/>
        <v>JAIZBANK</v>
      </c>
      <c r="W54" s="88">
        <f t="shared" si="4"/>
        <v>-7.999999999999996E-2</v>
      </c>
      <c r="X54" s="88">
        <f t="shared" si="5"/>
        <v>-0.365079365079365</v>
      </c>
      <c r="Y54" s="89">
        <f t="shared" si="6"/>
        <v>700000</v>
      </c>
      <c r="Z54" s="89">
        <f t="shared" si="7"/>
        <v>287449.2</v>
      </c>
      <c r="AA54" s="90">
        <f>IFERROR(RANK(W54,$W$10:$W$326,1)+COUNTIF(W54:W$326,W54)-1,"")</f>
        <v>15</v>
      </c>
      <c r="AB54" s="91">
        <f>IFERROR(RANK(X54,$X$10:$X$326,1)+COUNTIF(X54:X$326,X54)-1,"")</f>
        <v>29</v>
      </c>
      <c r="AC54" s="90">
        <f>IFERROR(RANK(Y54,$Y$10:$Y$326,1)+COUNTIF(Y54:Y$326,Y54)-1,"")</f>
        <v>77</v>
      </c>
      <c r="AD54" s="90">
        <f>IFERROR(RANK(Z54,$Z$10:$Z$326,1)+COUNTIF(Z54:Z$326,Z54)-1,"")</f>
        <v>41</v>
      </c>
    </row>
    <row r="55" spans="2:30" x14ac:dyDescent="0.25">
      <c r="B55" s="93" t="str">
        <f>IF(ISTEXT('Current Price list'!A48),'Current Price list'!A48,"")</f>
        <v>JAPAULOIL</v>
      </c>
      <c r="C55" s="94">
        <f>IFERROR(IFERROR(VLOOKUP(B55,'Previous Price List'!$A$3:$H$369,6,FALSE),VLOOKUP(B55,'Current Price list'!$A$3:$H$390,2,FALSE)),"")</f>
        <v>0.21</v>
      </c>
      <c r="D55" s="95">
        <f>IFERROR(IF(ISBLANK(VLOOKUP(B55,'Current Price list'!$A$3:$H$390,4,FALSE)),F55,VLOOKUP(B55,'Current Price list'!$A$3:$H$390,4,FALSE)),"")</f>
        <v>0.21</v>
      </c>
      <c r="E55" s="95">
        <f>IFERROR(IF(ISBLANK(VLOOKUP(B55,'Current Price list'!$A$3:$H$390,5,FALSE)),F55,VLOOKUP(B55,'Current Price list'!$A$3:$H$390,5,FALSE)),"")</f>
        <v>0.2</v>
      </c>
      <c r="F55" s="96">
        <f>IFERROR(VLOOKUP(B55,'Current Price list'!$A$3:$H$390,6,FALSE),"")</f>
        <v>0.2</v>
      </c>
      <c r="G55" s="97">
        <f>IFERROR(VLOOKUP(B55,'Current Price list'!$A$3:$H$3990,7,FALSE),"")</f>
        <v>5591361</v>
      </c>
      <c r="H55" s="97">
        <f>IFERROR(VLOOKUP(B55,'Current Price list'!$A$3:$H$390,8,FALSE),"")</f>
        <v>1119672.2</v>
      </c>
      <c r="I55" s="133">
        <f t="shared" si="13"/>
        <v>-9.9999999999999811E-3</v>
      </c>
      <c r="J55" s="81">
        <f>IFERROR(F55/VLOOKUP(B55,'Year Start'!$A$3:$B$490,2,FALSE)-1,"")</f>
        <v>-0.6</v>
      </c>
      <c r="K55" s="98">
        <v>185</v>
      </c>
      <c r="L55" s="99">
        <v>110.01</v>
      </c>
      <c r="V55" s="53" t="str">
        <f t="shared" si="3"/>
        <v>JAPAULOIL</v>
      </c>
      <c r="W55" s="88">
        <f t="shared" si="4"/>
        <v>-9.9999999999999811E-3</v>
      </c>
      <c r="X55" s="88">
        <f t="shared" si="5"/>
        <v>-0.6</v>
      </c>
      <c r="Y55" s="89">
        <f t="shared" si="6"/>
        <v>5591361</v>
      </c>
      <c r="Z55" s="89">
        <f t="shared" si="7"/>
        <v>1119672.2</v>
      </c>
      <c r="AA55" s="90">
        <f>IFERROR(RANK(W55,$W$10:$W$326,1)+COUNTIF(W55:W$326,W55)-1,"")</f>
        <v>20</v>
      </c>
      <c r="AB55" s="91">
        <f>IFERROR(RANK(X55,$X$10:$X$326,1)+COUNTIF(X55:X$326,X55)-1,"")</f>
        <v>4</v>
      </c>
      <c r="AC55" s="90">
        <f>IFERROR(RANK(Y55,$Y$10:$Y$326,1)+COUNTIF(Y55:Y$326,Y55)-1,"")</f>
        <v>90</v>
      </c>
      <c r="AD55" s="90">
        <f>IFERROR(RANK(Z55,$Z$10:$Z$326,1)+COUNTIF(Z55:Z$326,Z55)-1,"")</f>
        <v>60</v>
      </c>
    </row>
    <row r="56" spans="2:30" x14ac:dyDescent="0.25">
      <c r="B56" s="76" t="str">
        <f>IF(ISTEXT('Current Price list'!A49),'Current Price list'!A49,"")</f>
        <v>JBERGER</v>
      </c>
      <c r="C56" s="77">
        <f>IFERROR(IFERROR(VLOOKUP(B56,'Previous Price List'!$A$3:$H$369,6,FALSE),VLOOKUP(B56,'Current Price list'!$A$3:$H$390,2,FALSE)),"")</f>
        <v>22.05</v>
      </c>
      <c r="D56" s="77">
        <f>IFERROR(IF(ISBLANK(VLOOKUP(B56,'Current Price list'!$A$3:$H$390,4,FALSE)),F56,VLOOKUP(B56,'Current Price list'!$A$3:$H$390,4,FALSE)),"")</f>
        <v>21.35</v>
      </c>
      <c r="E56" s="77">
        <f>IFERROR(IF(ISBLANK(VLOOKUP(B56,'Current Price list'!$A$3:$H$390,5,FALSE)),F56,VLOOKUP(B56,'Current Price list'!$A$3:$H$390,5,FALSE)),"")</f>
        <v>21.35</v>
      </c>
      <c r="F56" s="78">
        <f>IFERROR(VLOOKUP(B56,'Current Price list'!$A$3:$H$390,6,FALSE),"")</f>
        <v>21.35</v>
      </c>
      <c r="G56" s="79">
        <f>IFERROR(VLOOKUP(B56,'Current Price list'!$A$3:$H$3990,7,FALSE),"")</f>
        <v>55843</v>
      </c>
      <c r="H56" s="79">
        <f>IFERROR(VLOOKUP(B56,'Current Price list'!$A$3:$H$390,8,FALSE),"")</f>
        <v>1138637.6499999999</v>
      </c>
      <c r="I56" s="133">
        <f t="shared" si="13"/>
        <v>-0.69999999999999929</v>
      </c>
      <c r="J56" s="81">
        <f>IFERROR(F56/VLOOKUP(B56,'Year Start'!$A$3:$B$490,2,FALSE)-1,"")</f>
        <v>-0.23749999999999993</v>
      </c>
      <c r="K56" s="82">
        <v>4.1500000000000004</v>
      </c>
      <c r="L56" s="82">
        <v>2.27</v>
      </c>
      <c r="V56" s="53" t="str">
        <f t="shared" si="3"/>
        <v>JBERGER</v>
      </c>
      <c r="W56" s="88">
        <f t="shared" si="4"/>
        <v>-0.69999999999999929</v>
      </c>
      <c r="X56" s="88">
        <f t="shared" si="5"/>
        <v>-0.23749999999999993</v>
      </c>
      <c r="Y56" s="89">
        <f t="shared" si="6"/>
        <v>55843</v>
      </c>
      <c r="Z56" s="89">
        <f t="shared" si="7"/>
        <v>1138637.6499999999</v>
      </c>
      <c r="AA56" s="90">
        <f>IFERROR(RANK(W56,$W$10:$W$326,1)+COUNTIF(W56:W$326,W56)-1,"")</f>
        <v>6</v>
      </c>
      <c r="AB56" s="91">
        <f>IFERROR(RANK(X56,$X$10:$X$326,1)+COUNTIF(X56:X$326,X56)-1,"")</f>
        <v>36</v>
      </c>
      <c r="AC56" s="90">
        <f>IFERROR(RANK(Y56,$Y$10:$Y$326,1)+COUNTIF(Y56:Y$326,Y56)-1,"")</f>
        <v>41</v>
      </c>
      <c r="AD56" s="90">
        <f>IFERROR(RANK(Z56,$Z$10:$Z$326,1)+COUNTIF(Z56:Z$326,Z56)-1,"")</f>
        <v>62</v>
      </c>
    </row>
    <row r="57" spans="2:30" x14ac:dyDescent="0.25">
      <c r="B57" s="93" t="str">
        <f>IF(ISTEXT('Current Price list'!A50),'Current Price list'!A50,"")</f>
        <v>JOHNHOLT</v>
      </c>
      <c r="C57" s="94">
        <f>IFERROR(IFERROR(VLOOKUP(B57,'Previous Price List'!$A$3:$H$369,6,FALSE),VLOOKUP(B57,'Current Price list'!$A$3:$H$390,2,FALSE)),"")</f>
        <v>0.44</v>
      </c>
      <c r="D57" s="95">
        <f>IFERROR(IF(ISBLANK(VLOOKUP(B57,'Current Price list'!$A$3:$H$390,4,FALSE)),F57,VLOOKUP(B57,'Current Price list'!$A$3:$H$390,4,FALSE)),"")</f>
        <v>0.44</v>
      </c>
      <c r="E57" s="95">
        <f>IFERROR(IF(ISBLANK(VLOOKUP(B57,'Current Price list'!$A$3:$H$390,5,FALSE)),F57,VLOOKUP(B57,'Current Price list'!$A$3:$H$390,5,FALSE)),"")</f>
        <v>0.44</v>
      </c>
      <c r="F57" s="96">
        <f>IFERROR(VLOOKUP(B57,'Current Price list'!$A$3:$H$390,6,FALSE),"")</f>
        <v>0.44</v>
      </c>
      <c r="G57" s="97">
        <f>IFERROR(VLOOKUP(B57,'Current Price list'!$A$3:$H$3990,7,FALSE),"")</f>
        <v>14792</v>
      </c>
      <c r="H57" s="97">
        <f>IFERROR(VLOOKUP(B57,'Current Price list'!$A$3:$H$390,8,FALSE),"")</f>
        <v>5918.64</v>
      </c>
      <c r="I57" s="133">
        <f t="shared" si="13"/>
        <v>0</v>
      </c>
      <c r="J57" s="81">
        <f>IFERROR(F57/VLOOKUP(B57,'Year Start'!$A$3:$B$490,2,FALSE)-1,"")</f>
        <v>-0.12</v>
      </c>
      <c r="K57" s="98">
        <v>2.6</v>
      </c>
      <c r="L57" s="99">
        <v>1.4</v>
      </c>
      <c r="V57" s="53" t="str">
        <f t="shared" si="3"/>
        <v>JOHNHOLT</v>
      </c>
      <c r="W57" s="88">
        <f t="shared" si="4"/>
        <v>0</v>
      </c>
      <c r="X57" s="88">
        <f t="shared" si="5"/>
        <v>-0.12</v>
      </c>
      <c r="Y57" s="89">
        <f t="shared" si="6"/>
        <v>14792</v>
      </c>
      <c r="Z57" s="89">
        <f t="shared" si="7"/>
        <v>5918.64</v>
      </c>
      <c r="AA57" s="90">
        <f>IFERROR(RANK(W57,$W$10:$W$326,1)+COUNTIF(W57:W$326,W57)-1,"")</f>
        <v>155</v>
      </c>
      <c r="AB57" s="91">
        <f>IFERROR(RANK(X57,$X$10:$X$326,1)+COUNTIF(X57:X$326,X57)-1,"")</f>
        <v>57</v>
      </c>
      <c r="AC57" s="90">
        <f>IFERROR(RANK(Y57,$Y$10:$Y$326,1)+COUNTIF(Y57:Y$326,Y57)-1,"")</f>
        <v>25</v>
      </c>
      <c r="AD57" s="90">
        <f>IFERROR(RANK(Z57,$Z$10:$Z$326,1)+COUNTIF(Z57:Z$326,Z57)-1,"")</f>
        <v>17</v>
      </c>
    </row>
    <row r="58" spans="2:30" x14ac:dyDescent="0.25">
      <c r="B58" s="76" t="str">
        <f>IF(ISTEXT('Current Price list'!A51),'Current Price list'!A51,"")</f>
        <v>LASACO</v>
      </c>
      <c r="C58" s="77">
        <f>IFERROR(IFERROR(VLOOKUP(B58,'Previous Price List'!$A$3:$H$369,6,FALSE),VLOOKUP(B58,'Current Price list'!$A$3:$H$390,2,FALSE)),"")</f>
        <v>0.21</v>
      </c>
      <c r="D58" s="77">
        <f>IFERROR(IF(ISBLANK(VLOOKUP(B58,'Current Price list'!$A$3:$H$390,4,FALSE)),F58,VLOOKUP(B58,'Current Price list'!$A$3:$H$390,4,FALSE)),"")</f>
        <v>0.27</v>
      </c>
      <c r="E58" s="77">
        <f>IFERROR(IF(ISBLANK(VLOOKUP(B58,'Current Price list'!$A$3:$H$390,5,FALSE)),F58,VLOOKUP(B58,'Current Price list'!$A$3:$H$390,5,FALSE)),"")</f>
        <v>0.27</v>
      </c>
      <c r="F58" s="78">
        <f>IFERROR(VLOOKUP(B58,'Current Price list'!$A$3:$H$390,6,FALSE),"")</f>
        <v>0.27</v>
      </c>
      <c r="G58" s="79">
        <f>IFERROR(VLOOKUP(B58,'Current Price list'!$A$3:$H$3990,7,FALSE),"")</f>
        <v>571799</v>
      </c>
      <c r="H58" s="79">
        <f>IFERROR(VLOOKUP(B58,'Current Price list'!$A$3:$H$390,8,FALSE),"")</f>
        <v>163424.21</v>
      </c>
      <c r="I58" s="133">
        <f t="shared" si="13"/>
        <v>6.0000000000000026E-2</v>
      </c>
      <c r="J58" s="81">
        <f>IFERROR(F58/VLOOKUP(B58,'Year Start'!$A$3:$B$490,2,FALSE)-1,"")</f>
        <v>-0.45999999999999996</v>
      </c>
      <c r="K58" s="82">
        <v>3.2</v>
      </c>
      <c r="L58" s="82">
        <v>2.19</v>
      </c>
      <c r="V58" s="53" t="str">
        <f t="shared" si="3"/>
        <v>LASACO</v>
      </c>
      <c r="W58" s="88">
        <f t="shared" si="4"/>
        <v>6.0000000000000026E-2</v>
      </c>
      <c r="X58" s="88">
        <f t="shared" si="5"/>
        <v>-0.45999999999999996</v>
      </c>
      <c r="Y58" s="89">
        <f t="shared" si="6"/>
        <v>571799</v>
      </c>
      <c r="Z58" s="89">
        <f t="shared" si="7"/>
        <v>163424.21</v>
      </c>
      <c r="AA58" s="90">
        <f>IFERROR(RANK(W58,$W$10:$W$326,1)+COUNTIF(W58:W$326,W58)-1,"")</f>
        <v>173</v>
      </c>
      <c r="AB58" s="91">
        <f>IFERROR(RANK(X58,$X$10:$X$326,1)+COUNTIF(X58:X$326,X58)-1,"")</f>
        <v>17</v>
      </c>
      <c r="AC58" s="90">
        <f>IFERROR(RANK(Y58,$Y$10:$Y$326,1)+COUNTIF(Y58:Y$326,Y58)-1,"")</f>
        <v>73</v>
      </c>
      <c r="AD58" s="90">
        <f>IFERROR(RANK(Z58,$Z$10:$Z$326,1)+COUNTIF(Z58:Z$326,Z58)-1,"")</f>
        <v>36</v>
      </c>
    </row>
    <row r="59" spans="2:30" x14ac:dyDescent="0.25">
      <c r="B59" s="93" t="str">
        <f>IF(ISTEXT('Current Price list'!A52),'Current Price list'!A52,"")</f>
        <v>LAWUNION</v>
      </c>
      <c r="C59" s="94">
        <f>IFERROR(IFERROR(VLOOKUP(B59,'Previous Price List'!$A$3:$H$369,6,FALSE),VLOOKUP(B59,'Current Price list'!$A$3:$H$390,2,FALSE)),"")</f>
        <v>0.95</v>
      </c>
      <c r="D59" s="95">
        <f>IFERROR(IF(ISBLANK(VLOOKUP(B59,'Current Price list'!$A$3:$H$390,4,FALSE)),F59,VLOOKUP(B59,'Current Price list'!$A$3:$H$390,4,FALSE)),"")</f>
        <v>0.55000000000000004</v>
      </c>
      <c r="E59" s="95">
        <f>IFERROR(IF(ISBLANK(VLOOKUP(B59,'Current Price list'!$A$3:$H$390,5,FALSE)),F59,VLOOKUP(B59,'Current Price list'!$A$3:$H$390,5,FALSE)),"")</f>
        <v>0.55000000000000004</v>
      </c>
      <c r="F59" s="96">
        <f>IFERROR(VLOOKUP(B59,'Current Price list'!$A$3:$H$390,6,FALSE),"")</f>
        <v>0.55000000000000004</v>
      </c>
      <c r="G59" s="97">
        <f>IFERROR(VLOOKUP(B59,'Current Price list'!$A$3:$H$3990,7,FALSE),"")</f>
        <v>476974</v>
      </c>
      <c r="H59" s="97">
        <f>IFERROR(VLOOKUP(B59,'Current Price list'!$A$3:$H$390,8,FALSE),"")</f>
        <v>262244.52</v>
      </c>
      <c r="I59" s="133">
        <f t="shared" si="13"/>
        <v>-0.39999999999999991</v>
      </c>
      <c r="J59" s="81">
        <f>IFERROR(F59/VLOOKUP(B59,'Year Start'!$A$3:$B$490,2,FALSE)-1,"")</f>
        <v>-0.2857142857142857</v>
      </c>
      <c r="K59" s="98">
        <v>6.94</v>
      </c>
      <c r="L59" s="99">
        <v>3.99</v>
      </c>
      <c r="V59" s="53" t="str">
        <f t="shared" si="3"/>
        <v>LAWUNION</v>
      </c>
      <c r="W59" s="88">
        <f t="shared" si="4"/>
        <v>-0.39999999999999991</v>
      </c>
      <c r="X59" s="88">
        <f t="shared" si="5"/>
        <v>-0.2857142857142857</v>
      </c>
      <c r="Y59" s="89">
        <f t="shared" si="6"/>
        <v>476974</v>
      </c>
      <c r="Z59" s="89">
        <f t="shared" si="7"/>
        <v>262244.52</v>
      </c>
      <c r="AA59" s="90">
        <f>IFERROR(RANK(W59,$W$10:$W$326,1)+COUNTIF(W59:W$326,W59)-1,"")</f>
        <v>8</v>
      </c>
      <c r="AB59" s="91">
        <f>IFERROR(RANK(X59,$X$10:$X$326,1)+COUNTIF(X59:X$326,X59)-1,"")</f>
        <v>33</v>
      </c>
      <c r="AC59" s="90">
        <f>IFERROR(RANK(Y59,$Y$10:$Y$326,1)+COUNTIF(Y59:Y$326,Y59)-1,"")</f>
        <v>69</v>
      </c>
      <c r="AD59" s="90">
        <f>IFERROR(RANK(Z59,$Z$10:$Z$326,1)+COUNTIF(Z59:Z$326,Z59)-1,"")</f>
        <v>40</v>
      </c>
    </row>
    <row r="60" spans="2:30" x14ac:dyDescent="0.25">
      <c r="B60" s="76" t="str">
        <f>IF(ISTEXT('Current Price list'!A53),'Current Price list'!A53,"")</f>
        <v>LEARNAFRCA</v>
      </c>
      <c r="C60" s="77">
        <f>IFERROR(IFERROR(VLOOKUP(B60,'Previous Price List'!$A$3:$H$369,6,FALSE),VLOOKUP(B60,'Current Price list'!$A$3:$H$390,2,FALSE)),"")</f>
        <v>1</v>
      </c>
      <c r="D60" s="77">
        <f>IFERROR(IF(ISBLANK(VLOOKUP(B60,'Current Price list'!$A$3:$H$390,4,FALSE)),F60,VLOOKUP(B60,'Current Price list'!$A$3:$H$390,4,FALSE)),"")</f>
        <v>1.1599999999999999</v>
      </c>
      <c r="E60" s="77">
        <f>IFERROR(IF(ISBLANK(VLOOKUP(B60,'Current Price list'!$A$3:$H$390,5,FALSE)),F60,VLOOKUP(B60,'Current Price list'!$A$3:$H$390,5,FALSE)),"")</f>
        <v>1.1599999999999999</v>
      </c>
      <c r="F60" s="78">
        <f>IFERROR(VLOOKUP(B60,'Current Price list'!$A$3:$H$390,6,FALSE),"")</f>
        <v>1.1599999999999999</v>
      </c>
      <c r="G60" s="79">
        <f>IFERROR(VLOOKUP(B60,'Current Price list'!$A$3:$H$3990,7,FALSE),"")</f>
        <v>338418</v>
      </c>
      <c r="H60" s="79">
        <f>IFERROR(VLOOKUP(B60,'Current Price list'!$A$3:$H$390,8,FALSE),"")</f>
        <v>392437.88</v>
      </c>
      <c r="I60" s="133">
        <f t="shared" si="13"/>
        <v>0.15999999999999992</v>
      </c>
      <c r="J60" s="81">
        <f>IFERROR(F60/VLOOKUP(B60,'Year Start'!$A$3:$B$490,2,FALSE)-1,"")</f>
        <v>0.31818181818181812</v>
      </c>
      <c r="K60" s="82">
        <v>43</v>
      </c>
      <c r="L60" s="82">
        <v>34</v>
      </c>
      <c r="V60" s="53" t="str">
        <f t="shared" si="3"/>
        <v>LEARNAFRCA</v>
      </c>
      <c r="W60" s="88">
        <f t="shared" si="4"/>
        <v>0.15999999999999992</v>
      </c>
      <c r="X60" s="88">
        <f t="shared" si="5"/>
        <v>0.31818181818181812</v>
      </c>
      <c r="Y60" s="89">
        <f t="shared" si="6"/>
        <v>338418</v>
      </c>
      <c r="Z60" s="89">
        <f t="shared" si="7"/>
        <v>392437.88</v>
      </c>
      <c r="AA60" s="90">
        <f>IFERROR(RANK(W60,$W$10:$W$326,1)+COUNTIF(W60:W$326,W60)-1,"")</f>
        <v>178</v>
      </c>
      <c r="AB60" s="91">
        <f>IFERROR(RANK(X60,$X$10:$X$326,1)+COUNTIF(X60:X$326,X60)-1,"")</f>
        <v>89</v>
      </c>
      <c r="AC60" s="90">
        <f>IFERROR(RANK(Y60,$Y$10:$Y$326,1)+COUNTIF(Y60:Y$326,Y60)-1,"")</f>
        <v>65</v>
      </c>
      <c r="AD60" s="90">
        <f>IFERROR(RANK(Z60,$Z$10:$Z$326,1)+COUNTIF(Z60:Z$326,Z60)-1,"")</f>
        <v>48</v>
      </c>
    </row>
    <row r="61" spans="2:30" x14ac:dyDescent="0.25">
      <c r="B61" s="93" t="str">
        <f>IF(ISTEXT('Current Price list'!A54),'Current Price list'!A54,"")</f>
        <v>LINKASSURE</v>
      </c>
      <c r="C61" s="94">
        <f>IFERROR(IFERROR(VLOOKUP(B61,'Previous Price List'!$A$3:$H$369,6,FALSE),VLOOKUP(B61,'Current Price list'!$A$3:$H$390,2,FALSE)),"")</f>
        <v>0.41</v>
      </c>
      <c r="D61" s="95">
        <f>IFERROR(IF(ISBLANK(VLOOKUP(B61,'Current Price list'!$A$3:$H$390,4,FALSE)),F61,VLOOKUP(B61,'Current Price list'!$A$3:$H$390,4,FALSE)),"")</f>
        <v>0.62</v>
      </c>
      <c r="E61" s="95">
        <f>IFERROR(IF(ISBLANK(VLOOKUP(B61,'Current Price list'!$A$3:$H$390,5,FALSE)),F61,VLOOKUP(B61,'Current Price list'!$A$3:$H$390,5,FALSE)),"")</f>
        <v>0.62</v>
      </c>
      <c r="F61" s="96">
        <f>IFERROR(VLOOKUP(B61,'Current Price list'!$A$3:$H$390,6,FALSE),"")</f>
        <v>0.62</v>
      </c>
      <c r="G61" s="97">
        <f>IFERROR(VLOOKUP(B61,'Current Price list'!$A$3:$H$3990,7,FALSE),"")</f>
        <v>160000</v>
      </c>
      <c r="H61" s="97">
        <f>IFERROR(VLOOKUP(B61,'Current Price list'!$A$3:$H$390,8,FALSE),"")</f>
        <v>99200</v>
      </c>
      <c r="I61" s="133">
        <f t="shared" si="13"/>
        <v>0.21000000000000002</v>
      </c>
      <c r="J61" s="81">
        <f>IFERROR(F61/VLOOKUP(B61,'Year Start'!$A$3:$B$490,2,FALSE)-1,"")</f>
        <v>-0.10144927536231874</v>
      </c>
      <c r="K61" s="98">
        <v>1.59</v>
      </c>
      <c r="L61" s="99">
        <v>0.64</v>
      </c>
      <c r="V61" s="53" t="str">
        <f t="shared" si="3"/>
        <v>LINKASSURE</v>
      </c>
      <c r="W61" s="88">
        <f t="shared" si="4"/>
        <v>0.21000000000000002</v>
      </c>
      <c r="X61" s="88">
        <f t="shared" si="5"/>
        <v>-0.10144927536231874</v>
      </c>
      <c r="Y61" s="89">
        <f t="shared" si="6"/>
        <v>160000</v>
      </c>
      <c r="Z61" s="89">
        <f t="shared" si="7"/>
        <v>99200</v>
      </c>
      <c r="AA61" s="90">
        <f>IFERROR(RANK(W61,$W$10:$W$326,1)+COUNTIF(W61:W$326,W61)-1,"")</f>
        <v>180</v>
      </c>
      <c r="AB61" s="91">
        <f>IFERROR(RANK(X61,$X$10:$X$326,1)+COUNTIF(X61:X$326,X61)-1,"")</f>
        <v>61</v>
      </c>
      <c r="AC61" s="90">
        <f>IFERROR(RANK(Y61,$Y$10:$Y$326,1)+COUNTIF(Y61:Y$326,Y61)-1,"")</f>
        <v>57</v>
      </c>
      <c r="AD61" s="90">
        <f>IFERROR(RANK(Z61,$Z$10:$Z$326,1)+COUNTIF(Z61:Z$326,Z61)-1,"")</f>
        <v>32</v>
      </c>
    </row>
    <row r="62" spans="2:30" x14ac:dyDescent="0.25">
      <c r="B62" s="76" t="str">
        <f>IF(ISTEXT('Current Price list'!A55),'Current Price list'!A55,"")</f>
        <v>LIVESTOCK</v>
      </c>
      <c r="C62" s="77">
        <f>IFERROR(IFERROR(VLOOKUP(B62,'Previous Price List'!$A$3:$H$369,6,FALSE),VLOOKUP(B62,'Current Price list'!$A$3:$H$390,2,FALSE)),"")</f>
        <v>0.64</v>
      </c>
      <c r="D62" s="77">
        <f>IFERROR(IF(ISBLANK(VLOOKUP(B62,'Current Price list'!$A$3:$H$390,4,FALSE)),F62,VLOOKUP(B62,'Current Price list'!$A$3:$H$390,4,FALSE)),"")</f>
        <v>0.52</v>
      </c>
      <c r="E62" s="77">
        <f>IFERROR(IF(ISBLANK(VLOOKUP(B62,'Current Price list'!$A$3:$H$390,5,FALSE)),F62,VLOOKUP(B62,'Current Price list'!$A$3:$H$390,5,FALSE)),"")</f>
        <v>0.52</v>
      </c>
      <c r="F62" s="78">
        <f>IFERROR(VLOOKUP(B62,'Current Price list'!$A$3:$H$390,6,FALSE),"")</f>
        <v>0.52</v>
      </c>
      <c r="G62" s="79">
        <f>IFERROR(VLOOKUP(B62,'Current Price list'!$A$3:$H$3990,7,FALSE),"")</f>
        <v>62547</v>
      </c>
      <c r="H62" s="79">
        <f>IFERROR(VLOOKUP(B62,'Current Price list'!$A$3:$H$390,8,FALSE),"")</f>
        <v>32734.44</v>
      </c>
      <c r="I62" s="133">
        <f t="shared" si="13"/>
        <v>-0.12</v>
      </c>
      <c r="J62" s="81">
        <f>IFERROR(F62/VLOOKUP(B62,'Year Start'!$A$3:$B$490,2,FALSE)-1,"")</f>
        <v>-0.37349397590361444</v>
      </c>
      <c r="K62" s="82">
        <v>1050</v>
      </c>
      <c r="L62" s="82">
        <v>746.25</v>
      </c>
      <c r="V62" s="53" t="str">
        <f t="shared" si="3"/>
        <v>LIVESTOCK</v>
      </c>
      <c r="W62" s="88">
        <f t="shared" si="4"/>
        <v>-0.12</v>
      </c>
      <c r="X62" s="88">
        <f t="shared" si="5"/>
        <v>-0.37349397590361444</v>
      </c>
      <c r="Y62" s="89">
        <f t="shared" si="6"/>
        <v>62547</v>
      </c>
      <c r="Z62" s="89">
        <f t="shared" si="7"/>
        <v>32734.44</v>
      </c>
      <c r="AA62" s="90">
        <f>IFERROR(RANK(W62,$W$10:$W$326,1)+COUNTIF(W62:W$326,W62)-1,"")</f>
        <v>10</v>
      </c>
      <c r="AB62" s="91">
        <f>IFERROR(RANK(X62,$X$10:$X$326,1)+COUNTIF(X62:X$326,X62)-1,"")</f>
        <v>28</v>
      </c>
      <c r="AC62" s="90">
        <f>IFERROR(RANK(Y62,$Y$10:$Y$326,1)+COUNTIF(Y62:Y$326,Y62)-1,"")</f>
        <v>42</v>
      </c>
      <c r="AD62" s="90">
        <f>IFERROR(RANK(Z62,$Z$10:$Z$326,1)+COUNTIF(Z62:Z$326,Z62)-1,"")</f>
        <v>25</v>
      </c>
    </row>
    <row r="63" spans="2:30" x14ac:dyDescent="0.25">
      <c r="B63" s="93" t="str">
        <f>IF(ISTEXT('Current Price list'!A56),'Current Price list'!A56,"")</f>
        <v>MANSARD</v>
      </c>
      <c r="C63" s="94">
        <f>IFERROR(IFERROR(VLOOKUP(B63,'Previous Price List'!$A$3:$H$369,6,FALSE),VLOOKUP(B63,'Current Price list'!$A$3:$H$390,2,FALSE)),"")</f>
        <v>1.75</v>
      </c>
      <c r="D63" s="95">
        <f>IFERROR(IF(ISBLANK(VLOOKUP(B63,'Current Price list'!$A$3:$H$390,4,FALSE)),F63,VLOOKUP(B63,'Current Price list'!$A$3:$H$390,4,FALSE)),"")</f>
        <v>1.73</v>
      </c>
      <c r="E63" s="95">
        <f>IFERROR(IF(ISBLANK(VLOOKUP(B63,'Current Price list'!$A$3:$H$390,5,FALSE)),F63,VLOOKUP(B63,'Current Price list'!$A$3:$H$390,5,FALSE)),"")</f>
        <v>1.73</v>
      </c>
      <c r="F63" s="96">
        <f>IFERROR(VLOOKUP(B63,'Current Price list'!$A$3:$H$390,6,FALSE),"")</f>
        <v>1.73</v>
      </c>
      <c r="G63" s="97">
        <f>IFERROR(VLOOKUP(B63,'Current Price list'!$A$3:$H$3990,7,FALSE),"")</f>
        <v>157970</v>
      </c>
      <c r="H63" s="97">
        <f>IFERROR(VLOOKUP(B63,'Current Price list'!$A$3:$H$390,8,FALSE),"")</f>
        <v>300143</v>
      </c>
      <c r="I63" s="133">
        <f t="shared" si="13"/>
        <v>-2.0000000000000018E-2</v>
      </c>
      <c r="J63" s="81">
        <f>IFERROR(F63/VLOOKUP(B63,'Year Start'!$A$3:$B$490,2,FALSE)-1,"")</f>
        <v>-0.14356435643564358</v>
      </c>
      <c r="K63" s="98">
        <v>35.72</v>
      </c>
      <c r="L63" s="99">
        <v>19.600000000000001</v>
      </c>
      <c r="V63" s="53" t="str">
        <f t="shared" si="3"/>
        <v>MANSARD</v>
      </c>
      <c r="W63" s="88">
        <f t="shared" si="4"/>
        <v>-2.0000000000000018E-2</v>
      </c>
      <c r="X63" s="88">
        <f t="shared" si="5"/>
        <v>-0.14356435643564358</v>
      </c>
      <c r="Y63" s="89">
        <f t="shared" si="6"/>
        <v>157970</v>
      </c>
      <c r="Z63" s="89">
        <f t="shared" si="7"/>
        <v>300143</v>
      </c>
      <c r="AA63" s="90">
        <f>IFERROR(RANK(W63,$W$10:$W$326,1)+COUNTIF(W63:W$326,W63)-1,"")</f>
        <v>19</v>
      </c>
      <c r="AB63" s="91">
        <f>IFERROR(RANK(X63,$X$10:$X$326,1)+COUNTIF(X63:X$326,X63)-1,"")</f>
        <v>50</v>
      </c>
      <c r="AC63" s="90">
        <f>IFERROR(RANK(Y63,$Y$10:$Y$326,1)+COUNTIF(Y63:Y$326,Y63)-1,"")</f>
        <v>56</v>
      </c>
      <c r="AD63" s="90">
        <f>IFERROR(RANK(Z63,$Z$10:$Z$326,1)+COUNTIF(Z63:Z$326,Z63)-1,"")</f>
        <v>43</v>
      </c>
    </row>
    <row r="64" spans="2:30" x14ac:dyDescent="0.25">
      <c r="B64" s="76" t="str">
        <f>IF(ISTEXT('Current Price list'!A57),'Current Price list'!A57,"")</f>
        <v>MAYBAKER</v>
      </c>
      <c r="C64" s="77">
        <f>IFERROR(IFERROR(VLOOKUP(B64,'Previous Price List'!$A$3:$H$369,6,FALSE),VLOOKUP(B64,'Current Price list'!$A$3:$H$390,2,FALSE)),"")</f>
        <v>2.14</v>
      </c>
      <c r="D64" s="77">
        <f>IFERROR(IF(ISBLANK(VLOOKUP(B64,'Current Price list'!$A$3:$H$390,4,FALSE)),F64,VLOOKUP(B64,'Current Price list'!$A$3:$H$390,4,FALSE)),"")</f>
        <v>2.4</v>
      </c>
      <c r="E64" s="77">
        <f>IFERROR(IF(ISBLANK(VLOOKUP(B64,'Current Price list'!$A$3:$H$390,5,FALSE)),F64,VLOOKUP(B64,'Current Price list'!$A$3:$H$390,5,FALSE)),"")</f>
        <v>2.4</v>
      </c>
      <c r="F64" s="78">
        <f>IFERROR(VLOOKUP(B64,'Current Price list'!$A$3:$H$390,6,FALSE),"")</f>
        <v>2.4</v>
      </c>
      <c r="G64" s="79">
        <f>IFERROR(VLOOKUP(B64,'Current Price list'!$A$3:$H$3990,7,FALSE),"")</f>
        <v>370555</v>
      </c>
      <c r="H64" s="79">
        <f>IFERROR(VLOOKUP(B64,'Current Price list'!$A$3:$H$390,8,FALSE),"")</f>
        <v>889160.43</v>
      </c>
      <c r="I64" s="133">
        <f t="shared" si="13"/>
        <v>0.25999999999999979</v>
      </c>
      <c r="J64" s="81">
        <f>IFERROR(F64/VLOOKUP(B64,'Year Start'!$A$3:$B$490,2,FALSE)-1,"")</f>
        <v>-7.3359073359073323E-2</v>
      </c>
      <c r="K64" s="82">
        <v>2.34</v>
      </c>
      <c r="L64" s="82">
        <v>2.13</v>
      </c>
      <c r="V64" s="53" t="str">
        <f t="shared" si="3"/>
        <v>MAYBAKER</v>
      </c>
      <c r="W64" s="88">
        <f t="shared" si="4"/>
        <v>0.25999999999999979</v>
      </c>
      <c r="X64" s="88">
        <f t="shared" si="5"/>
        <v>-7.3359073359073323E-2</v>
      </c>
      <c r="Y64" s="89">
        <f t="shared" si="6"/>
        <v>370555</v>
      </c>
      <c r="Z64" s="89">
        <f t="shared" si="7"/>
        <v>889160.43</v>
      </c>
      <c r="AA64" s="90">
        <f>IFERROR(RANK(W64,$W$10:$W$326,1)+COUNTIF(W64:W$326,W64)-1,"")</f>
        <v>183</v>
      </c>
      <c r="AB64" s="91">
        <f>IFERROR(RANK(X64,$X$10:$X$326,1)+COUNTIF(X64:X$326,X64)-1,"")</f>
        <v>64</v>
      </c>
      <c r="AC64" s="90">
        <f>IFERROR(RANK(Y64,$Y$10:$Y$326,1)+COUNTIF(Y64:Y$326,Y64)-1,"")</f>
        <v>66</v>
      </c>
      <c r="AD64" s="90">
        <f>IFERROR(RANK(Z64,$Z$10:$Z$326,1)+COUNTIF(Z64:Z$326,Z64)-1,"")</f>
        <v>58</v>
      </c>
    </row>
    <row r="65" spans="2:30" x14ac:dyDescent="0.25">
      <c r="B65" s="93" t="str">
        <f>IF(ISTEXT('Current Price list'!A58),'Current Price list'!A58,"")</f>
        <v>MBENEFIT</v>
      </c>
      <c r="C65" s="94">
        <f>IFERROR(IFERROR(VLOOKUP(B65,'Previous Price List'!$A$3:$H$369,6,FALSE),VLOOKUP(B65,'Current Price list'!$A$3:$H$390,2,FALSE)),"")</f>
        <v>0.25</v>
      </c>
      <c r="D65" s="95">
        <f>IFERROR(IF(ISBLANK(VLOOKUP(B65,'Current Price list'!$A$3:$H$390,4,FALSE)),F65,VLOOKUP(B65,'Current Price list'!$A$3:$H$390,4,FALSE)),"")</f>
        <v>0.25</v>
      </c>
      <c r="E65" s="95">
        <f>IFERROR(IF(ISBLANK(VLOOKUP(B65,'Current Price list'!$A$3:$H$390,5,FALSE)),F65,VLOOKUP(B65,'Current Price list'!$A$3:$H$390,5,FALSE)),"")</f>
        <v>0.25</v>
      </c>
      <c r="F65" s="96">
        <f>IFERROR(VLOOKUP(B65,'Current Price list'!$A$3:$H$390,6,FALSE),"")</f>
        <v>0.25</v>
      </c>
      <c r="G65" s="97">
        <f>IFERROR(VLOOKUP(B65,'Current Price list'!$A$3:$H$3990,7,FALSE),"")</f>
        <v>2000</v>
      </c>
      <c r="H65" s="97">
        <f>IFERROR(VLOOKUP(B65,'Current Price list'!$A$3:$H$390,8,FALSE),"")</f>
        <v>500</v>
      </c>
      <c r="I65" s="133">
        <f t="shared" si="13"/>
        <v>0</v>
      </c>
      <c r="J65" s="81">
        <f>IFERROR(F65/VLOOKUP(B65,'Year Start'!$A$3:$B$490,2,FALSE)-1,"")</f>
        <v>-0.5</v>
      </c>
      <c r="K65" s="98">
        <v>35</v>
      </c>
      <c r="L65" s="99">
        <v>20.87</v>
      </c>
      <c r="V65" s="53" t="str">
        <f t="shared" si="3"/>
        <v>MBENEFIT</v>
      </c>
      <c r="W65" s="88">
        <f t="shared" si="4"/>
        <v>0</v>
      </c>
      <c r="X65" s="88">
        <f t="shared" si="5"/>
        <v>-0.5</v>
      </c>
      <c r="Y65" s="89">
        <f t="shared" si="6"/>
        <v>2000</v>
      </c>
      <c r="Z65" s="89">
        <f t="shared" si="7"/>
        <v>500</v>
      </c>
      <c r="AA65" s="90">
        <f>IFERROR(RANK(W65,$W$10:$W$326,1)+COUNTIF(W65:W$326,W65)-1,"")</f>
        <v>154</v>
      </c>
      <c r="AB65" s="91">
        <f>IFERROR(RANK(X65,$X$10:$X$326,1)+COUNTIF(X65:X$326,X65)-1,"")</f>
        <v>15</v>
      </c>
      <c r="AC65" s="90">
        <f>IFERROR(RANK(Y65,$Y$10:$Y$326,1)+COUNTIF(Y65:Y$326,Y65)-1,"")</f>
        <v>14</v>
      </c>
      <c r="AD65" s="90">
        <f>IFERROR(RANK(Z65,$Z$10:$Z$326,1)+COUNTIF(Z65:Z$326,Z65)-1,"")</f>
        <v>7</v>
      </c>
    </row>
    <row r="66" spans="2:30" x14ac:dyDescent="0.25">
      <c r="B66" s="76" t="str">
        <f>IF(ISTEXT('Current Price list'!A59),'Current Price list'!A59,"")</f>
        <v>MEYER</v>
      </c>
      <c r="C66" s="77">
        <f>IFERROR(IFERROR(VLOOKUP(B66,'Previous Price List'!$A$3:$H$369,6,FALSE),VLOOKUP(B66,'Current Price list'!$A$3:$H$390,2,FALSE)),"")</f>
        <v>0.6</v>
      </c>
      <c r="D66" s="77">
        <f>IFERROR(IF(ISBLANK(VLOOKUP(B66,'Current Price list'!$A$3:$H$390,4,FALSE)),F66,VLOOKUP(B66,'Current Price list'!$A$3:$H$390,4,FALSE)),"")</f>
        <v>0.6</v>
      </c>
      <c r="E66" s="77">
        <f>IFERROR(IF(ISBLANK(VLOOKUP(B66,'Current Price list'!$A$3:$H$390,5,FALSE)),F66,VLOOKUP(B66,'Current Price list'!$A$3:$H$390,5,FALSE)),"")</f>
        <v>0.6</v>
      </c>
      <c r="F66" s="78">
        <f>IFERROR(VLOOKUP(B66,'Current Price list'!$A$3:$H$390,6,FALSE),"")</f>
        <v>0.6</v>
      </c>
      <c r="G66" s="79">
        <f>IFERROR(VLOOKUP(B66,'Current Price list'!$A$3:$H$3990,7,FALSE),"")</f>
        <v>33125</v>
      </c>
      <c r="H66" s="79">
        <f>IFERROR(VLOOKUP(B66,'Current Price list'!$A$3:$H$390,8,FALSE),"")</f>
        <v>21862.5</v>
      </c>
      <c r="I66" s="133">
        <f t="shared" si="13"/>
        <v>0</v>
      </c>
      <c r="J66" s="81">
        <f>IFERROR(F66/VLOOKUP(B66,'Year Start'!$A$3:$B$490,2,FALSE)-1,"")</f>
        <v>-0.14285714285714279</v>
      </c>
      <c r="K66" s="82">
        <v>182</v>
      </c>
      <c r="L66" s="82">
        <v>134.05000000000001</v>
      </c>
      <c r="V66" s="53" t="str">
        <f t="shared" si="3"/>
        <v>MEYER</v>
      </c>
      <c r="W66" s="88">
        <f t="shared" si="4"/>
        <v>0</v>
      </c>
      <c r="X66" s="88">
        <f t="shared" si="5"/>
        <v>-0.14285714285714279</v>
      </c>
      <c r="Y66" s="89">
        <f t="shared" si="6"/>
        <v>33125</v>
      </c>
      <c r="Z66" s="89">
        <f t="shared" si="7"/>
        <v>21862.5</v>
      </c>
      <c r="AA66" s="90">
        <f>IFERROR(RANK(W66,$W$10:$W$326,1)+COUNTIF(W66:W$326,W66)-1,"")</f>
        <v>153</v>
      </c>
      <c r="AB66" s="91">
        <f>IFERROR(RANK(X66,$X$10:$X$326,1)+COUNTIF(X66:X$326,X66)-1,"")</f>
        <v>51</v>
      </c>
      <c r="AC66" s="90">
        <f>IFERROR(RANK(Y66,$Y$10:$Y$326,1)+COUNTIF(Y66:Y$326,Y66)-1,"")</f>
        <v>31</v>
      </c>
      <c r="AD66" s="90">
        <f>IFERROR(RANK(Z66,$Z$10:$Z$326,1)+COUNTIF(Z66:Z$326,Z66)-1,"")</f>
        <v>23</v>
      </c>
    </row>
    <row r="67" spans="2:30" x14ac:dyDescent="0.25">
      <c r="B67" s="93" t="str">
        <f>IF(ISTEXT('Current Price list'!A60),'Current Price list'!A60,"")</f>
        <v>MOBIL</v>
      </c>
      <c r="C67" s="94">
        <f>IFERROR(IFERROR(VLOOKUP(B67,'Previous Price List'!$A$3:$H$369,6,FALSE),VLOOKUP(B67,'Current Price list'!$A$3:$H$390,2,FALSE)),"")</f>
        <v>160.9</v>
      </c>
      <c r="D67" s="95">
        <f>IFERROR(IF(ISBLANK(VLOOKUP(B67,'Current Price list'!$A$3:$H$390,4,FALSE)),F67,VLOOKUP(B67,'Current Price list'!$A$3:$H$390,4,FALSE)),"")</f>
        <v>151</v>
      </c>
      <c r="E67" s="95">
        <f>IFERROR(IF(ISBLANK(VLOOKUP(B67,'Current Price list'!$A$3:$H$390,5,FALSE)),F67,VLOOKUP(B67,'Current Price list'!$A$3:$H$390,5,FALSE)),"")</f>
        <v>151</v>
      </c>
      <c r="F67" s="96">
        <f>IFERROR(VLOOKUP(B67,'Current Price list'!$A$3:$H$390,6,FALSE),"")</f>
        <v>151</v>
      </c>
      <c r="G67" s="97">
        <f>IFERROR(VLOOKUP(B67,'Current Price list'!$A$3:$H$3990,7,FALSE),"")</f>
        <v>10503</v>
      </c>
      <c r="H67" s="97">
        <f>IFERROR(VLOOKUP(B67,'Current Price list'!$A$3:$H$390,8,FALSE),"")</f>
        <v>1613368.9</v>
      </c>
      <c r="I67" s="133">
        <f t="shared" si="13"/>
        <v>-9.9000000000000057</v>
      </c>
      <c r="J67" s="81">
        <f>IFERROR(F67/VLOOKUP(B67,'Year Start'!$A$3:$B$490,2,FALSE)-1,"")</f>
        <v>-0.22404933196300103</v>
      </c>
      <c r="K67" s="98">
        <v>3.59</v>
      </c>
      <c r="L67" s="99">
        <v>1.77</v>
      </c>
      <c r="V67" s="53" t="str">
        <f t="shared" si="3"/>
        <v>MOBIL</v>
      </c>
      <c r="W67" s="88">
        <f t="shared" si="4"/>
        <v>-9.9000000000000057</v>
      </c>
      <c r="X67" s="88">
        <f t="shared" si="5"/>
        <v>-0.22404933196300103</v>
      </c>
      <c r="Y67" s="89">
        <f t="shared" si="6"/>
        <v>10503</v>
      </c>
      <c r="Z67" s="89">
        <f t="shared" si="7"/>
        <v>1613368.9</v>
      </c>
      <c r="AA67" s="90">
        <f>IFERROR(RANK(W67,$W$10:$W$326,1)+COUNTIF(W67:W$326,W67)-1,"")</f>
        <v>1</v>
      </c>
      <c r="AB67" s="91">
        <f>IFERROR(RANK(X67,$X$10:$X$326,1)+COUNTIF(X67:X$326,X67)-1,"")</f>
        <v>39</v>
      </c>
      <c r="AC67" s="90">
        <f>IFERROR(RANK(Y67,$Y$10:$Y$326,1)+COUNTIF(Y67:Y$326,Y67)-1,"")</f>
        <v>21</v>
      </c>
      <c r="AD67" s="90">
        <f>IFERROR(RANK(Z67,$Z$10:$Z$326,1)+COUNTIF(Z67:Z$326,Z67)-1,"")</f>
        <v>68</v>
      </c>
    </row>
    <row r="68" spans="2:30" x14ac:dyDescent="0.25">
      <c r="B68" s="76" t="str">
        <f>IF(ISTEXT('Current Price list'!A61),'Current Price list'!A61,"")</f>
        <v>MRS</v>
      </c>
      <c r="C68" s="77">
        <f>IFERROR(IFERROR(VLOOKUP(B68,'Previous Price List'!$A$3:$H$369,6,FALSE),VLOOKUP(B68,'Current Price list'!$A$3:$H$390,2,FALSE)),"")</f>
        <v>13.8</v>
      </c>
      <c r="D68" s="77">
        <f>IFERROR(IF(ISBLANK(VLOOKUP(B68,'Current Price list'!$A$3:$H$390,4,FALSE)),F68,VLOOKUP(B68,'Current Price list'!$A$3:$H$390,4,FALSE)),"")</f>
        <v>28.55</v>
      </c>
      <c r="E68" s="77">
        <f>IFERROR(IF(ISBLANK(VLOOKUP(B68,'Current Price list'!$A$3:$H$390,5,FALSE)),F68,VLOOKUP(B68,'Current Price list'!$A$3:$H$390,5,FALSE)),"")</f>
        <v>28.55</v>
      </c>
      <c r="F68" s="78">
        <f>IFERROR(VLOOKUP(B68,'Current Price list'!$A$3:$H$390,6,FALSE),"")</f>
        <v>28.55</v>
      </c>
      <c r="G68" s="79">
        <f>IFERROR(VLOOKUP(B68,'Current Price list'!$A$3:$H$3990,7,FALSE),"")</f>
        <v>1500</v>
      </c>
      <c r="H68" s="79">
        <f>IFERROR(VLOOKUP(B68,'Current Price list'!$A$3:$H$390,8,FALSE),"")</f>
        <v>38550</v>
      </c>
      <c r="I68" s="133">
        <f t="shared" si="13"/>
        <v>14.75</v>
      </c>
      <c r="J68" s="81">
        <f>IFERROR(F68/VLOOKUP(B68,'Year Start'!$A$3:$B$490,2,FALSE)-1,"")</f>
        <v>3.9694100509832575E-2</v>
      </c>
      <c r="K68" s="82">
        <v>44.49</v>
      </c>
      <c r="L68" s="82">
        <v>25.16</v>
      </c>
      <c r="V68" s="53" t="str">
        <f t="shared" ref="V68:V113" si="19">IF(ISTEXT(B68),B68,"")</f>
        <v>MRS</v>
      </c>
      <c r="W68" s="88">
        <f t="shared" ref="W68:W113" si="20">IF(ISTEXT(B68),I68,"")</f>
        <v>14.75</v>
      </c>
      <c r="X68" s="88">
        <f t="shared" ref="X68:X113" si="21">IF(ISTEXT(B68),J68,"")</f>
        <v>3.9694100509832575E-2</v>
      </c>
      <c r="Y68" s="89">
        <f t="shared" ref="Y68:Y113" si="22">IF(ISTEXT(B68),G68,"")</f>
        <v>1500</v>
      </c>
      <c r="Z68" s="89">
        <f t="shared" ref="Z68:Z113" si="23">IF(ISTEXT(B68),H68,"")</f>
        <v>38550</v>
      </c>
      <c r="AA68" s="90">
        <f>IFERROR(RANK(W68,$W$10:$W$326,1)+COUNTIF(W68:W$326,W68)-1,"")</f>
        <v>211</v>
      </c>
      <c r="AB68" s="91">
        <f>IFERROR(RANK(X68,$X$10:$X$326,1)+COUNTIF(X68:X$326,X68)-1,"")</f>
        <v>77</v>
      </c>
      <c r="AC68" s="90">
        <f>IFERROR(RANK(Y68,$Y$10:$Y$326,1)+COUNTIF(Y68:Y$326,Y68)-1,"")</f>
        <v>12</v>
      </c>
      <c r="AD68" s="90">
        <f>IFERROR(RANK(Z68,$Z$10:$Z$326,1)+COUNTIF(Z68:Z$326,Z68)-1,"")</f>
        <v>27</v>
      </c>
    </row>
    <row r="69" spans="2:30" x14ac:dyDescent="0.25">
      <c r="B69" s="93" t="str">
        <f>IF(ISTEXT('Current Price list'!A62),'Current Price list'!A62,"")</f>
        <v>NAHCO</v>
      </c>
      <c r="C69" s="94">
        <f>IFERROR(IFERROR(VLOOKUP(B69,'Previous Price List'!$A$3:$H$369,6,FALSE),VLOOKUP(B69,'Current Price list'!$A$3:$H$390,2,FALSE)),"")</f>
        <v>2.6</v>
      </c>
      <c r="D69" s="95">
        <f>IFERROR(IF(ISBLANK(VLOOKUP(B69,'Current Price list'!$A$3:$H$390,4,FALSE)),F69,VLOOKUP(B69,'Current Price list'!$A$3:$H$390,4,FALSE)),"")</f>
        <v>3.55</v>
      </c>
      <c r="E69" s="95">
        <f>IFERROR(IF(ISBLANK(VLOOKUP(B69,'Current Price list'!$A$3:$H$390,5,FALSE)),F69,VLOOKUP(B69,'Current Price list'!$A$3:$H$390,5,FALSE)),"")</f>
        <v>3.55</v>
      </c>
      <c r="F69" s="96">
        <f>IFERROR(VLOOKUP(B69,'Current Price list'!$A$3:$H$390,6,FALSE),"")</f>
        <v>3.55</v>
      </c>
      <c r="G69" s="97">
        <f>IFERROR(VLOOKUP(B69,'Current Price list'!$A$3:$H$3990,7,FALSE),"")</f>
        <v>446018</v>
      </c>
      <c r="H69" s="97">
        <f>IFERROR(VLOOKUP(B69,'Current Price list'!$A$3:$H$390,8,FALSE),"")</f>
        <v>1537292.64</v>
      </c>
      <c r="I69" s="133">
        <f t="shared" si="13"/>
        <v>0.94999999999999973</v>
      </c>
      <c r="J69" s="81">
        <f>IFERROR(F69/VLOOKUP(B69,'Year Start'!$A$3:$B$490,2,FALSE)-1,"")</f>
        <v>-0.1080402010050252</v>
      </c>
      <c r="K69" s="82">
        <v>5.61</v>
      </c>
      <c r="L69" s="82">
        <v>2.99</v>
      </c>
      <c r="V69" s="53" t="str">
        <f t="shared" si="19"/>
        <v>NAHCO</v>
      </c>
      <c r="W69" s="88">
        <f t="shared" si="20"/>
        <v>0.94999999999999973</v>
      </c>
      <c r="X69" s="88">
        <f t="shared" si="21"/>
        <v>-0.1080402010050252</v>
      </c>
      <c r="Y69" s="89">
        <f t="shared" si="22"/>
        <v>446018</v>
      </c>
      <c r="Z69" s="89">
        <f t="shared" si="23"/>
        <v>1537292.64</v>
      </c>
      <c r="AA69" s="90">
        <f>IFERROR(RANK(W69,$W$10:$W$326,1)+COUNTIF(W69:W$326,W69)-1,"")</f>
        <v>192</v>
      </c>
      <c r="AB69" s="91">
        <f>IFERROR(RANK(X69,$X$10:$X$326,1)+COUNTIF(X69:X$326,X69)-1,"")</f>
        <v>59</v>
      </c>
      <c r="AC69" s="90">
        <f>IFERROR(RANK(Y69,$Y$10:$Y$326,1)+COUNTIF(Y69:Y$326,Y69)-1,"")</f>
        <v>67</v>
      </c>
      <c r="AD69" s="90">
        <f>IFERROR(RANK(Z69,$Z$10:$Z$326,1)+COUNTIF(Z69:Z$326,Z69)-1,"")</f>
        <v>66</v>
      </c>
    </row>
    <row r="70" spans="2:30" x14ac:dyDescent="0.25">
      <c r="B70" s="76" t="str">
        <f>IF(ISTEXT('Current Price list'!A63),'Current Price list'!A63,"")</f>
        <v>NASCON</v>
      </c>
      <c r="C70" s="77">
        <f>IFERROR(IFERROR(VLOOKUP(B70,'Previous Price List'!$A$3:$H$369,6,FALSE),VLOOKUP(B70,'Current Price list'!$A$3:$H$390,2,FALSE)),"")</f>
        <v>8.5</v>
      </c>
      <c r="D70" s="77">
        <f>IFERROR(IF(ISBLANK(VLOOKUP(B70,'Current Price list'!$A$3:$H$390,4,FALSE)),F70,VLOOKUP(B70,'Current Price list'!$A$3:$H$390,4,FALSE)),"")</f>
        <v>18</v>
      </c>
      <c r="E70" s="77">
        <f>IFERROR(IF(ISBLANK(VLOOKUP(B70,'Current Price list'!$A$3:$H$390,5,FALSE)),F70,VLOOKUP(B70,'Current Price list'!$A$3:$H$390,5,FALSE)),"")</f>
        <v>18</v>
      </c>
      <c r="F70" s="78">
        <f>IFERROR(VLOOKUP(B70,'Current Price list'!$A$3:$H$390,6,FALSE),"")</f>
        <v>18</v>
      </c>
      <c r="G70" s="79">
        <f>IFERROR(VLOOKUP(B70,'Current Price list'!$A$3:$H$3990,7,FALSE),"")</f>
        <v>33404</v>
      </c>
      <c r="H70" s="79">
        <f>IFERROR(VLOOKUP(B70,'Current Price list'!$A$3:$H$390,8,FALSE),"")</f>
        <v>603958.4</v>
      </c>
      <c r="I70" s="133">
        <f t="shared" si="13"/>
        <v>9.5</v>
      </c>
      <c r="J70" s="81">
        <f>IFERROR(F70/VLOOKUP(B70,'Year Start'!$A$3:$B$490,2,FALSE)-1,"")</f>
        <v>-6.3475546305931219E-2</v>
      </c>
      <c r="K70" s="98">
        <v>1.73</v>
      </c>
      <c r="L70" s="99">
        <v>1.1399999999999999</v>
      </c>
      <c r="V70" s="53" t="str">
        <f t="shared" si="19"/>
        <v>NASCON</v>
      </c>
      <c r="W70" s="88">
        <f t="shared" si="20"/>
        <v>9.5</v>
      </c>
      <c r="X70" s="88">
        <f t="shared" si="21"/>
        <v>-6.3475546305931219E-2</v>
      </c>
      <c r="Y70" s="89">
        <f t="shared" si="22"/>
        <v>33404</v>
      </c>
      <c r="Z70" s="89">
        <f t="shared" si="23"/>
        <v>603958.4</v>
      </c>
      <c r="AA70" s="90">
        <f>IFERROR(RANK(W70,$W$10:$W$326,1)+COUNTIF(W70:W$326,W70)-1,"")</f>
        <v>208</v>
      </c>
      <c r="AB70" s="91">
        <f>IFERROR(RANK(X70,$X$10:$X$326,1)+COUNTIF(X70:X$326,X70)-1,"")</f>
        <v>68</v>
      </c>
      <c r="AC70" s="90">
        <f>IFERROR(RANK(Y70,$Y$10:$Y$326,1)+COUNTIF(Y70:Y$326,Y70)-1,"")</f>
        <v>32</v>
      </c>
      <c r="AD70" s="90">
        <f>IFERROR(RANK(Z70,$Z$10:$Z$326,1)+COUNTIF(Z70:Z$326,Z70)-1,"")</f>
        <v>52</v>
      </c>
    </row>
    <row r="71" spans="2:30" x14ac:dyDescent="0.25">
      <c r="B71" s="93" t="str">
        <f>IF(ISTEXT('Current Price list'!A64),'Current Price list'!A64,"")</f>
        <v>NB</v>
      </c>
      <c r="C71" s="94">
        <f>IFERROR(IFERROR(VLOOKUP(B71,'Previous Price List'!$A$3:$H$369,6,FALSE),VLOOKUP(B71,'Current Price list'!$A$3:$H$390,2,FALSE)),"")</f>
        <v>24.8</v>
      </c>
      <c r="D71" s="95">
        <f>IFERROR(IF(ISBLANK(VLOOKUP(B71,'Current Price list'!$A$3:$H$390,4,FALSE)),F71,VLOOKUP(B71,'Current Price list'!$A$3:$H$390,4,FALSE)),"")</f>
        <v>82.6</v>
      </c>
      <c r="E71" s="95">
        <f>IFERROR(IF(ISBLANK(VLOOKUP(B71,'Current Price list'!$A$3:$H$390,5,FALSE)),F71,VLOOKUP(B71,'Current Price list'!$A$3:$H$390,5,FALSE)),"")</f>
        <v>82.5</v>
      </c>
      <c r="F71" s="96">
        <f>IFERROR(VLOOKUP(B71,'Current Price list'!$A$3:$H$390,6,FALSE),"")</f>
        <v>82.5</v>
      </c>
      <c r="G71" s="97">
        <f>IFERROR(VLOOKUP(B71,'Current Price list'!$A$3:$H$3990,7,FALSE),"")</f>
        <v>4285210</v>
      </c>
      <c r="H71" s="97">
        <f>IFERROR(VLOOKUP(B71,'Current Price list'!$A$3:$H$390,8,FALSE),"")</f>
        <v>353513368.69999999</v>
      </c>
      <c r="I71" s="133">
        <f t="shared" si="13"/>
        <v>57.7</v>
      </c>
      <c r="J71" s="81">
        <f>IFERROR(F71/VLOOKUP(B71,'Year Start'!$A$3:$B$490,2,FALSE)-1,"")</f>
        <v>-0.38911514253980017</v>
      </c>
      <c r="K71" s="82">
        <v>11.5</v>
      </c>
      <c r="L71" s="82">
        <v>5.52</v>
      </c>
      <c r="V71" s="53" t="str">
        <f t="shared" si="19"/>
        <v>NB</v>
      </c>
      <c r="W71" s="88">
        <f t="shared" si="20"/>
        <v>57.7</v>
      </c>
      <c r="X71" s="88">
        <f t="shared" si="21"/>
        <v>-0.38911514253980017</v>
      </c>
      <c r="Y71" s="89">
        <f t="shared" si="22"/>
        <v>4285210</v>
      </c>
      <c r="Z71" s="89">
        <f t="shared" si="23"/>
        <v>353513368.69999999</v>
      </c>
      <c r="AA71" s="90">
        <f>IFERROR(RANK(W71,$W$10:$W$326,1)+COUNTIF(W71:W$326,W71)-1,"")</f>
        <v>219</v>
      </c>
      <c r="AB71" s="91">
        <f>IFERROR(RANK(X71,$X$10:$X$326,1)+COUNTIF(X71:X$326,X71)-1,"")</f>
        <v>25</v>
      </c>
      <c r="AC71" s="90">
        <f>IFERROR(RANK(Y71,$Y$10:$Y$326,1)+COUNTIF(Y71:Y$326,Y71)-1,"")</f>
        <v>89</v>
      </c>
      <c r="AD71" s="90">
        <f>IFERROR(RANK(Z71,$Z$10:$Z$326,1)+COUNTIF(Z71:Z$326,Z71)-1,"")</f>
        <v>96</v>
      </c>
    </row>
    <row r="72" spans="2:30" x14ac:dyDescent="0.25">
      <c r="B72" s="76" t="str">
        <f>IF(ISTEXT('Current Price list'!A65),'Current Price list'!A65,"")</f>
        <v>NEIMETH</v>
      </c>
      <c r="C72" s="77">
        <f>IFERROR(IFERROR(VLOOKUP(B72,'Previous Price List'!$A$3:$H$369,6,FALSE),VLOOKUP(B72,'Current Price list'!$A$3:$H$390,2,FALSE)),"")</f>
        <v>0.6</v>
      </c>
      <c r="D72" s="77">
        <f>IFERROR(IF(ISBLANK(VLOOKUP(B72,'Current Price list'!$A$3:$H$390,4,FALSE)),F72,VLOOKUP(B72,'Current Price list'!$A$3:$H$390,4,FALSE)),"")</f>
        <v>0.6</v>
      </c>
      <c r="E72" s="77">
        <f>IFERROR(IF(ISBLANK(VLOOKUP(B72,'Current Price list'!$A$3:$H$390,5,FALSE)),F72,VLOOKUP(B72,'Current Price list'!$A$3:$H$390,5,FALSE)),"")</f>
        <v>0.6</v>
      </c>
      <c r="F72" s="78">
        <f>IFERROR(VLOOKUP(B72,'Current Price list'!$A$3:$H$390,6,FALSE),"")</f>
        <v>0.6</v>
      </c>
      <c r="G72" s="79">
        <f>IFERROR(VLOOKUP(B72,'Current Price list'!$A$3:$H$3990,7,FALSE),"")</f>
        <v>69903</v>
      </c>
      <c r="H72" s="79">
        <f>IFERROR(VLOOKUP(B72,'Current Price list'!$A$3:$H$390,8,FALSE),"")</f>
        <v>38867.620000000003</v>
      </c>
      <c r="I72" s="133">
        <f t="shared" si="13"/>
        <v>0</v>
      </c>
      <c r="J72" s="81">
        <f>IFERROR(F72/VLOOKUP(B72,'Year Start'!$A$3:$B$490,2,FALSE)-1,"")</f>
        <v>-0.20000000000000007</v>
      </c>
      <c r="K72" s="111"/>
      <c r="L72" s="112"/>
      <c r="V72" s="53" t="str">
        <f t="shared" si="19"/>
        <v>NEIMETH</v>
      </c>
      <c r="W72" s="88">
        <f t="shared" si="20"/>
        <v>0</v>
      </c>
      <c r="X72" s="88">
        <f t="shared" si="21"/>
        <v>-0.20000000000000007</v>
      </c>
      <c r="Y72" s="89">
        <f t="shared" si="22"/>
        <v>69903</v>
      </c>
      <c r="Z72" s="89">
        <f t="shared" si="23"/>
        <v>38867.620000000003</v>
      </c>
      <c r="AA72" s="90">
        <f>IFERROR(RANK(W72,$W$10:$W$326,1)+COUNTIF(W72:W$326,W72)-1,"")</f>
        <v>152</v>
      </c>
      <c r="AB72" s="91">
        <f>IFERROR(RANK(X72,$X$10:$X$326,1)+COUNTIF(X72:X$326,X72)-1,"")</f>
        <v>44</v>
      </c>
      <c r="AC72" s="90">
        <f>IFERROR(RANK(Y72,$Y$10:$Y$326,1)+COUNTIF(Y72:Y$326,Y72)-1,"")</f>
        <v>43</v>
      </c>
      <c r="AD72" s="90">
        <f>IFERROR(RANK(Z72,$Z$10:$Z$326,1)+COUNTIF(Z72:Z$326,Z72)-1,"")</f>
        <v>28</v>
      </c>
    </row>
    <row r="73" spans="2:30" x14ac:dyDescent="0.25">
      <c r="B73" s="93" t="str">
        <f>IF(ISTEXT('Current Price list'!A66),'Current Price list'!A66,"")</f>
        <v>NEM</v>
      </c>
      <c r="C73" s="94">
        <f>IFERROR(IFERROR(VLOOKUP(B73,'Previous Price List'!$A$3:$H$369,6,FALSE),VLOOKUP(B73,'Current Price list'!$A$3:$H$390,2,FALSE)),"")</f>
        <v>2.0699999999999998</v>
      </c>
      <c r="D73" s="95">
        <f>IFERROR(IF(ISBLANK(VLOOKUP(B73,'Current Price list'!$A$3:$H$390,4,FALSE)),F73,VLOOKUP(B73,'Current Price list'!$A$3:$H$390,4,FALSE)),"")</f>
        <v>2.67</v>
      </c>
      <c r="E73" s="95">
        <f>IFERROR(IF(ISBLANK(VLOOKUP(B73,'Current Price list'!$A$3:$H$390,5,FALSE)),F73,VLOOKUP(B73,'Current Price list'!$A$3:$H$390,5,FALSE)),"")</f>
        <v>2.67</v>
      </c>
      <c r="F73" s="96">
        <f>IFERROR(VLOOKUP(B73,'Current Price list'!$A$3:$H$390,6,FALSE),"")</f>
        <v>2.67</v>
      </c>
      <c r="G73" s="97">
        <f>IFERROR(VLOOKUP(B73,'Current Price list'!$A$3:$H$3990,7,FALSE),"")</f>
        <v>776033</v>
      </c>
      <c r="H73" s="97">
        <f>IFERROR(VLOOKUP(B73,'Current Price list'!$A$3:$H$390,8,FALSE),"")</f>
        <v>2077095.43</v>
      </c>
      <c r="I73" s="133">
        <f t="shared" si="13"/>
        <v>0.60000000000000009</v>
      </c>
      <c r="J73" s="81">
        <f>IFERROR(F73/VLOOKUP(B73,'Year Start'!$A$3:$B$490,2,FALSE)-1,"")</f>
        <v>0.68987341772151889</v>
      </c>
      <c r="K73" s="82">
        <v>36</v>
      </c>
      <c r="L73" s="82">
        <v>24.5</v>
      </c>
      <c r="V73" s="53" t="str">
        <f t="shared" si="19"/>
        <v>NEM</v>
      </c>
      <c r="W73" s="88">
        <f t="shared" si="20"/>
        <v>0.60000000000000009</v>
      </c>
      <c r="X73" s="88">
        <f t="shared" si="21"/>
        <v>0.68987341772151889</v>
      </c>
      <c r="Y73" s="89">
        <f t="shared" si="22"/>
        <v>776033</v>
      </c>
      <c r="Z73" s="89">
        <f t="shared" si="23"/>
        <v>2077095.43</v>
      </c>
      <c r="AA73" s="90">
        <f>IFERROR(RANK(W73,$W$10:$W$326,1)+COUNTIF(W73:W$326,W73)-1,"")</f>
        <v>188</v>
      </c>
      <c r="AB73" s="91">
        <f>IFERROR(RANK(X73,$X$10:$X$326,1)+COUNTIF(X73:X$326,X73)-1,"")</f>
        <v>95</v>
      </c>
      <c r="AC73" s="90">
        <f>IFERROR(RANK(Y73,$Y$10:$Y$326,1)+COUNTIF(Y73:Y$326,Y73)-1,"")</f>
        <v>78</v>
      </c>
      <c r="AD73" s="90">
        <f>IFERROR(RANK(Z73,$Z$10:$Z$326,1)+COUNTIF(Z73:Z$326,Z73)-1,"")</f>
        <v>71</v>
      </c>
    </row>
    <row r="74" spans="2:30" x14ac:dyDescent="0.25">
      <c r="B74" s="76" t="str">
        <f>IF(ISTEXT('Current Price list'!A67),'Current Price list'!A67,"")</f>
        <v>NESTLE</v>
      </c>
      <c r="C74" s="77">
        <f>IFERROR(IFERROR(VLOOKUP(B74,'Previous Price List'!$A$3:$H$369,6,FALSE),VLOOKUP(B74,'Current Price list'!$A$3:$H$390,2,FALSE)),"")</f>
        <v>765</v>
      </c>
      <c r="D74" s="77">
        <f>IFERROR(IF(ISBLANK(VLOOKUP(B74,'Current Price list'!$A$3:$H$390,4,FALSE)),F74,VLOOKUP(B74,'Current Price list'!$A$3:$H$390,4,FALSE)),"")</f>
        <v>1450</v>
      </c>
      <c r="E74" s="77">
        <f>IFERROR(IF(ISBLANK(VLOOKUP(B74,'Current Price list'!$A$3:$H$390,5,FALSE)),F74,VLOOKUP(B74,'Current Price list'!$A$3:$H$390,5,FALSE)),"")</f>
        <v>1450</v>
      </c>
      <c r="F74" s="78">
        <f>IFERROR(VLOOKUP(B74,'Current Price list'!$A$3:$H$390,6,FALSE),"")</f>
        <v>1450</v>
      </c>
      <c r="G74" s="79">
        <f>IFERROR(VLOOKUP(B74,'Current Price list'!$A$3:$H$3990,7,FALSE),"")</f>
        <v>149985</v>
      </c>
      <c r="H74" s="79">
        <f>IFERROR(VLOOKUP(B74,'Current Price list'!$A$3:$H$390,8,FALSE),"")</f>
        <v>217466855.30000001</v>
      </c>
      <c r="I74" s="133">
        <f t="shared" si="13"/>
        <v>685</v>
      </c>
      <c r="J74" s="81">
        <f>IFERROR(F74/VLOOKUP(B74,'Year Start'!$A$3:$B$490,2,FALSE)-1,"")</f>
        <v>-6.8117404353498445E-2</v>
      </c>
      <c r="K74" s="98">
        <v>47</v>
      </c>
      <c r="L74" s="99">
        <v>31.43</v>
      </c>
      <c r="V74" s="53" t="str">
        <f t="shared" si="19"/>
        <v>NESTLE</v>
      </c>
      <c r="W74" s="88">
        <f t="shared" si="20"/>
        <v>685</v>
      </c>
      <c r="X74" s="88">
        <f t="shared" si="21"/>
        <v>-6.8117404353498445E-2</v>
      </c>
      <c r="Y74" s="89">
        <f t="shared" si="22"/>
        <v>149985</v>
      </c>
      <c r="Z74" s="89">
        <f t="shared" si="23"/>
        <v>217466855.30000001</v>
      </c>
      <c r="AA74" s="90">
        <f>IFERROR(RANK(W74,$W$10:$W$326,1)+COUNTIF(W74:W$326,W74)-1,"")</f>
        <v>223</v>
      </c>
      <c r="AB74" s="91">
        <f>IFERROR(RANK(X74,$X$10:$X$326,1)+COUNTIF(X74:X$326,X74)-1,"")</f>
        <v>67</v>
      </c>
      <c r="AC74" s="90">
        <f>IFERROR(RANK(Y74,$Y$10:$Y$326,1)+COUNTIF(Y74:Y$326,Y74)-1,"")</f>
        <v>53</v>
      </c>
      <c r="AD74" s="90">
        <f>IFERROR(RANK(Z74,$Z$10:$Z$326,1)+COUNTIF(Z74:Z$326,Z74)-1,"")</f>
        <v>95</v>
      </c>
    </row>
    <row r="75" spans="2:30" x14ac:dyDescent="0.25">
      <c r="B75" s="93" t="str">
        <f>IF(ISTEXT('Current Price list'!A68),'Current Price list'!A68,"")</f>
        <v>NIGERINS</v>
      </c>
      <c r="C75" s="94">
        <f>IFERROR(IFERROR(VLOOKUP(B75,'Previous Price List'!$A$3:$H$369,6,FALSE),VLOOKUP(B75,'Current Price list'!$A$3:$H$390,2,FALSE)),"")</f>
        <v>0.22</v>
      </c>
      <c r="D75" s="95">
        <f>IFERROR(IF(ISBLANK(VLOOKUP(B75,'Current Price list'!$A$3:$H$390,4,FALSE)),F75,VLOOKUP(B75,'Current Price list'!$A$3:$H$390,4,FALSE)),"")</f>
        <v>0.22</v>
      </c>
      <c r="E75" s="95">
        <f>IFERROR(IF(ISBLANK(VLOOKUP(B75,'Current Price list'!$A$3:$H$390,5,FALSE)),F75,VLOOKUP(B75,'Current Price list'!$A$3:$H$390,5,FALSE)),"")</f>
        <v>0.22</v>
      </c>
      <c r="F75" s="96">
        <f>IFERROR(VLOOKUP(B75,'Current Price list'!$A$3:$H$390,6,FALSE),"")</f>
        <v>0.22</v>
      </c>
      <c r="G75" s="97">
        <f>IFERROR(VLOOKUP(B75,'Current Price list'!$A$3:$H$3990,7,FALSE),"")</f>
        <v>173522</v>
      </c>
      <c r="H75" s="97">
        <f>IFERROR(VLOOKUP(B75,'Current Price list'!$A$3:$H$390,8,FALSE),"")</f>
        <v>38211.58</v>
      </c>
      <c r="I75" s="133">
        <f t="shared" ref="I75:I117" si="24">IFERROR(F75-C75,"")</f>
        <v>0</v>
      </c>
      <c r="J75" s="81">
        <f>IFERROR(F75/VLOOKUP(B75,'Year Start'!$A$3:$B$490,2,FALSE)-1,"")</f>
        <v>-0.56000000000000005</v>
      </c>
      <c r="K75" s="82">
        <v>172</v>
      </c>
      <c r="L75" s="82">
        <v>110.15</v>
      </c>
      <c r="V75" s="53" t="str">
        <f t="shared" si="19"/>
        <v>NIGERINS</v>
      </c>
      <c r="W75" s="88">
        <f t="shared" si="20"/>
        <v>0</v>
      </c>
      <c r="X75" s="88">
        <f t="shared" si="21"/>
        <v>-0.56000000000000005</v>
      </c>
      <c r="Y75" s="89">
        <f t="shared" si="22"/>
        <v>173522</v>
      </c>
      <c r="Z75" s="89">
        <f t="shared" si="23"/>
        <v>38211.58</v>
      </c>
      <c r="AA75" s="90">
        <f>IFERROR(RANK(W75,$W$10:$W$326,1)+COUNTIF(W75:W$326,W75)-1,"")</f>
        <v>151</v>
      </c>
      <c r="AB75" s="91">
        <f>IFERROR(RANK(X75,$X$10:$X$326,1)+COUNTIF(X75:X$326,X75)-1,"")</f>
        <v>7</v>
      </c>
      <c r="AC75" s="90">
        <f>IFERROR(RANK(Y75,$Y$10:$Y$326,1)+COUNTIF(Y75:Y$326,Y75)-1,"")</f>
        <v>58</v>
      </c>
      <c r="AD75" s="90">
        <f>IFERROR(RANK(Z75,$Z$10:$Z$326,1)+COUNTIF(Z75:Z$326,Z75)-1,"")</f>
        <v>26</v>
      </c>
    </row>
    <row r="76" spans="2:30" x14ac:dyDescent="0.25">
      <c r="B76" s="76" t="str">
        <f>IF(ISTEXT('Current Price list'!A69),'Current Price list'!A69,"")</f>
        <v>NPFMCRFBK</v>
      </c>
      <c r="C76" s="77">
        <f>IFERROR(IFERROR(VLOOKUP(B76,'Previous Price List'!$A$3:$H$369,6,FALSE),VLOOKUP(B76,'Current Price list'!$A$3:$H$390,2,FALSE)),"")</f>
        <v>1.1499999999999999</v>
      </c>
      <c r="D76" s="77">
        <f>IFERROR(IF(ISBLANK(VLOOKUP(B76,'Current Price list'!$A$3:$H$390,4,FALSE)),F76,VLOOKUP(B76,'Current Price list'!$A$3:$H$390,4,FALSE)),"")</f>
        <v>1.36</v>
      </c>
      <c r="E76" s="77">
        <f>IFERROR(IF(ISBLANK(VLOOKUP(B76,'Current Price list'!$A$3:$H$390,5,FALSE)),F76,VLOOKUP(B76,'Current Price list'!$A$3:$H$390,5,FALSE)),"")</f>
        <v>1.36</v>
      </c>
      <c r="F76" s="78">
        <f>IFERROR(VLOOKUP(B76,'Current Price list'!$A$3:$H$390,6,FALSE),"")</f>
        <v>1.36</v>
      </c>
      <c r="G76" s="79">
        <f>IFERROR(VLOOKUP(B76,'Current Price list'!$A$3:$H$3990,7,FALSE),"")</f>
        <v>310305</v>
      </c>
      <c r="H76" s="79">
        <f>IFERROR(VLOOKUP(B76,'Current Price list'!$A$3:$H$390,8,FALSE),"")</f>
        <v>431359.25</v>
      </c>
      <c r="I76" s="133">
        <f t="shared" si="24"/>
        <v>0.21000000000000019</v>
      </c>
      <c r="J76" s="81">
        <f>IFERROR(F76/VLOOKUP(B76,'Year Start'!$A$3:$B$490,2,FALSE)-1,"")</f>
        <v>8.8000000000000078E-2</v>
      </c>
      <c r="K76" s="98">
        <v>19.96</v>
      </c>
      <c r="L76" s="99">
        <v>5.99</v>
      </c>
      <c r="V76" s="53" t="str">
        <f t="shared" si="19"/>
        <v>NPFMCRFBK</v>
      </c>
      <c r="W76" s="88">
        <f t="shared" si="20"/>
        <v>0.21000000000000019</v>
      </c>
      <c r="X76" s="88">
        <f t="shared" si="21"/>
        <v>8.8000000000000078E-2</v>
      </c>
      <c r="Y76" s="89">
        <f t="shared" si="22"/>
        <v>310305</v>
      </c>
      <c r="Z76" s="89">
        <f t="shared" si="23"/>
        <v>431359.25</v>
      </c>
      <c r="AA76" s="90">
        <f>IFERROR(RANK(W76,$W$10:$W$326,1)+COUNTIF(W76:W$326,W76)-1,"")</f>
        <v>180</v>
      </c>
      <c r="AB76" s="91">
        <f>IFERROR(RANK(X76,$X$10:$X$326,1)+COUNTIF(X76:X$326,X76)-1,"")</f>
        <v>80</v>
      </c>
      <c r="AC76" s="90">
        <f>IFERROR(RANK(Y76,$Y$10:$Y$326,1)+COUNTIF(Y76:Y$326,Y76)-1,"")</f>
        <v>62</v>
      </c>
      <c r="AD76" s="90">
        <f>IFERROR(RANK(Z76,$Z$10:$Z$326,1)+COUNTIF(Z76:Z$326,Z76)-1,"")</f>
        <v>51</v>
      </c>
    </row>
    <row r="77" spans="2:30" x14ac:dyDescent="0.25">
      <c r="B77" s="93" t="str">
        <f>IF(ISTEXT('Current Price list'!A70),'Current Price list'!A70,"")</f>
        <v>OANDO</v>
      </c>
      <c r="C77" s="94">
        <f>IFERROR(IFERROR(VLOOKUP(B77,'Previous Price List'!$A$3:$H$369,6,FALSE),VLOOKUP(B77,'Current Price list'!$A$3:$H$390,2,FALSE)),"")</f>
        <v>2.0499999999999998</v>
      </c>
      <c r="D77" s="95">
        <f>IFERROR(IF(ISBLANK(VLOOKUP(B77,'Current Price list'!$A$3:$H$390,4,FALSE)),F77,VLOOKUP(B77,'Current Price list'!$A$3:$H$390,4,FALSE)),"")</f>
        <v>5.05</v>
      </c>
      <c r="E77" s="95">
        <f>IFERROR(IF(ISBLANK(VLOOKUP(B77,'Current Price list'!$A$3:$H$390,5,FALSE)),F77,VLOOKUP(B77,'Current Price list'!$A$3:$H$390,5,FALSE)),"")</f>
        <v>5</v>
      </c>
      <c r="F77" s="96">
        <f>IFERROR(VLOOKUP(B77,'Current Price list'!$A$3:$H$390,6,FALSE),"")</f>
        <v>5.05</v>
      </c>
      <c r="G77" s="97">
        <f>IFERROR(VLOOKUP(B77,'Current Price list'!$A$3:$H$3990,7,FALSE),"")</f>
        <v>821670</v>
      </c>
      <c r="H77" s="97">
        <f>IFERROR(VLOOKUP(B77,'Current Price list'!$A$3:$H$390,8,FALSE),"")</f>
        <v>4109940.65</v>
      </c>
      <c r="I77" s="133">
        <f t="shared" si="24"/>
        <v>3</v>
      </c>
      <c r="J77" s="128">
        <f>IFERROR(F77/VLOOKUP(B77,'Year Start'!$A$3:$B$490,2,FALSE)-1,"")</f>
        <v>-0.15692821368948251</v>
      </c>
      <c r="K77" s="82">
        <v>0.52</v>
      </c>
      <c r="L77" s="82">
        <v>0.5</v>
      </c>
      <c r="V77" s="53" t="str">
        <f t="shared" si="19"/>
        <v>OANDO</v>
      </c>
      <c r="W77" s="88">
        <f t="shared" si="20"/>
        <v>3</v>
      </c>
      <c r="X77" s="88">
        <f t="shared" si="21"/>
        <v>-0.15692821368948251</v>
      </c>
      <c r="Y77" s="89">
        <f t="shared" si="22"/>
        <v>821670</v>
      </c>
      <c r="Z77" s="89">
        <f t="shared" si="23"/>
        <v>4109940.65</v>
      </c>
      <c r="AA77" s="90">
        <f>IFERROR(RANK(W77,$W$10:$W$326,1)+COUNTIF(W77:W$326,W77)-1,"")</f>
        <v>199</v>
      </c>
      <c r="AB77" s="91">
        <f>IFERROR(RANK(X77,$X$10:$X$326,1)+COUNTIF(X77:X$326,X77)-1,"")</f>
        <v>47</v>
      </c>
      <c r="AC77" s="90">
        <f>IFERROR(RANK(Y77,$Y$10:$Y$326,1)+COUNTIF(Y77:Y$326,Y77)-1,"")</f>
        <v>80</v>
      </c>
      <c r="AD77" s="90">
        <f>IFERROR(RANK(Z77,$Z$10:$Z$326,1)+COUNTIF(Z77:Z$326,Z77)-1,"")</f>
        <v>80</v>
      </c>
    </row>
    <row r="78" spans="2:30" x14ac:dyDescent="0.25">
      <c r="B78" s="76" t="str">
        <f>IF(ISTEXT('Current Price list'!A71),'Current Price list'!A71,"")</f>
        <v>OKOMUOIL</v>
      </c>
      <c r="C78" s="77">
        <f>IFERROR(IFERROR(VLOOKUP(B78,'Previous Price List'!$A$3:$H$369,6,FALSE),VLOOKUP(B78,'Current Price list'!$A$3:$H$390,2,FALSE)),"")</f>
        <v>55.05</v>
      </c>
      <c r="D78" s="77">
        <f>IFERROR(IF(ISBLANK(VLOOKUP(B78,'Current Price list'!$A$3:$H$390,4,FALSE)),F78,VLOOKUP(B78,'Current Price list'!$A$3:$H$390,4,FALSE)),"")</f>
        <v>75.75</v>
      </c>
      <c r="E78" s="77">
        <f>IFERROR(IF(ISBLANK(VLOOKUP(B78,'Current Price list'!$A$3:$H$390,5,FALSE)),F78,VLOOKUP(B78,'Current Price list'!$A$3:$H$390,5,FALSE)),"")</f>
        <v>75.75</v>
      </c>
      <c r="F78" s="78">
        <f>IFERROR(VLOOKUP(B78,'Current Price list'!$A$3:$H$390,6,FALSE),"")</f>
        <v>75.75</v>
      </c>
      <c r="G78" s="79">
        <f>IFERROR(VLOOKUP(B78,'Current Price list'!$A$3:$H$3990,7,FALSE),"")</f>
        <v>22219</v>
      </c>
      <c r="H78" s="79">
        <f>IFERROR(VLOOKUP(B78,'Current Price list'!$A$3:$H$390,8,FALSE),"")</f>
        <v>1678791</v>
      </c>
      <c r="I78" s="133">
        <f t="shared" si="24"/>
        <v>20.700000000000003</v>
      </c>
      <c r="J78" s="81">
        <f>IFERROR(F78/VLOOKUP(B78,'Year Start'!$A$3:$B$490,2,FALSE)-1,"")</f>
        <v>0.11907224109912851</v>
      </c>
      <c r="K78" s="98">
        <v>5.45</v>
      </c>
      <c r="L78" s="99">
        <v>2.4300000000000002</v>
      </c>
      <c r="V78" s="53" t="str">
        <f t="shared" si="19"/>
        <v>OKOMUOIL</v>
      </c>
      <c r="W78" s="88">
        <f t="shared" si="20"/>
        <v>20.700000000000003</v>
      </c>
      <c r="X78" s="88">
        <f t="shared" si="21"/>
        <v>0.11907224109912851</v>
      </c>
      <c r="Y78" s="89">
        <f t="shared" si="22"/>
        <v>22219</v>
      </c>
      <c r="Z78" s="89">
        <f t="shared" si="23"/>
        <v>1678791</v>
      </c>
      <c r="AA78" s="90">
        <f>IFERROR(RANK(W78,$W$10:$W$326,1)+COUNTIF(W78:W$326,W78)-1,"")</f>
        <v>213</v>
      </c>
      <c r="AB78" s="91">
        <f>IFERROR(RANK(X78,$X$10:$X$326,1)+COUNTIF(X78:X$326,X78)-1,"")</f>
        <v>82</v>
      </c>
      <c r="AC78" s="90">
        <f>IFERROR(RANK(Y78,$Y$10:$Y$326,1)+COUNTIF(Y78:Y$326,Y78)-1,"")</f>
        <v>28</v>
      </c>
      <c r="AD78" s="90">
        <f>IFERROR(RANK(Z78,$Z$10:$Z$326,1)+COUNTIF(Z78:Z$326,Z78)-1,"")</f>
        <v>69</v>
      </c>
    </row>
    <row r="79" spans="2:30" x14ac:dyDescent="0.25">
      <c r="B79" s="93" t="str">
        <f>IF(ISTEXT('Current Price list'!A72),'Current Price list'!A72,"")</f>
        <v>PORTPAINT</v>
      </c>
      <c r="C79" s="94">
        <f>IFERROR(IFERROR(VLOOKUP(B79,'Previous Price List'!$A$3:$H$369,6,FALSE),VLOOKUP(B79,'Current Price list'!$A$3:$H$390,2,FALSE)),"")</f>
        <v>2.52</v>
      </c>
      <c r="D79" s="95">
        <f>IFERROR(IF(ISBLANK(VLOOKUP(B79,'Current Price list'!$A$3:$H$390,4,FALSE)),F79,VLOOKUP(B79,'Current Price list'!$A$3:$H$390,4,FALSE)),"")</f>
        <v>2.52</v>
      </c>
      <c r="E79" s="95">
        <f>IFERROR(IF(ISBLANK(VLOOKUP(B79,'Current Price list'!$A$3:$H$390,5,FALSE)),F79,VLOOKUP(B79,'Current Price list'!$A$3:$H$390,5,FALSE)),"")</f>
        <v>2.52</v>
      </c>
      <c r="F79" s="96">
        <f>IFERROR(VLOOKUP(B79,'Current Price list'!$A$3:$H$390,6,FALSE),"")</f>
        <v>2.52</v>
      </c>
      <c r="G79" s="97">
        <f>IFERROR(VLOOKUP(B79,'Current Price list'!$A$3:$H$3990,7,FALSE),"")</f>
        <v>2000</v>
      </c>
      <c r="H79" s="97">
        <f>IFERROR(VLOOKUP(B79,'Current Price list'!$A$3:$H$390,8,FALSE),"")</f>
        <v>4540</v>
      </c>
      <c r="I79" s="133">
        <f t="shared" si="24"/>
        <v>0</v>
      </c>
      <c r="J79" s="81">
        <f>IFERROR(F79/VLOOKUP(B79,'Year Start'!$A$3:$B$490,2,FALSE)-1,"")</f>
        <v>0.14545454545454528</v>
      </c>
      <c r="K79" s="82">
        <v>0.5</v>
      </c>
      <c r="L79" s="82">
        <v>0.5</v>
      </c>
      <c r="V79" s="53" t="str">
        <f t="shared" si="19"/>
        <v>PORTPAINT</v>
      </c>
      <c r="W79" s="88">
        <f t="shared" si="20"/>
        <v>0</v>
      </c>
      <c r="X79" s="88">
        <f t="shared" si="21"/>
        <v>0.14545454545454528</v>
      </c>
      <c r="Y79" s="89">
        <f t="shared" si="22"/>
        <v>2000</v>
      </c>
      <c r="Z79" s="89">
        <f t="shared" si="23"/>
        <v>4540</v>
      </c>
      <c r="AA79" s="90">
        <f>IFERROR(RANK(W79,$W$10:$W$326,1)+COUNTIF(W79:W$326,W79)-1,"")</f>
        <v>150</v>
      </c>
      <c r="AB79" s="91">
        <f>IFERROR(RANK(X79,$X$10:$X$326,1)+COUNTIF(X79:X$326,X79)-1,"")</f>
        <v>83</v>
      </c>
      <c r="AC79" s="90">
        <f>IFERROR(RANK(Y79,$Y$10:$Y$326,1)+COUNTIF(Y79:Y$326,Y79)-1,"")</f>
        <v>13</v>
      </c>
      <c r="AD79" s="90">
        <f>IFERROR(RANK(Z79,$Z$10:$Z$326,1)+COUNTIF(Z79:Z$326,Z79)-1,"")</f>
        <v>16</v>
      </c>
    </row>
    <row r="80" spans="2:30" x14ac:dyDescent="0.25">
      <c r="B80" s="76" t="str">
        <f>IF(ISTEXT('Current Price list'!A73),'Current Price list'!A73,"")</f>
        <v>PRESCO</v>
      </c>
      <c r="C80" s="77">
        <f>IFERROR(IFERROR(VLOOKUP(B80,'Previous Price List'!$A$3:$H$369,6,FALSE),VLOOKUP(B80,'Current Price list'!$A$3:$H$390,2,FALSE)),"")</f>
        <v>36.450000000000003</v>
      </c>
      <c r="D80" s="77">
        <f>IFERROR(IF(ISBLANK(VLOOKUP(B80,'Current Price list'!$A$3:$H$390,4,FALSE)),F80,VLOOKUP(B80,'Current Price list'!$A$3:$H$390,4,FALSE)),"")</f>
        <v>66.25</v>
      </c>
      <c r="E80" s="77">
        <f>IFERROR(IF(ISBLANK(VLOOKUP(B80,'Current Price list'!$A$3:$H$390,5,FALSE)),F80,VLOOKUP(B80,'Current Price list'!$A$3:$H$390,5,FALSE)),"")</f>
        <v>66.25</v>
      </c>
      <c r="F80" s="78">
        <f>IFERROR(VLOOKUP(B80,'Current Price list'!$A$3:$H$390,6,FALSE),"")</f>
        <v>66.25</v>
      </c>
      <c r="G80" s="79">
        <f>IFERROR(VLOOKUP(B80,'Current Price list'!$A$3:$H$3990,7,FALSE),"")</f>
        <v>11421</v>
      </c>
      <c r="H80" s="79">
        <f>IFERROR(VLOOKUP(B80,'Current Price list'!$A$3:$H$390,8,FALSE),"")</f>
        <v>690932.9</v>
      </c>
      <c r="I80" s="133">
        <f t="shared" si="24"/>
        <v>29.799999999999997</v>
      </c>
      <c r="J80" s="81">
        <f>IFERROR(F80/VLOOKUP(B80,'Year Start'!$A$3:$B$490,2,FALSE)-1,"")</f>
        <v>-3.2846715328467169E-2</v>
      </c>
      <c r="K80" s="98">
        <v>1.18</v>
      </c>
      <c r="L80" s="99">
        <v>0.59</v>
      </c>
      <c r="V80" s="53" t="str">
        <f t="shared" si="19"/>
        <v>PRESCO</v>
      </c>
      <c r="W80" s="88">
        <f t="shared" si="20"/>
        <v>29.799999999999997</v>
      </c>
      <c r="X80" s="88">
        <f t="shared" si="21"/>
        <v>-3.2846715328467169E-2</v>
      </c>
      <c r="Y80" s="89">
        <f t="shared" si="22"/>
        <v>11421</v>
      </c>
      <c r="Z80" s="89">
        <f t="shared" si="23"/>
        <v>690932.9</v>
      </c>
      <c r="AA80" s="90">
        <f>IFERROR(RANK(W80,$W$10:$W$326,1)+COUNTIF(W80:W$326,W80)-1,"")</f>
        <v>217</v>
      </c>
      <c r="AB80" s="91">
        <f>IFERROR(RANK(X80,$X$10:$X$326,1)+COUNTIF(X80:X$326,X80)-1,"")</f>
        <v>71</v>
      </c>
      <c r="AC80" s="90">
        <f>IFERROR(RANK(Y80,$Y$10:$Y$326,1)+COUNTIF(Y80:Y$326,Y80)-1,"")</f>
        <v>23</v>
      </c>
      <c r="AD80" s="90">
        <f>IFERROR(RANK(Z80,$Z$10:$Z$326,1)+COUNTIF(Z80:Z$326,Z80)-1,"")</f>
        <v>54</v>
      </c>
    </row>
    <row r="81" spans="2:30" x14ac:dyDescent="0.25">
      <c r="B81" s="93" t="str">
        <f>IF(ISTEXT('Current Price list'!A74),'Current Price list'!A74,"")</f>
        <v>PRESTIGE</v>
      </c>
      <c r="C81" s="94">
        <f>IFERROR(IFERROR(VLOOKUP(B81,'Previous Price List'!$A$3:$H$369,6,FALSE),VLOOKUP(B81,'Current Price list'!$A$3:$H$390,2,FALSE)),"")</f>
        <v>0.55000000000000004</v>
      </c>
      <c r="D81" s="95">
        <f>IFERROR(IF(ISBLANK(VLOOKUP(B81,'Current Price list'!$A$3:$H$390,4,FALSE)),F81,VLOOKUP(B81,'Current Price list'!$A$3:$H$390,4,FALSE)),"")</f>
        <v>0.51</v>
      </c>
      <c r="E81" s="95">
        <f>IFERROR(IF(ISBLANK(VLOOKUP(B81,'Current Price list'!$A$3:$H$390,5,FALSE)),F81,VLOOKUP(B81,'Current Price list'!$A$3:$H$390,5,FALSE)),"")</f>
        <v>0.51</v>
      </c>
      <c r="F81" s="96">
        <f>IFERROR(VLOOKUP(B81,'Current Price list'!$A$3:$H$390,6,FALSE),"")</f>
        <v>0.51</v>
      </c>
      <c r="G81" s="97">
        <f>IFERROR(VLOOKUP(B81,'Current Price list'!$A$3:$H$3990,7,FALSE),"")</f>
        <v>41800</v>
      </c>
      <c r="H81" s="97">
        <f>IFERROR(VLOOKUP(B81,'Current Price list'!$A$3:$H$390,8,FALSE),"")</f>
        <v>22690</v>
      </c>
      <c r="I81" s="133">
        <f t="shared" si="24"/>
        <v>-4.0000000000000036E-2</v>
      </c>
      <c r="J81" s="81">
        <f>IFERROR(F81/VLOOKUP(B81,'Year Start'!$A$3:$B$490,2,FALSE)-1,"")</f>
        <v>2.0000000000000018E-2</v>
      </c>
      <c r="K81" s="82">
        <v>7.74</v>
      </c>
      <c r="L81" s="82">
        <v>5.0999999999999996</v>
      </c>
      <c r="V81" s="53" t="str">
        <f t="shared" si="19"/>
        <v>PRESTIGE</v>
      </c>
      <c r="W81" s="88">
        <f t="shared" si="20"/>
        <v>-4.0000000000000036E-2</v>
      </c>
      <c r="X81" s="88">
        <f t="shared" si="21"/>
        <v>2.0000000000000018E-2</v>
      </c>
      <c r="Y81" s="89">
        <f t="shared" si="22"/>
        <v>41800</v>
      </c>
      <c r="Z81" s="89">
        <f t="shared" si="23"/>
        <v>22690</v>
      </c>
      <c r="AA81" s="90">
        <f>IFERROR(RANK(W81,$W$10:$W$326,1)+COUNTIF(W81:W$326,W81)-1,"")</f>
        <v>17</v>
      </c>
      <c r="AB81" s="91">
        <f>IFERROR(RANK(X81,$X$10:$X$326,1)+COUNTIF(X81:X$326,X81)-1,"")</f>
        <v>76</v>
      </c>
      <c r="AC81" s="90">
        <f>IFERROR(RANK(Y81,$Y$10:$Y$326,1)+COUNTIF(Y81:Y$326,Y81)-1,"")</f>
        <v>39</v>
      </c>
      <c r="AD81" s="90">
        <f>IFERROR(RANK(Z81,$Z$10:$Z$326,1)+COUNTIF(Z81:Z$326,Z81)-1,"")</f>
        <v>24</v>
      </c>
    </row>
    <row r="82" spans="2:30" x14ac:dyDescent="0.25">
      <c r="B82" s="76" t="str">
        <f>IF(ISTEXT('Current Price list'!A75),'Current Price list'!A75,"")</f>
        <v>PZ</v>
      </c>
      <c r="C82" s="77">
        <f>IFERROR(IFERROR(VLOOKUP(B82,'Previous Price List'!$A$3:$H$369,6,FALSE),VLOOKUP(B82,'Current Price list'!$A$3:$H$390,2,FALSE)),"")</f>
        <v>4.4000000000000004</v>
      </c>
      <c r="D82" s="77">
        <f>IFERROR(IF(ISBLANK(VLOOKUP(B82,'Current Price list'!$A$3:$H$390,4,FALSE)),F82,VLOOKUP(B82,'Current Price list'!$A$3:$H$390,4,FALSE)),"")</f>
        <v>9.15</v>
      </c>
      <c r="E82" s="77">
        <f>IFERROR(IF(ISBLANK(VLOOKUP(B82,'Current Price list'!$A$3:$H$390,5,FALSE)),F82,VLOOKUP(B82,'Current Price list'!$A$3:$H$390,5,FALSE)),"")</f>
        <v>9.15</v>
      </c>
      <c r="F82" s="78">
        <f>IFERROR(VLOOKUP(B82,'Current Price list'!$A$3:$H$390,6,FALSE),"")</f>
        <v>9.15</v>
      </c>
      <c r="G82" s="79">
        <f>IFERROR(VLOOKUP(B82,'Current Price list'!$A$3:$H$3990,7,FALSE),"")</f>
        <v>227703</v>
      </c>
      <c r="H82" s="79">
        <f>IFERROR(VLOOKUP(B82,'Current Price list'!$A$3:$H$390,8,FALSE),"")</f>
        <v>2144185.75</v>
      </c>
      <c r="I82" s="133">
        <f t="shared" si="24"/>
        <v>4.75</v>
      </c>
      <c r="J82" s="81">
        <f>IFERROR(F82/VLOOKUP(B82,'Year Start'!$A$3:$B$490,2,FALSE)-1,"")</f>
        <v>-0.56737588652482263</v>
      </c>
      <c r="V82" s="53" t="str">
        <f t="shared" si="19"/>
        <v>PZ</v>
      </c>
      <c r="W82" s="88">
        <f t="shared" si="20"/>
        <v>4.75</v>
      </c>
      <c r="X82" s="88">
        <f t="shared" si="21"/>
        <v>-0.56737588652482263</v>
      </c>
      <c r="Y82" s="89">
        <f t="shared" si="22"/>
        <v>227703</v>
      </c>
      <c r="Z82" s="89">
        <f t="shared" si="23"/>
        <v>2144185.75</v>
      </c>
      <c r="AA82" s="90">
        <f>IFERROR(RANK(W82,$W$10:$W$326,1)+COUNTIF(W82:W$326,W82)-1,"")</f>
        <v>204</v>
      </c>
      <c r="AB82" s="91">
        <f>IFERROR(RANK(X82,$X$10:$X$326,1)+COUNTIF(X82:X$326,X82)-1,"")</f>
        <v>6</v>
      </c>
      <c r="AC82" s="90">
        <f>IFERROR(RANK(Y82,$Y$10:$Y$326,1)+COUNTIF(Y82:Y$326,Y82)-1,"")</f>
        <v>61</v>
      </c>
      <c r="AD82" s="90">
        <f>IFERROR(RANK(Z82,$Z$10:$Z$326,1)+COUNTIF(Z82:Z$326,Z82)-1,"")</f>
        <v>72</v>
      </c>
    </row>
    <row r="83" spans="2:30" x14ac:dyDescent="0.25">
      <c r="B83" s="93" t="str">
        <f>IF(ISTEXT('Current Price list'!A76),'Current Price list'!A76,"")</f>
        <v>REDSTAREX</v>
      </c>
      <c r="C83" s="94">
        <f>IFERROR(IFERROR(VLOOKUP(B83,'Previous Price List'!$A$3:$H$369,6,FALSE),VLOOKUP(B83,'Current Price list'!$A$3:$H$390,2,FALSE)),"")</f>
        <v>2.9</v>
      </c>
      <c r="D83" s="95">
        <f>IFERROR(IF(ISBLANK(VLOOKUP(B83,'Current Price list'!$A$3:$H$390,4,FALSE)),F83,VLOOKUP(B83,'Current Price list'!$A$3:$H$390,4,FALSE)),"")</f>
        <v>4.5</v>
      </c>
      <c r="E83" s="95">
        <f>IFERROR(IF(ISBLANK(VLOOKUP(B83,'Current Price list'!$A$3:$H$390,5,FALSE)),F83,VLOOKUP(B83,'Current Price list'!$A$3:$H$390,5,FALSE)),"")</f>
        <v>4.5</v>
      </c>
      <c r="F83" s="96">
        <f>IFERROR(VLOOKUP(B83,'Current Price list'!$A$3:$H$390,6,FALSE),"")</f>
        <v>4.5</v>
      </c>
      <c r="G83" s="97">
        <f>IFERROR(VLOOKUP(B83,'Current Price list'!$A$3:$H$3990,7,FALSE),"")</f>
        <v>400</v>
      </c>
      <c r="H83" s="97">
        <f>IFERROR(VLOOKUP(B83,'Current Price list'!$A$3:$H$390,8,FALSE),"")</f>
        <v>1780</v>
      </c>
      <c r="I83" s="133">
        <f t="shared" si="24"/>
        <v>1.6</v>
      </c>
      <c r="J83" s="81">
        <f>IFERROR(F83/VLOOKUP(B83,'Year Start'!$A$3:$B$490,2,FALSE)-1,"")</f>
        <v>-0.12109375</v>
      </c>
      <c r="V83" s="53" t="str">
        <f t="shared" si="19"/>
        <v>REDSTAREX</v>
      </c>
      <c r="W83" s="88">
        <f t="shared" si="20"/>
        <v>1.6</v>
      </c>
      <c r="X83" s="88">
        <f t="shared" si="21"/>
        <v>-0.12109375</v>
      </c>
      <c r="Y83" s="89">
        <f t="shared" si="22"/>
        <v>400</v>
      </c>
      <c r="Z83" s="89">
        <f t="shared" si="23"/>
        <v>1780</v>
      </c>
      <c r="AA83" s="90">
        <f>IFERROR(RANK(W83,$W$10:$W$326,1)+COUNTIF(W83:W$326,W83)-1,"")</f>
        <v>193</v>
      </c>
      <c r="AB83" s="91">
        <f>IFERROR(RANK(X83,$X$10:$X$326,1)+COUNTIF(X83:X$326,X83)-1,"")</f>
        <v>56</v>
      </c>
      <c r="AC83" s="90">
        <f>IFERROR(RANK(Y83,$Y$10:$Y$326,1)+COUNTIF(Y83:Y$326,Y83)-1,"")</f>
        <v>9</v>
      </c>
      <c r="AD83" s="90">
        <f>IFERROR(RANK(Z83,$Z$10:$Z$326,1)+COUNTIF(Z83:Z$326,Z83)-1,"")</f>
        <v>9</v>
      </c>
    </row>
    <row r="84" spans="2:30" x14ac:dyDescent="0.25">
      <c r="B84" s="76" t="str">
        <f>IF(ISTEXT('Current Price list'!A77),'Current Price list'!A77,"")</f>
        <v>REGALINS</v>
      </c>
      <c r="C84" s="77">
        <f>IFERROR(IFERROR(VLOOKUP(B84,'Previous Price List'!$A$3:$H$369,6,FALSE),VLOOKUP(B84,'Current Price list'!$A$3:$H$390,2,FALSE)),"")</f>
        <v>0.2</v>
      </c>
      <c r="D84" s="77">
        <f>IFERROR(IF(ISBLANK(VLOOKUP(B84,'Current Price list'!$A$3:$H$390,4,FALSE)),F84,VLOOKUP(B84,'Current Price list'!$A$3:$H$390,4,FALSE)),"")</f>
        <v>0.21</v>
      </c>
      <c r="E84" s="77">
        <f>IFERROR(IF(ISBLANK(VLOOKUP(B84,'Current Price list'!$A$3:$H$390,5,FALSE)),F84,VLOOKUP(B84,'Current Price list'!$A$3:$H$390,5,FALSE)),"")</f>
        <v>0.2</v>
      </c>
      <c r="F84" s="78">
        <f>IFERROR(VLOOKUP(B84,'Current Price list'!$A$3:$H$390,6,FALSE),"")</f>
        <v>0.21</v>
      </c>
      <c r="G84" s="79">
        <f>IFERROR(VLOOKUP(B84,'Current Price list'!$A$3:$H$3990,7,FALSE),"")</f>
        <v>11433381</v>
      </c>
      <c r="H84" s="79">
        <f>IFERROR(VLOOKUP(B84,'Current Price list'!$A$3:$H$390,8,FALSE),"")</f>
        <v>2297678.2000000002</v>
      </c>
      <c r="I84" s="133">
        <f t="shared" si="24"/>
        <v>9.9999999999999811E-3</v>
      </c>
      <c r="J84" s="81">
        <f>IFERROR(F84/VLOOKUP(B84,'Year Start'!$A$3:$B$490,2,FALSE)-1,"")</f>
        <v>-0.58000000000000007</v>
      </c>
      <c r="V84" s="53" t="str">
        <f t="shared" si="19"/>
        <v>REGALINS</v>
      </c>
      <c r="W84" s="88">
        <f t="shared" si="20"/>
        <v>9.9999999999999811E-3</v>
      </c>
      <c r="X84" s="88">
        <f t="shared" si="21"/>
        <v>-0.58000000000000007</v>
      </c>
      <c r="Y84" s="89">
        <f t="shared" si="22"/>
        <v>11433381</v>
      </c>
      <c r="Z84" s="89">
        <f t="shared" si="23"/>
        <v>2297678.2000000002</v>
      </c>
      <c r="AA84" s="90">
        <f>IFERROR(RANK(W84,$W$10:$W$326,1)+COUNTIF(W84:W$326,W84)-1,"")</f>
        <v>171</v>
      </c>
      <c r="AB84" s="91">
        <f>IFERROR(RANK(X84,$X$10:$X$326,1)+COUNTIF(X84:X$326,X84)-1,"")</f>
        <v>5</v>
      </c>
      <c r="AC84" s="90">
        <f>IFERROR(RANK(Y84,$Y$10:$Y$326,1)+COUNTIF(Y84:Y$326,Y84)-1,"")</f>
        <v>94</v>
      </c>
      <c r="AD84" s="90">
        <f>IFERROR(RANK(Z84,$Z$10:$Z$326,1)+COUNTIF(Z84:Z$326,Z84)-1,"")</f>
        <v>73</v>
      </c>
    </row>
    <row r="85" spans="2:30" x14ac:dyDescent="0.25">
      <c r="B85" s="93" t="str">
        <f>IF(ISTEXT('Current Price list'!A78),'Current Price list'!A78,"")</f>
        <v>SEPLAT</v>
      </c>
      <c r="C85" s="94">
        <f>IFERROR(IFERROR(VLOOKUP(B85,'Previous Price List'!$A$3:$H$369,6,FALSE),VLOOKUP(B85,'Current Price list'!$A$3:$H$390,2,FALSE)),"")</f>
        <v>544.5</v>
      </c>
      <c r="D85" s="95">
        <f>IFERROR(IF(ISBLANK(VLOOKUP(B85,'Current Price list'!$A$3:$H$390,4,FALSE)),F85,VLOOKUP(B85,'Current Price list'!$A$3:$H$390,4,FALSE)),"")</f>
        <v>652.70000000000005</v>
      </c>
      <c r="E85" s="95">
        <f>IFERROR(IF(ISBLANK(VLOOKUP(B85,'Current Price list'!$A$3:$H$390,5,FALSE)),F85,VLOOKUP(B85,'Current Price list'!$A$3:$H$390,5,FALSE)),"")</f>
        <v>652.70000000000005</v>
      </c>
      <c r="F85" s="96">
        <f>IFERROR(VLOOKUP(B85,'Current Price list'!$A$3:$H$390,6,FALSE),"")</f>
        <v>652.70000000000005</v>
      </c>
      <c r="G85" s="97">
        <f>IFERROR(VLOOKUP(B85,'Current Price list'!$A$3:$H$3990,7,FALSE),"")</f>
        <v>3</v>
      </c>
      <c r="H85" s="97">
        <f>IFERROR(VLOOKUP(B85,'Current Price list'!$A$3:$H$390,8,FALSE),"")</f>
        <v>1808.7</v>
      </c>
      <c r="I85" s="133">
        <f t="shared" si="24"/>
        <v>108.20000000000005</v>
      </c>
      <c r="J85" s="81">
        <f>IFERROR(F85/VLOOKUP(B85,'Year Start'!$A$3:$B$490,2,FALSE)-1,"")</f>
        <v>4.2285458784452779E-2</v>
      </c>
      <c r="V85" s="53" t="str">
        <f t="shared" si="19"/>
        <v>SEPLAT</v>
      </c>
      <c r="W85" s="88">
        <f t="shared" si="20"/>
        <v>108.20000000000005</v>
      </c>
      <c r="X85" s="88">
        <f t="shared" si="21"/>
        <v>4.2285458784452779E-2</v>
      </c>
      <c r="Y85" s="89">
        <f t="shared" si="22"/>
        <v>3</v>
      </c>
      <c r="Z85" s="89">
        <f t="shared" si="23"/>
        <v>1808.7</v>
      </c>
      <c r="AA85" s="90">
        <f>IFERROR(RANK(W85,$W$10:$W$326,1)+COUNTIF(W85:W$326,W85)-1,"")</f>
        <v>222</v>
      </c>
      <c r="AB85" s="91">
        <f>IFERROR(RANK(X85,$X$10:$X$326,1)+COUNTIF(X85:X$326,X85)-1,"")</f>
        <v>78</v>
      </c>
      <c r="AC85" s="90">
        <f>IFERROR(RANK(Y85,$Y$10:$Y$326,1)+COUNTIF(Y85:Y$326,Y85)-1,"")</f>
        <v>1</v>
      </c>
      <c r="AD85" s="90">
        <f>IFERROR(RANK(Z85,$Z$10:$Z$326,1)+COUNTIF(Z85:Z$326,Z85)-1,"")</f>
        <v>10</v>
      </c>
    </row>
    <row r="86" spans="2:30" x14ac:dyDescent="0.25">
      <c r="B86" s="76" t="str">
        <f>IF(ISTEXT('Current Price list'!A79),'Current Price list'!A79,"")</f>
        <v>SKYESHELT</v>
      </c>
      <c r="C86" s="77">
        <f>IFERROR(IFERROR(VLOOKUP(B86,'Previous Price List'!$A$3:$H$369,6,FALSE),VLOOKUP(B86,'Current Price list'!$A$3:$H$390,2,FALSE)),"")</f>
        <v>95</v>
      </c>
      <c r="D86" s="77">
        <f>IFERROR(IF(ISBLANK(VLOOKUP(B86,'Current Price list'!$A$3:$H$390,4,FALSE)),F86,VLOOKUP(B86,'Current Price list'!$A$3:$H$390,4,FALSE)),"")</f>
        <v>95</v>
      </c>
      <c r="E86" s="77">
        <f>IFERROR(IF(ISBLANK(VLOOKUP(B86,'Current Price list'!$A$3:$H$390,5,FALSE)),F86,VLOOKUP(B86,'Current Price list'!$A$3:$H$390,5,FALSE)),"")</f>
        <v>95</v>
      </c>
      <c r="F86" s="78">
        <f>IFERROR(VLOOKUP(B86,'Current Price list'!$A$3:$H$390,6,FALSE),"")</f>
        <v>95</v>
      </c>
      <c r="G86" s="79">
        <f>IFERROR(VLOOKUP(B86,'Current Price list'!$A$3:$H$3990,7,FALSE),"")</f>
        <v>50</v>
      </c>
      <c r="H86" s="79">
        <f>IFERROR(VLOOKUP(B86,'Current Price list'!$A$3:$H$390,8,FALSE),"")</f>
        <v>4275</v>
      </c>
      <c r="I86" s="133">
        <f t="shared" si="24"/>
        <v>0</v>
      </c>
      <c r="J86" s="81">
        <f>IFERROR(F86/VLOOKUP(B86,'Year Start'!$A$3:$B$490,2,FALSE)-1,"")</f>
        <v>-5.0000000000000044E-2</v>
      </c>
      <c r="V86" s="53" t="str">
        <f t="shared" si="19"/>
        <v>SKYESHELT</v>
      </c>
      <c r="W86" s="88">
        <f t="shared" si="20"/>
        <v>0</v>
      </c>
      <c r="X86" s="88">
        <f t="shared" si="21"/>
        <v>-5.0000000000000044E-2</v>
      </c>
      <c r="Y86" s="89">
        <f t="shared" si="22"/>
        <v>50</v>
      </c>
      <c r="Z86" s="89">
        <f t="shared" si="23"/>
        <v>4275</v>
      </c>
      <c r="AA86" s="90">
        <f>IFERROR(RANK(W86,$W$10:$W$326,1)+COUNTIF(W86:W$326,W86)-1,"")</f>
        <v>149</v>
      </c>
      <c r="AB86" s="91">
        <f>IFERROR(RANK(X86,$X$10:$X$326,1)+COUNTIF(X86:X$326,X86)-1,"")</f>
        <v>69</v>
      </c>
      <c r="AC86" s="90">
        <f>IFERROR(RANK(Y86,$Y$10:$Y$326,1)+COUNTIF(Y86:Y$326,Y86)-1,"")</f>
        <v>4</v>
      </c>
      <c r="AD86" s="90">
        <f>IFERROR(RANK(Z86,$Z$10:$Z$326,1)+COUNTIF(Z86:Z$326,Z86)-1,"")</f>
        <v>13</v>
      </c>
    </row>
    <row r="87" spans="2:30" x14ac:dyDescent="0.25">
      <c r="B87" s="93" t="str">
        <f>IF(ISTEXT('Current Price list'!A80),'Current Price list'!A80,"")</f>
        <v>SOVRENINS</v>
      </c>
      <c r="C87" s="94">
        <f>IFERROR(IFERROR(VLOOKUP(B87,'Previous Price List'!$A$3:$H$369,6,FALSE),VLOOKUP(B87,'Current Price list'!$A$3:$H$390,2,FALSE)),"")</f>
        <v>0.2</v>
      </c>
      <c r="D87" s="95">
        <f>IFERROR(IF(ISBLANK(VLOOKUP(B87,'Current Price list'!$A$3:$H$390,4,FALSE)),F87,VLOOKUP(B87,'Current Price list'!$A$3:$H$390,4,FALSE)),"")</f>
        <v>0.2</v>
      </c>
      <c r="E87" s="95">
        <f>IFERROR(IF(ISBLANK(VLOOKUP(B87,'Current Price list'!$A$3:$H$390,5,FALSE)),F87,VLOOKUP(B87,'Current Price list'!$A$3:$H$390,5,FALSE)),"")</f>
        <v>0.2</v>
      </c>
      <c r="F87" s="96">
        <f>IFERROR(VLOOKUP(B87,'Current Price list'!$A$3:$H$390,6,FALSE),"")</f>
        <v>0.2</v>
      </c>
      <c r="G87" s="97">
        <f>IFERROR(VLOOKUP(B87,'Current Price list'!$A$3:$H$3990,7,FALSE),"")</f>
        <v>10000</v>
      </c>
      <c r="H87" s="97">
        <f>IFERROR(VLOOKUP(B87,'Current Price list'!$A$3:$H$390,8,FALSE),"")</f>
        <v>2000</v>
      </c>
      <c r="I87" s="133">
        <f t="shared" si="24"/>
        <v>0</v>
      </c>
      <c r="J87" s="81">
        <f>IFERROR(F87/VLOOKUP(B87,'Year Start'!$A$3:$B$490,2,FALSE)-1,"")</f>
        <v>-0.6</v>
      </c>
      <c r="V87" s="53" t="str">
        <f t="shared" si="19"/>
        <v>SOVRENINS</v>
      </c>
      <c r="W87" s="88">
        <f t="shared" si="20"/>
        <v>0</v>
      </c>
      <c r="X87" s="88">
        <f t="shared" si="21"/>
        <v>-0.6</v>
      </c>
      <c r="Y87" s="89">
        <f t="shared" si="22"/>
        <v>10000</v>
      </c>
      <c r="Z87" s="89">
        <f t="shared" si="23"/>
        <v>2000</v>
      </c>
      <c r="AA87" s="90">
        <f>IFERROR(RANK(W87,$W$10:$W$326,1)+COUNTIF(W87:W$326,W87)-1,"")</f>
        <v>148</v>
      </c>
      <c r="AB87" s="91">
        <f>IFERROR(RANK(X87,$X$10:$X$326,1)+COUNTIF(X87:X$326,X87)-1,"")</f>
        <v>3</v>
      </c>
      <c r="AC87" s="90">
        <f>IFERROR(RANK(Y87,$Y$10:$Y$326,1)+COUNTIF(Y87:Y$326,Y87)-1,"")</f>
        <v>20</v>
      </c>
      <c r="AD87" s="90">
        <f>IFERROR(RANK(Z87,$Z$10:$Z$326,1)+COUNTIF(Z87:Z$326,Z87)-1,"")</f>
        <v>11</v>
      </c>
    </row>
    <row r="88" spans="2:30" x14ac:dyDescent="0.25">
      <c r="B88" s="76" t="str">
        <f>IF(ISTEXT('Current Price list'!A81),'Current Price list'!A81,"")</f>
        <v>STANBIC</v>
      </c>
      <c r="C88" s="77">
        <f>IFERROR(IFERROR(VLOOKUP(B88,'Previous Price List'!$A$3:$H$369,6,FALSE),VLOOKUP(B88,'Current Price list'!$A$3:$H$390,2,FALSE)),"")</f>
        <v>24.3</v>
      </c>
      <c r="D88" s="77">
        <f>IFERROR(IF(ISBLANK(VLOOKUP(B88,'Current Price list'!$A$3:$H$390,4,FALSE)),F88,VLOOKUP(B88,'Current Price list'!$A$3:$H$390,4,FALSE)),"")</f>
        <v>48</v>
      </c>
      <c r="E88" s="77">
        <f>IFERROR(IF(ISBLANK(VLOOKUP(B88,'Current Price list'!$A$3:$H$390,5,FALSE)),F88,VLOOKUP(B88,'Current Price list'!$A$3:$H$390,5,FALSE)),"")</f>
        <v>48</v>
      </c>
      <c r="F88" s="78">
        <f>IFERROR(VLOOKUP(B88,'Current Price list'!$A$3:$H$390,6,FALSE),"")</f>
        <v>48</v>
      </c>
      <c r="G88" s="79">
        <f>IFERROR(VLOOKUP(B88,'Current Price list'!$A$3:$H$3990,7,FALSE),"")</f>
        <v>103750</v>
      </c>
      <c r="H88" s="79">
        <f>IFERROR(VLOOKUP(B88,'Current Price list'!$A$3:$H$390,8,FALSE),"")</f>
        <v>4972144.6500000004</v>
      </c>
      <c r="I88" s="133">
        <f t="shared" si="24"/>
        <v>23.7</v>
      </c>
      <c r="J88" s="81">
        <f>IFERROR(F88/VLOOKUP(B88,'Year Start'!$A$3:$B$490,2,FALSE)-1,"")</f>
        <v>0.17359413202933993</v>
      </c>
      <c r="V88" s="53" t="str">
        <f t="shared" si="19"/>
        <v>STANBIC</v>
      </c>
      <c r="W88" s="88">
        <f t="shared" si="20"/>
        <v>23.7</v>
      </c>
      <c r="X88" s="88">
        <f t="shared" si="21"/>
        <v>0.17359413202933993</v>
      </c>
      <c r="Y88" s="89">
        <f t="shared" si="22"/>
        <v>103750</v>
      </c>
      <c r="Z88" s="89">
        <f t="shared" si="23"/>
        <v>4972144.6500000004</v>
      </c>
      <c r="AA88" s="90">
        <f>IFERROR(RANK(W88,$W$10:$W$326,1)+COUNTIF(W88:W$326,W88)-1,"")</f>
        <v>214</v>
      </c>
      <c r="AB88" s="91">
        <f>IFERROR(RANK(X88,$X$10:$X$326,1)+COUNTIF(X88:X$326,X88)-1,"")</f>
        <v>85</v>
      </c>
      <c r="AC88" s="90">
        <f>IFERROR(RANK(Y88,$Y$10:$Y$326,1)+COUNTIF(Y88:Y$326,Y88)-1,"")</f>
        <v>48</v>
      </c>
      <c r="AD88" s="90">
        <f>IFERROR(RANK(Z88,$Z$10:$Z$326,1)+COUNTIF(Z88:Z$326,Z88)-1,"")</f>
        <v>82</v>
      </c>
    </row>
    <row r="89" spans="2:30" x14ac:dyDescent="0.25">
      <c r="B89" s="93" t="str">
        <f>IF(ISTEXT('Current Price list'!A82),'Current Price list'!A82,"")</f>
        <v>STDINSURE</v>
      </c>
      <c r="C89" s="94">
        <f>IFERROR(IFERROR(VLOOKUP(B89,'Previous Price List'!$A$3:$H$369,6,FALSE),VLOOKUP(B89,'Current Price list'!$A$3:$H$390,2,FALSE)),"")</f>
        <v>0.2</v>
      </c>
      <c r="D89" s="95">
        <f>IFERROR(IF(ISBLANK(VLOOKUP(B89,'Current Price list'!$A$3:$H$390,4,FALSE)),F89,VLOOKUP(B89,'Current Price list'!$A$3:$H$390,4,FALSE)),"")</f>
        <v>0.2</v>
      </c>
      <c r="E89" s="95">
        <f>IFERROR(IF(ISBLANK(VLOOKUP(B89,'Current Price list'!$A$3:$H$390,5,FALSE)),F89,VLOOKUP(B89,'Current Price list'!$A$3:$H$390,5,FALSE)),"")</f>
        <v>0.2</v>
      </c>
      <c r="F89" s="96">
        <f>IFERROR(VLOOKUP(B89,'Current Price list'!$A$3:$H$390,6,FALSE),"")</f>
        <v>0.2</v>
      </c>
      <c r="G89" s="97">
        <f>IFERROR(VLOOKUP(B89,'Current Price list'!$A$3:$H$3990,7,FALSE),"")</f>
        <v>8000000</v>
      </c>
      <c r="H89" s="97">
        <f>IFERROR(VLOOKUP(B89,'Current Price list'!$A$3:$H$390,8,FALSE),"")</f>
        <v>1600000</v>
      </c>
      <c r="I89" s="133">
        <f t="shared" si="24"/>
        <v>0</v>
      </c>
      <c r="J89" s="81">
        <f>IFERROR(F89/VLOOKUP(B89,'Year Start'!$A$3:$B$490,2,FALSE)-1,"")</f>
        <v>-0.6</v>
      </c>
      <c r="V89" s="53" t="str">
        <f t="shared" si="19"/>
        <v>STDINSURE</v>
      </c>
      <c r="W89" s="88">
        <f t="shared" si="20"/>
        <v>0</v>
      </c>
      <c r="X89" s="88">
        <f t="shared" si="21"/>
        <v>-0.6</v>
      </c>
      <c r="Y89" s="89">
        <f t="shared" si="22"/>
        <v>8000000</v>
      </c>
      <c r="Z89" s="89">
        <f t="shared" si="23"/>
        <v>1600000</v>
      </c>
      <c r="AA89" s="90">
        <f>IFERROR(RANK(W89,$W$10:$W$326,1)+COUNTIF(W89:W$326,W89)-1,"")</f>
        <v>147</v>
      </c>
      <c r="AB89" s="91">
        <f>IFERROR(RANK(X89,$X$10:$X$326,1)+COUNTIF(X89:X$326,X89)-1,"")</f>
        <v>2</v>
      </c>
      <c r="AC89" s="90">
        <f>IFERROR(RANK(Y89,$Y$10:$Y$326,1)+COUNTIF(Y89:Y$326,Y89)-1,"")</f>
        <v>93</v>
      </c>
      <c r="AD89" s="90">
        <f>IFERROR(RANK(Z89,$Z$10:$Z$326,1)+COUNTIF(Z89:Z$326,Z89)-1,"")</f>
        <v>67</v>
      </c>
    </row>
    <row r="90" spans="2:30" x14ac:dyDescent="0.25">
      <c r="B90" s="76" t="str">
        <f>IF(ISTEXT('Current Price list'!A83),'Current Price list'!A83,"")</f>
        <v>STERLNBANK</v>
      </c>
      <c r="C90" s="77">
        <f>IFERROR(IFERROR(VLOOKUP(B90,'Previous Price List'!$A$3:$H$369,6,FALSE),VLOOKUP(B90,'Current Price list'!$A$3:$H$390,2,FALSE)),"")</f>
        <v>1.1000000000000001</v>
      </c>
      <c r="D90" s="77">
        <f>IFERROR(IF(ISBLANK(VLOOKUP(B90,'Current Price list'!$A$3:$H$390,4,FALSE)),F90,VLOOKUP(B90,'Current Price list'!$A$3:$H$390,4,FALSE)),"")</f>
        <v>1.6</v>
      </c>
      <c r="E90" s="77">
        <f>IFERROR(IF(ISBLANK(VLOOKUP(B90,'Current Price list'!$A$3:$H$390,5,FALSE)),F90,VLOOKUP(B90,'Current Price list'!$A$3:$H$390,5,FALSE)),"")</f>
        <v>1.6</v>
      </c>
      <c r="F90" s="78">
        <f>IFERROR(VLOOKUP(B90,'Current Price list'!$A$3:$H$390,6,FALSE),"")</f>
        <v>1.6</v>
      </c>
      <c r="G90" s="79">
        <f>IFERROR(VLOOKUP(B90,'Current Price list'!$A$3:$H$3990,7,FALSE),"")</f>
        <v>3143394</v>
      </c>
      <c r="H90" s="79">
        <f>IFERROR(VLOOKUP(B90,'Current Price list'!$A$3:$H$390,8,FALSE),"")</f>
        <v>5029002</v>
      </c>
      <c r="I90" s="133">
        <f t="shared" si="24"/>
        <v>0.5</v>
      </c>
      <c r="J90" s="81">
        <f>IFERROR(F90/VLOOKUP(B90,'Year Start'!$A$3:$B$490,2,FALSE)-1,"")</f>
        <v>0.41592920353982321</v>
      </c>
      <c r="V90" s="53" t="str">
        <f t="shared" si="19"/>
        <v>STERLNBANK</v>
      </c>
      <c r="W90" s="88">
        <f t="shared" si="20"/>
        <v>0.5</v>
      </c>
      <c r="X90" s="88">
        <f t="shared" si="21"/>
        <v>0.41592920353982321</v>
      </c>
      <c r="Y90" s="89">
        <f t="shared" si="22"/>
        <v>3143394</v>
      </c>
      <c r="Z90" s="89">
        <f t="shared" si="23"/>
        <v>5029002</v>
      </c>
      <c r="AA90" s="90">
        <f>IFERROR(RANK(W90,$W$10:$W$326,1)+COUNTIF(W90:W$326,W90)-1,"")</f>
        <v>186</v>
      </c>
      <c r="AB90" s="91">
        <f>IFERROR(RANK(X90,$X$10:$X$326,1)+COUNTIF(X90:X$326,X90)-1,"")</f>
        <v>92</v>
      </c>
      <c r="AC90" s="90">
        <f>IFERROR(RANK(Y90,$Y$10:$Y$326,1)+COUNTIF(Y90:Y$326,Y90)-1,"")</f>
        <v>88</v>
      </c>
      <c r="AD90" s="90">
        <f>IFERROR(RANK(Z90,$Z$10:$Z$326,1)+COUNTIF(Z90:Z$326,Z90)-1,"")</f>
        <v>84</v>
      </c>
    </row>
    <row r="91" spans="2:30" x14ac:dyDescent="0.25">
      <c r="B91" s="93" t="str">
        <f>IF(ISTEXT('Current Price list'!A84),'Current Price list'!A84,"")</f>
        <v>TOTAL</v>
      </c>
      <c r="C91" s="94">
        <f>IFERROR(IFERROR(VLOOKUP(B91,'Previous Price List'!$A$3:$H$369,6,FALSE),VLOOKUP(B91,'Current Price list'!$A$3:$H$390,2,FALSE)),"")</f>
        <v>96.3</v>
      </c>
      <c r="D91" s="95">
        <f>IFERROR(IF(ISBLANK(VLOOKUP(B91,'Current Price list'!$A$3:$H$390,4,FALSE)),F91,VLOOKUP(B91,'Current Price list'!$A$3:$H$390,4,FALSE)),"")</f>
        <v>200</v>
      </c>
      <c r="E91" s="95">
        <f>IFERROR(IF(ISBLANK(VLOOKUP(B91,'Current Price list'!$A$3:$H$390,5,FALSE)),F91,VLOOKUP(B91,'Current Price list'!$A$3:$H$390,5,FALSE)),"")</f>
        <v>199</v>
      </c>
      <c r="F91" s="96">
        <f>IFERROR(VLOOKUP(B91,'Current Price list'!$A$3:$H$390,6,FALSE),"")</f>
        <v>200</v>
      </c>
      <c r="G91" s="97">
        <f>IFERROR(VLOOKUP(B91,'Current Price list'!$A$3:$H$3990,7,FALSE),"")</f>
        <v>37888</v>
      </c>
      <c r="H91" s="97">
        <f>IFERROR(VLOOKUP(B91,'Current Price list'!$A$3:$H$390,8,FALSE),"")</f>
        <v>7547351.5</v>
      </c>
      <c r="I91" s="133">
        <f t="shared" si="24"/>
        <v>103.7</v>
      </c>
      <c r="J91" s="81">
        <f>IFERROR(F91/VLOOKUP(B91,'Year Start'!$A$3:$B$490,2,FALSE)-1,"")</f>
        <v>-0.13024570558817128</v>
      </c>
      <c r="V91" s="53" t="str">
        <f t="shared" si="19"/>
        <v>TOTAL</v>
      </c>
      <c r="W91" s="88">
        <f t="shared" si="20"/>
        <v>103.7</v>
      </c>
      <c r="X91" s="88">
        <f t="shared" si="21"/>
        <v>-0.13024570558817128</v>
      </c>
      <c r="Y91" s="89">
        <f t="shared" si="22"/>
        <v>37888</v>
      </c>
      <c r="Z91" s="89">
        <f t="shared" si="23"/>
        <v>7547351.5</v>
      </c>
      <c r="AA91" s="90">
        <f>IFERROR(RANK(W91,$W$10:$W$326,1)+COUNTIF(W91:W$326,W91)-1,"")</f>
        <v>221</v>
      </c>
      <c r="AB91" s="91">
        <f>IFERROR(RANK(X91,$X$10:$X$326,1)+COUNTIF(X91:X$326,X91)-1,"")</f>
        <v>55</v>
      </c>
      <c r="AC91" s="90">
        <f>IFERROR(RANK(Y91,$Y$10:$Y$326,1)+COUNTIF(Y91:Y$326,Y91)-1,"")</f>
        <v>35</v>
      </c>
      <c r="AD91" s="90">
        <f>IFERROR(RANK(Z91,$Z$10:$Z$326,1)+COUNTIF(Z91:Z$326,Z91)-1,"")</f>
        <v>86</v>
      </c>
    </row>
    <row r="92" spans="2:30" x14ac:dyDescent="0.25">
      <c r="B92" s="76" t="str">
        <f>IF(ISTEXT('Current Price list'!A85),'Current Price list'!A85,"")</f>
        <v>TRANSCORP</v>
      </c>
      <c r="C92" s="77">
        <f>IFERROR(IFERROR(VLOOKUP(B92,'Previous Price List'!$A$3:$H$369,6,FALSE),VLOOKUP(B92,'Current Price list'!$A$3:$H$390,2,FALSE)),"")</f>
        <v>0.65</v>
      </c>
      <c r="D92" s="77">
        <f>IFERROR(IF(ISBLANK(VLOOKUP(B92,'Current Price list'!$A$3:$H$390,4,FALSE)),F92,VLOOKUP(B92,'Current Price list'!$A$3:$H$390,4,FALSE)),"")</f>
        <v>1.22</v>
      </c>
      <c r="E92" s="77">
        <f>IFERROR(IF(ISBLANK(VLOOKUP(B92,'Current Price list'!$A$3:$H$390,5,FALSE)),F92,VLOOKUP(B92,'Current Price list'!$A$3:$H$390,5,FALSE)),"")</f>
        <v>1.19</v>
      </c>
      <c r="F92" s="78">
        <f>IFERROR(VLOOKUP(B92,'Current Price list'!$A$3:$H$390,6,FALSE),"")</f>
        <v>1.19</v>
      </c>
      <c r="G92" s="79">
        <f>IFERROR(VLOOKUP(B92,'Current Price list'!$A$3:$H$3990,7,FALSE),"")</f>
        <v>7412484</v>
      </c>
      <c r="H92" s="79">
        <f>IFERROR(VLOOKUP(B92,'Current Price list'!$A$3:$H$390,8,FALSE),"")</f>
        <v>8970763.6600000001</v>
      </c>
      <c r="I92" s="133">
        <f t="shared" si="24"/>
        <v>0.53999999999999992</v>
      </c>
      <c r="J92" s="81">
        <f>IFERROR(F92/VLOOKUP(B92,'Year Start'!$A$3:$B$490,2,FALSE)-1,"")</f>
        <v>-0.19594594594594594</v>
      </c>
      <c r="V92" s="53" t="str">
        <f t="shared" si="19"/>
        <v>TRANSCORP</v>
      </c>
      <c r="W92" s="88">
        <f t="shared" si="20"/>
        <v>0.53999999999999992</v>
      </c>
      <c r="X92" s="88">
        <f t="shared" si="21"/>
        <v>-0.19594594594594594</v>
      </c>
      <c r="Y92" s="89">
        <f t="shared" si="22"/>
        <v>7412484</v>
      </c>
      <c r="Z92" s="89">
        <f t="shared" si="23"/>
        <v>8970763.6600000001</v>
      </c>
      <c r="AA92" s="90">
        <f>IFERROR(RANK(W92,$W$10:$W$326,1)+COUNTIF(W92:W$326,W92)-1,"")</f>
        <v>187</v>
      </c>
      <c r="AB92" s="91">
        <f>IFERROR(RANK(X92,$X$10:$X$326,1)+COUNTIF(X92:X$326,X92)-1,"")</f>
        <v>46</v>
      </c>
      <c r="AC92" s="90">
        <f>IFERROR(RANK(Y92,$Y$10:$Y$326,1)+COUNTIF(Y92:Y$326,Y92)-1,"")</f>
        <v>91</v>
      </c>
      <c r="AD92" s="90">
        <f>IFERROR(RANK(Z92,$Z$10:$Z$326,1)+COUNTIF(Z92:Z$326,Z92)-1,"")</f>
        <v>87</v>
      </c>
    </row>
    <row r="93" spans="2:30" x14ac:dyDescent="0.25">
      <c r="B93" s="93" t="str">
        <f>IF(ISTEXT('Current Price list'!A86),'Current Price list'!A86,"")</f>
        <v>TRANSEXPR</v>
      </c>
      <c r="C93" s="94">
        <f>IFERROR(IFERROR(VLOOKUP(B93,'Previous Price List'!$A$3:$H$369,6,FALSE),VLOOKUP(B93,'Current Price list'!$A$3:$H$390,2,FALSE)),"")</f>
        <v>0.65</v>
      </c>
      <c r="D93" s="95">
        <f>IFERROR(IF(ISBLANK(VLOOKUP(B93,'Current Price list'!$A$3:$H$390,4,FALSE)),F93,VLOOKUP(B93,'Current Price list'!$A$3:$H$390,4,FALSE)),"")</f>
        <v>0.65</v>
      </c>
      <c r="E93" s="95">
        <f>IFERROR(IF(ISBLANK(VLOOKUP(B93,'Current Price list'!$A$3:$H$390,5,FALSE)),F93,VLOOKUP(B93,'Current Price list'!$A$3:$H$390,5,FALSE)),"")</f>
        <v>0.65</v>
      </c>
      <c r="F93" s="96">
        <f>IFERROR(VLOOKUP(B93,'Current Price list'!$A$3:$H$390,6,FALSE),"")</f>
        <v>0.65</v>
      </c>
      <c r="G93" s="97">
        <f>IFERROR(VLOOKUP(B93,'Current Price list'!$A$3:$H$3990,7,FALSE),"")</f>
        <v>6500</v>
      </c>
      <c r="H93" s="97">
        <f>IFERROR(VLOOKUP(B93,'Current Price list'!$A$3:$H$390,8,FALSE),"")</f>
        <v>4280</v>
      </c>
      <c r="I93" s="133">
        <f t="shared" si="24"/>
        <v>0</v>
      </c>
      <c r="J93" s="81">
        <f>IFERROR(F93/VLOOKUP(B93,'Year Start'!$A$3:$B$490,2,FALSE)-1,"")</f>
        <v>-0.1333333333333333</v>
      </c>
      <c r="V93" s="53" t="str">
        <f t="shared" si="19"/>
        <v>TRANSEXPR</v>
      </c>
      <c r="W93" s="88">
        <f t="shared" si="20"/>
        <v>0</v>
      </c>
      <c r="X93" s="88">
        <f t="shared" si="21"/>
        <v>-0.1333333333333333</v>
      </c>
      <c r="Y93" s="89">
        <f t="shared" si="22"/>
        <v>6500</v>
      </c>
      <c r="Z93" s="89">
        <f t="shared" si="23"/>
        <v>4280</v>
      </c>
      <c r="AA93" s="90">
        <f>IFERROR(RANK(W93,$W$10:$W$326,1)+COUNTIF(W93:W$326,W93)-1,"")</f>
        <v>146</v>
      </c>
      <c r="AB93" s="91">
        <f>IFERROR(RANK(X93,$X$10:$X$326,1)+COUNTIF(X93:X$326,X93)-1,"")</f>
        <v>54</v>
      </c>
      <c r="AC93" s="90">
        <f>IFERROR(RANK(Y93,$Y$10:$Y$326,1)+COUNTIF(Y93:Y$326,Y93)-1,"")</f>
        <v>17</v>
      </c>
      <c r="AD93" s="90">
        <f>IFERROR(RANK(Z93,$Z$10:$Z$326,1)+COUNTIF(Z93:Z$326,Z93)-1,"")</f>
        <v>14</v>
      </c>
    </row>
    <row r="94" spans="2:30" x14ac:dyDescent="0.25">
      <c r="B94" s="76" t="str">
        <f>IF(ISTEXT('Current Price list'!A87),'Current Price list'!A87,"")</f>
        <v>UACN</v>
      </c>
      <c r="C94" s="77">
        <f>IFERROR(IFERROR(VLOOKUP(B94,'Previous Price List'!$A$3:$H$369,6,FALSE),VLOOKUP(B94,'Current Price list'!$A$3:$H$390,2,FALSE)),"")</f>
        <v>6.7</v>
      </c>
      <c r="D94" s="77">
        <f>IFERROR(IF(ISBLANK(VLOOKUP(B94,'Current Price list'!$A$3:$H$390,4,FALSE)),F94,VLOOKUP(B94,'Current Price list'!$A$3:$H$390,4,FALSE)),"")</f>
        <v>10</v>
      </c>
      <c r="E94" s="77">
        <f>IFERROR(IF(ISBLANK(VLOOKUP(B94,'Current Price list'!$A$3:$H$390,5,FALSE)),F94,VLOOKUP(B94,'Current Price list'!$A$3:$H$390,5,FALSE)),"")</f>
        <v>10</v>
      </c>
      <c r="F94" s="78">
        <f>IFERROR(VLOOKUP(B94,'Current Price list'!$A$3:$H$390,6,FALSE),"")</f>
        <v>10</v>
      </c>
      <c r="G94" s="79">
        <f>IFERROR(VLOOKUP(B94,'Current Price list'!$A$3:$H$3990,7,FALSE),"")</f>
        <v>155818</v>
      </c>
      <c r="H94" s="79">
        <f>IFERROR(VLOOKUP(B94,'Current Price list'!$A$3:$H$390,8,FALSE),"")</f>
        <v>1492538.6</v>
      </c>
      <c r="I94" s="133">
        <f t="shared" si="24"/>
        <v>3.3</v>
      </c>
      <c r="J94" s="81">
        <f>IFERROR(F94/VLOOKUP(B94,'Year Start'!$A$3:$B$490,2,FALSE)-1,"")</f>
        <v>-0.40828402366863903</v>
      </c>
      <c r="V94" s="53" t="str">
        <f t="shared" si="19"/>
        <v>UACN</v>
      </c>
      <c r="W94" s="88">
        <f t="shared" si="20"/>
        <v>3.3</v>
      </c>
      <c r="X94" s="88">
        <f t="shared" si="21"/>
        <v>-0.40828402366863903</v>
      </c>
      <c r="Y94" s="89">
        <f t="shared" si="22"/>
        <v>155818</v>
      </c>
      <c r="Z94" s="89">
        <f t="shared" si="23"/>
        <v>1492538.6</v>
      </c>
      <c r="AA94" s="90">
        <f>IFERROR(RANK(W94,$W$10:$W$326,1)+COUNTIF(W94:W$326,W94)-1,"")</f>
        <v>200</v>
      </c>
      <c r="AB94" s="91">
        <f>IFERROR(RANK(X94,$X$10:$X$326,1)+COUNTIF(X94:X$326,X94)-1,"")</f>
        <v>21</v>
      </c>
      <c r="AC94" s="90">
        <f>IFERROR(RANK(Y94,$Y$10:$Y$326,1)+COUNTIF(Y94:Y$326,Y94)-1,"")</f>
        <v>55</v>
      </c>
      <c r="AD94" s="90">
        <f>IFERROR(RANK(Z94,$Z$10:$Z$326,1)+COUNTIF(Z94:Z$326,Z94)-1,"")</f>
        <v>65</v>
      </c>
    </row>
    <row r="95" spans="2:30" x14ac:dyDescent="0.25">
      <c r="B95" s="93" t="str">
        <f>IF(ISTEXT('Current Price list'!A88),'Current Price list'!A88,"")</f>
        <v>UAC-PROP</v>
      </c>
      <c r="C95" s="94">
        <f>IFERROR(IFERROR(VLOOKUP(B95,'Previous Price List'!$A$3:$H$369,6,FALSE),VLOOKUP(B95,'Current Price list'!$A$3:$H$390,2,FALSE)),"")</f>
        <v>0.95</v>
      </c>
      <c r="D95" s="95">
        <f>IFERROR(IF(ISBLANK(VLOOKUP(B95,'Current Price list'!$A$3:$H$390,4,FALSE)),F95,VLOOKUP(B95,'Current Price list'!$A$3:$H$390,4,FALSE)),"")</f>
        <v>1.6</v>
      </c>
      <c r="E95" s="95">
        <f>IFERROR(IF(ISBLANK(VLOOKUP(B95,'Current Price list'!$A$3:$H$390,5,FALSE)),F95,VLOOKUP(B95,'Current Price list'!$A$3:$H$390,5,FALSE)),"")</f>
        <v>1.6</v>
      </c>
      <c r="F95" s="96">
        <f>IFERROR(VLOOKUP(B95,'Current Price list'!$A$3:$H$390,6,FALSE),"")</f>
        <v>1.6</v>
      </c>
      <c r="G95" s="97">
        <f>IFERROR(VLOOKUP(B95,'Current Price list'!$A$3:$H$3990,7,FALSE),"")</f>
        <v>572367</v>
      </c>
      <c r="H95" s="97">
        <f>IFERROR(VLOOKUP(B95,'Current Price list'!$A$3:$H$390,8,FALSE),"")</f>
        <v>869934.05</v>
      </c>
      <c r="I95" s="133">
        <f t="shared" si="24"/>
        <v>0.65000000000000013</v>
      </c>
      <c r="J95" s="81">
        <f>IFERROR(F95/VLOOKUP(B95,'Year Start'!$A$3:$B$490,2,FALSE)-1,"")</f>
        <v>-0.42652329749103945</v>
      </c>
      <c r="V95" s="53" t="str">
        <f t="shared" si="19"/>
        <v>UAC-PROP</v>
      </c>
      <c r="W95" s="88">
        <f t="shared" si="20"/>
        <v>0.65000000000000013</v>
      </c>
      <c r="X95" s="88">
        <f t="shared" si="21"/>
        <v>-0.42652329749103945</v>
      </c>
      <c r="Y95" s="89">
        <f t="shared" si="22"/>
        <v>572367</v>
      </c>
      <c r="Z95" s="89">
        <f t="shared" si="23"/>
        <v>869934.05</v>
      </c>
      <c r="AA95" s="90">
        <f>IFERROR(RANK(W95,$W$10:$W$326,1)+COUNTIF(W95:W$326,W95)-1,"")</f>
        <v>190</v>
      </c>
      <c r="AB95" s="91">
        <f>IFERROR(RANK(X95,$X$10:$X$326,1)+COUNTIF(X95:X$326,X95)-1,"")</f>
        <v>20</v>
      </c>
      <c r="AC95" s="90">
        <f>IFERROR(RANK(Y95,$Y$10:$Y$326,1)+COUNTIF(Y95:Y$326,Y95)-1,"")</f>
        <v>74</v>
      </c>
      <c r="AD95" s="90">
        <f>IFERROR(RANK(Z95,$Z$10:$Z$326,1)+COUNTIF(Z95:Z$326,Z95)-1,"")</f>
        <v>57</v>
      </c>
    </row>
    <row r="96" spans="2:30" x14ac:dyDescent="0.25">
      <c r="B96" s="76" t="str">
        <f>IF(ISTEXT('Current Price list'!A89),'Current Price list'!A89,"")</f>
        <v>UBA</v>
      </c>
      <c r="C96" s="77">
        <f>IFERROR(IFERROR(VLOOKUP(B96,'Previous Price List'!$A$3:$H$369,6,FALSE),VLOOKUP(B96,'Current Price list'!$A$3:$H$390,2,FALSE)),"")</f>
        <v>4.95</v>
      </c>
      <c r="D96" s="77">
        <f>IFERROR(IF(ISBLANK(VLOOKUP(B96,'Current Price list'!$A$3:$H$390,4,FALSE)),F96,VLOOKUP(B96,'Current Price list'!$A$3:$H$390,4,FALSE)),"")</f>
        <v>8</v>
      </c>
      <c r="E96" s="77">
        <f>IFERROR(IF(ISBLANK(VLOOKUP(B96,'Current Price list'!$A$3:$H$390,5,FALSE)),F96,VLOOKUP(B96,'Current Price list'!$A$3:$H$390,5,FALSE)),"")</f>
        <v>7.95</v>
      </c>
      <c r="F96" s="78">
        <f>IFERROR(VLOOKUP(B96,'Current Price list'!$A$3:$H$390,6,FALSE),"")</f>
        <v>7.95</v>
      </c>
      <c r="G96" s="79">
        <f>IFERROR(VLOOKUP(B96,'Current Price list'!$A$3:$H$3990,7,FALSE),"")</f>
        <v>7859966</v>
      </c>
      <c r="H96" s="79">
        <f>IFERROR(VLOOKUP(B96,'Current Price list'!$A$3:$H$390,8,FALSE),"")</f>
        <v>62760580.850000001</v>
      </c>
      <c r="I96" s="133">
        <f t="shared" si="24"/>
        <v>3</v>
      </c>
      <c r="J96" s="81">
        <f>IFERROR(F96/VLOOKUP(B96,'Year Start'!$A$3:$B$490,2,FALSE)-1,"")</f>
        <v>-0.23631123919308361</v>
      </c>
      <c r="V96" s="53" t="str">
        <f t="shared" si="19"/>
        <v>UBA</v>
      </c>
      <c r="W96" s="88">
        <f t="shared" si="20"/>
        <v>3</v>
      </c>
      <c r="X96" s="88">
        <f t="shared" si="21"/>
        <v>-0.23631123919308361</v>
      </c>
      <c r="Y96" s="89">
        <f t="shared" si="22"/>
        <v>7859966</v>
      </c>
      <c r="Z96" s="89">
        <f t="shared" si="23"/>
        <v>62760580.850000001</v>
      </c>
      <c r="AA96" s="90">
        <f>IFERROR(RANK(W96,$W$10:$W$326,1)+COUNTIF(W96:W$326,W96)-1,"")</f>
        <v>198</v>
      </c>
      <c r="AB96" s="91">
        <f>IFERROR(RANK(X96,$X$10:$X$326,1)+COUNTIF(X96:X$326,X96)-1,"")</f>
        <v>37</v>
      </c>
      <c r="AC96" s="90">
        <f>IFERROR(RANK(Y96,$Y$10:$Y$326,1)+COUNTIF(Y96:Y$326,Y96)-1,"")</f>
        <v>92</v>
      </c>
      <c r="AD96" s="90">
        <f>IFERROR(RANK(Z96,$Z$10:$Z$326,1)+COUNTIF(Z96:Z$326,Z96)-1,"")</f>
        <v>93</v>
      </c>
    </row>
    <row r="97" spans="2:37" x14ac:dyDescent="0.25">
      <c r="B97" s="93" t="str">
        <f>IF(ISTEXT('Current Price list'!A90),'Current Price list'!A90,"")</f>
        <v>UBN</v>
      </c>
      <c r="C97" s="94">
        <f>IFERROR(IFERROR(VLOOKUP(B97,'Previous Price List'!$A$3:$H$369,6,FALSE),VLOOKUP(B97,'Current Price list'!$A$3:$H$390,2,FALSE)),"")</f>
        <v>6.6</v>
      </c>
      <c r="D97" s="95">
        <f>IFERROR(IF(ISBLANK(VLOOKUP(B97,'Current Price list'!$A$3:$H$390,4,FALSE)),F97,VLOOKUP(B97,'Current Price list'!$A$3:$H$390,4,FALSE)),"")</f>
        <v>4.8499999999999996</v>
      </c>
      <c r="E97" s="95">
        <f>IFERROR(IF(ISBLANK(VLOOKUP(B97,'Current Price list'!$A$3:$H$390,5,FALSE)),F97,VLOOKUP(B97,'Current Price list'!$A$3:$H$390,5,FALSE)),"")</f>
        <v>4.8499999999999996</v>
      </c>
      <c r="F97" s="96">
        <f>IFERROR(VLOOKUP(B97,'Current Price list'!$A$3:$H$390,6,FALSE),"")</f>
        <v>4.8499999999999996</v>
      </c>
      <c r="G97" s="97">
        <f>IFERROR(VLOOKUP(B97,'Current Price list'!$A$3:$H$3990,7,FALSE),"")</f>
        <v>211784</v>
      </c>
      <c r="H97" s="97">
        <f>IFERROR(VLOOKUP(B97,'Current Price list'!$A$3:$H$390,8,FALSE),"")</f>
        <v>1076446.8999999999</v>
      </c>
      <c r="I97" s="133">
        <f t="shared" si="24"/>
        <v>-1.75</v>
      </c>
      <c r="J97" s="81">
        <f>IFERROR(F97/VLOOKUP(B97,'Year Start'!$A$3:$B$490,2,FALSE)-1,"")</f>
        <v>-0.35419440745672437</v>
      </c>
      <c r="V97" s="53" t="str">
        <f t="shared" si="19"/>
        <v>UBN</v>
      </c>
      <c r="W97" s="88">
        <f t="shared" si="20"/>
        <v>-1.75</v>
      </c>
      <c r="X97" s="88">
        <f t="shared" si="21"/>
        <v>-0.35419440745672437</v>
      </c>
      <c r="Y97" s="89">
        <f t="shared" si="22"/>
        <v>211784</v>
      </c>
      <c r="Z97" s="89">
        <f t="shared" si="23"/>
        <v>1076446.8999999999</v>
      </c>
      <c r="AA97" s="90">
        <f>IFERROR(RANK(W97,$W$10:$W$326,1)+COUNTIF(W97:W$326,W97)-1,"")</f>
        <v>4</v>
      </c>
      <c r="AB97" s="91">
        <f>IFERROR(RANK(X97,$X$10:$X$326,1)+COUNTIF(X97:X$326,X97)-1,"")</f>
        <v>31</v>
      </c>
      <c r="AC97" s="90">
        <f>IFERROR(RANK(Y97,$Y$10:$Y$326,1)+COUNTIF(Y97:Y$326,Y97)-1,"")</f>
        <v>59</v>
      </c>
      <c r="AD97" s="90">
        <f>IFERROR(RANK(Z97,$Z$10:$Z$326,1)+COUNTIF(Z97:Z$326,Z97)-1,"")</f>
        <v>59</v>
      </c>
    </row>
    <row r="98" spans="2:37" x14ac:dyDescent="0.25">
      <c r="B98" s="76" t="str">
        <f>IF(ISTEXT('Current Price list'!A91),'Current Price list'!A91,"")</f>
        <v>UCAP</v>
      </c>
      <c r="C98" s="77">
        <f>IFERROR(IFERROR(VLOOKUP(B98,'Previous Price List'!$A$3:$H$369,6,FALSE),VLOOKUP(B98,'Current Price list'!$A$3:$H$390,2,FALSE)),"")</f>
        <v>2.06</v>
      </c>
      <c r="D98" s="77">
        <f>IFERROR(IF(ISBLANK(VLOOKUP(B98,'Current Price list'!$A$3:$H$390,4,FALSE)),F98,VLOOKUP(B98,'Current Price list'!$A$3:$H$390,4,FALSE)),"")</f>
        <v>2.95</v>
      </c>
      <c r="E98" s="77">
        <f>IFERROR(IF(ISBLANK(VLOOKUP(B98,'Current Price list'!$A$3:$H$390,5,FALSE)),F98,VLOOKUP(B98,'Current Price list'!$A$3:$H$390,5,FALSE)),"")</f>
        <v>2.93</v>
      </c>
      <c r="F98" s="78">
        <f>IFERROR(VLOOKUP(B98,'Current Price list'!$A$3:$H$390,6,FALSE),"")</f>
        <v>2.93</v>
      </c>
      <c r="G98" s="79">
        <f>IFERROR(VLOOKUP(B98,'Current Price list'!$A$3:$H$3990,7,FALSE),"")</f>
        <v>785639</v>
      </c>
      <c r="H98" s="79">
        <f>IFERROR(VLOOKUP(B98,'Current Price list'!$A$3:$H$390,8,FALSE),"")</f>
        <v>2300894.42</v>
      </c>
      <c r="I98" s="133">
        <f t="shared" si="24"/>
        <v>0.87000000000000011</v>
      </c>
      <c r="J98" s="81">
        <f>IFERROR(F98/VLOOKUP(B98,'Year Start'!$A$3:$B$490,2,FALSE)-1,"")</f>
        <v>-0.20810810810810809</v>
      </c>
      <c r="N98" s="30">
        <v>20460000000</v>
      </c>
      <c r="V98" s="53" t="str">
        <f t="shared" si="19"/>
        <v>UCAP</v>
      </c>
      <c r="W98" s="88">
        <f t="shared" si="20"/>
        <v>0.87000000000000011</v>
      </c>
      <c r="X98" s="88">
        <f t="shared" si="21"/>
        <v>-0.20810810810810809</v>
      </c>
      <c r="Y98" s="89">
        <f t="shared" si="22"/>
        <v>785639</v>
      </c>
      <c r="Z98" s="89">
        <f t="shared" si="23"/>
        <v>2300894.42</v>
      </c>
      <c r="AA98" s="90">
        <f>IFERROR(RANK(W98,$W$10:$W$326,1)+COUNTIF(W98:W$326,W98)-1,"")</f>
        <v>191</v>
      </c>
      <c r="AB98" s="91">
        <f>IFERROR(RANK(X98,$X$10:$X$326,1)+COUNTIF(X98:X$326,X98)-1,"")</f>
        <v>42</v>
      </c>
      <c r="AC98" s="90">
        <f>IFERROR(RANK(Y98,$Y$10:$Y$326,1)+COUNTIF(Y98:Y$326,Y98)-1,"")</f>
        <v>79</v>
      </c>
      <c r="AD98" s="90">
        <f>IFERROR(RANK(Z98,$Z$10:$Z$326,1)+COUNTIF(Z98:Z$326,Z98)-1,"")</f>
        <v>74</v>
      </c>
    </row>
    <row r="99" spans="2:37" x14ac:dyDescent="0.25">
      <c r="B99" s="93" t="str">
        <f>IF(ISTEXT('Current Price list'!A92),'Current Price list'!A92,"")</f>
        <v>UNILEVER</v>
      </c>
      <c r="C99" s="94">
        <f>IFERROR(IFERROR(VLOOKUP(B99,'Previous Price List'!$A$3:$H$369,6,FALSE),VLOOKUP(B99,'Current Price list'!$A$3:$H$390,2,FALSE)),"")</f>
        <v>9.9</v>
      </c>
      <c r="D99" s="95">
        <f>IFERROR(IF(ISBLANK(VLOOKUP(B99,'Current Price list'!$A$3:$H$390,4,FALSE)),F99,VLOOKUP(B99,'Current Price list'!$A$3:$H$390,4,FALSE)),"")</f>
        <v>39.5</v>
      </c>
      <c r="E99" s="95">
        <f>IFERROR(IF(ISBLANK(VLOOKUP(B99,'Current Price list'!$A$3:$H$390,5,FALSE)),F99,VLOOKUP(B99,'Current Price list'!$A$3:$H$390,5,FALSE)),"")</f>
        <v>39.5</v>
      </c>
      <c r="F99" s="96">
        <f>IFERROR(VLOOKUP(B99,'Current Price list'!$A$3:$H$390,6,FALSE),"")</f>
        <v>39.5</v>
      </c>
      <c r="G99" s="97">
        <f>IFERROR(VLOOKUP(B99,'Current Price list'!$A$3:$H$3990,7,FALSE),"")</f>
        <v>37649</v>
      </c>
      <c r="H99" s="97">
        <f>IFERROR(VLOOKUP(B99,'Current Price list'!$A$3:$H$390,8,FALSE),"")</f>
        <v>1463989.6</v>
      </c>
      <c r="I99" s="133">
        <f t="shared" si="24"/>
        <v>29.6</v>
      </c>
      <c r="J99" s="81">
        <f>IFERROR(F99/VLOOKUP(B99,'Year Start'!$A$3:$B$490,2,FALSE)-1,"")</f>
        <v>-1.7657299179308694E-2</v>
      </c>
      <c r="V99" s="53" t="str">
        <f t="shared" si="19"/>
        <v>UNILEVER</v>
      </c>
      <c r="W99" s="88">
        <f t="shared" si="20"/>
        <v>29.6</v>
      </c>
      <c r="X99" s="88">
        <f t="shared" si="21"/>
        <v>-1.7657299179308694E-2</v>
      </c>
      <c r="Y99" s="89">
        <f t="shared" si="22"/>
        <v>37649</v>
      </c>
      <c r="Z99" s="89">
        <f t="shared" si="23"/>
        <v>1463989.6</v>
      </c>
      <c r="AA99" s="90">
        <f>IFERROR(RANK(W99,$W$10:$W$326,1)+COUNTIF(W99:W$326,W99)-1,"")</f>
        <v>216</v>
      </c>
      <c r="AB99" s="91">
        <f>IFERROR(RANK(X99,$X$10:$X$326,1)+COUNTIF(X99:X$326,X99)-1,"")</f>
        <v>72</v>
      </c>
      <c r="AC99" s="90">
        <f>IFERROR(RANK(Y99,$Y$10:$Y$326,1)+COUNTIF(Y99:Y$326,Y99)-1,"")</f>
        <v>34</v>
      </c>
      <c r="AD99" s="90">
        <f>IFERROR(RANK(Z99,$Z$10:$Z$326,1)+COUNTIF(Z99:Z$326,Z99)-1,"")</f>
        <v>64</v>
      </c>
    </row>
    <row r="100" spans="2:37" x14ac:dyDescent="0.25">
      <c r="B100" s="76" t="str">
        <f>IF(ISTEXT('Current Price list'!A93),'Current Price list'!A93,"")</f>
        <v>UNIONDAC</v>
      </c>
      <c r="C100" s="77">
        <f>IFERROR(IFERROR(VLOOKUP(B100,'Previous Price List'!$A$3:$H$369,6,FALSE),VLOOKUP(B100,'Current Price list'!$A$3:$H$390,2,FALSE)),"")</f>
        <v>0.25</v>
      </c>
      <c r="D100" s="77">
        <f>IFERROR(IF(ISBLANK(VLOOKUP(B100,'Current Price list'!$A$3:$H$390,4,FALSE)),F100,VLOOKUP(B100,'Current Price list'!$A$3:$H$390,4,FALSE)),"")</f>
        <v>0.25</v>
      </c>
      <c r="E100" s="77">
        <f>IFERROR(IF(ISBLANK(VLOOKUP(B100,'Current Price list'!$A$3:$H$390,5,FALSE)),F100,VLOOKUP(B100,'Current Price list'!$A$3:$H$390,5,FALSE)),"")</f>
        <v>0.25</v>
      </c>
      <c r="F100" s="78">
        <f>IFERROR(VLOOKUP(B100,'Current Price list'!$A$3:$H$390,6,FALSE),"")</f>
        <v>0.25</v>
      </c>
      <c r="G100" s="79">
        <f>IFERROR(VLOOKUP(B100,'Current Price list'!$A$3:$H$3990,7,FALSE),"")</f>
        <v>15902</v>
      </c>
      <c r="H100" s="79">
        <f>IFERROR(VLOOKUP(B100,'Current Price list'!$A$3:$H$390,8,FALSE),"")</f>
        <v>3859.5</v>
      </c>
      <c r="I100" s="133">
        <f t="shared" si="24"/>
        <v>0</v>
      </c>
      <c r="J100" s="81">
        <f>IFERROR(F100/VLOOKUP(B100,'Year Start'!$A$3:$B$490,2,FALSE)-1,"")</f>
        <v>-0.5</v>
      </c>
      <c r="V100" s="53" t="str">
        <f t="shared" si="19"/>
        <v>UNIONDAC</v>
      </c>
      <c r="W100" s="88">
        <f t="shared" si="20"/>
        <v>0</v>
      </c>
      <c r="X100" s="88">
        <f t="shared" si="21"/>
        <v>-0.5</v>
      </c>
      <c r="Y100" s="89">
        <f t="shared" si="22"/>
        <v>15902</v>
      </c>
      <c r="Z100" s="89">
        <f t="shared" si="23"/>
        <v>3859.5</v>
      </c>
      <c r="AA100" s="90">
        <f>IFERROR(RANK(W100,$W$10:$W$326,1)+COUNTIF(W100:W$326,W100)-1,"")</f>
        <v>145</v>
      </c>
      <c r="AB100" s="91">
        <f>IFERROR(RANK(X100,$X$10:$X$326,1)+COUNTIF(X100:X$326,X100)-1,"")</f>
        <v>14</v>
      </c>
      <c r="AC100" s="90">
        <f>IFERROR(RANK(Y100,$Y$10:$Y$326,1)+COUNTIF(Y100:Y$326,Y100)-1,"")</f>
        <v>26</v>
      </c>
      <c r="AD100" s="90">
        <f>IFERROR(RANK(Z100,$Z$10:$Z$326,1)+COUNTIF(Z100:Z$326,Z100)-1,"")</f>
        <v>12</v>
      </c>
    </row>
    <row r="101" spans="2:37" x14ac:dyDescent="0.25">
      <c r="B101" s="93" t="str">
        <f>IF(ISTEXT('Current Price list'!A94),'Current Price list'!A94,"")</f>
        <v>UNITYBNK</v>
      </c>
      <c r="C101" s="94">
        <f>IFERROR(IFERROR(VLOOKUP(B101,'Previous Price List'!$A$3:$H$369,6,FALSE),VLOOKUP(B101,'Current Price list'!$A$3:$H$390,2,FALSE)),"")</f>
        <v>0.42</v>
      </c>
      <c r="D101" s="95">
        <f>IFERROR(IF(ISBLANK(VLOOKUP(B101,'Current Price list'!$A$3:$H$390,4,FALSE)),F101,VLOOKUP(B101,'Current Price list'!$A$3:$H$390,4,FALSE)),"")</f>
        <v>0.85</v>
      </c>
      <c r="E101" s="95">
        <f>IFERROR(IF(ISBLANK(VLOOKUP(B101,'Current Price list'!$A$3:$H$390,5,FALSE)),F101,VLOOKUP(B101,'Current Price list'!$A$3:$H$390,5,FALSE)),"")</f>
        <v>0.85</v>
      </c>
      <c r="F101" s="96">
        <f>IFERROR(VLOOKUP(B101,'Current Price list'!$A$3:$H$390,6,FALSE),"")</f>
        <v>0.85</v>
      </c>
      <c r="G101" s="97">
        <f>IFERROR(VLOOKUP(B101,'Current Price list'!$A$3:$H$3990,7,FALSE),"")</f>
        <v>450922</v>
      </c>
      <c r="H101" s="97">
        <f>IFERROR(VLOOKUP(B101,'Current Price list'!$A$3:$H$390,8,FALSE),"")</f>
        <v>383283.7</v>
      </c>
      <c r="I101" s="133">
        <f t="shared" si="24"/>
        <v>0.43</v>
      </c>
      <c r="J101" s="81">
        <f>IFERROR(F101/VLOOKUP(B101,'Year Start'!$A$3:$B$490,2,FALSE)-1,"")</f>
        <v>0.54545454545454519</v>
      </c>
      <c r="V101" s="53" t="str">
        <f t="shared" si="19"/>
        <v>UNITYBNK</v>
      </c>
      <c r="W101" s="88">
        <f t="shared" si="20"/>
        <v>0.43</v>
      </c>
      <c r="X101" s="88">
        <f t="shared" si="21"/>
        <v>0.54545454545454519</v>
      </c>
      <c r="Y101" s="89">
        <f t="shared" si="22"/>
        <v>450922</v>
      </c>
      <c r="Z101" s="89">
        <f t="shared" si="23"/>
        <v>383283.7</v>
      </c>
      <c r="AA101" s="90">
        <f>IFERROR(RANK(W101,$W$10:$W$326,1)+COUNTIF(W101:W$326,W101)-1,"")</f>
        <v>184</v>
      </c>
      <c r="AB101" s="91">
        <f>IFERROR(RANK(X101,$X$10:$X$326,1)+COUNTIF(X101:X$326,X101)-1,"")</f>
        <v>94</v>
      </c>
      <c r="AC101" s="90">
        <f>IFERROR(RANK(Y101,$Y$10:$Y$326,1)+COUNTIF(Y101:Y$326,Y101)-1,"")</f>
        <v>68</v>
      </c>
      <c r="AD101" s="90">
        <f>IFERROR(RANK(Z101,$Z$10:$Z$326,1)+COUNTIF(Z101:Z$326,Z101)-1,"")</f>
        <v>47</v>
      </c>
    </row>
    <row r="102" spans="2:37" x14ac:dyDescent="0.25">
      <c r="B102" s="76" t="str">
        <f>IF(ISTEXT('Current Price list'!A95),'Current Price list'!A95,"")</f>
        <v>UPL</v>
      </c>
      <c r="C102" s="77">
        <f>IFERROR(IFERROR(VLOOKUP(B102,'Previous Price List'!$A$3:$H$369,6,FALSE),VLOOKUP(B102,'Current Price list'!$A$3:$H$390,2,FALSE)),"")</f>
        <v>2.1800000000000002</v>
      </c>
      <c r="D102" s="77">
        <f>IFERROR(IF(ISBLANK(VLOOKUP(B102,'Current Price list'!$A$3:$H$390,4,FALSE)),F102,VLOOKUP(B102,'Current Price list'!$A$3:$H$390,4,FALSE)),"")</f>
        <v>2.12</v>
      </c>
      <c r="E102" s="77">
        <f>IFERROR(IF(ISBLANK(VLOOKUP(B102,'Current Price list'!$A$3:$H$390,5,FALSE)),F102,VLOOKUP(B102,'Current Price list'!$A$3:$H$390,5,FALSE)),"")</f>
        <v>2.12</v>
      </c>
      <c r="F102" s="78">
        <f>IFERROR(VLOOKUP(B102,'Current Price list'!$A$3:$H$390,6,FALSE),"")</f>
        <v>2.12</v>
      </c>
      <c r="G102" s="79">
        <f>IFERROR(VLOOKUP(B102,'Current Price list'!$A$3:$H$3990,7,FALSE),"")</f>
        <v>143800</v>
      </c>
      <c r="H102" s="79">
        <f>IFERROR(VLOOKUP(B102,'Current Price list'!$A$3:$H$390,8,FALSE),"")</f>
        <v>304996</v>
      </c>
      <c r="I102" s="133">
        <f t="shared" si="24"/>
        <v>-6.0000000000000053E-2</v>
      </c>
      <c r="J102" s="81">
        <f>IFERROR(F102/VLOOKUP(B102,'Year Start'!$A$3:$B$490,2,FALSE)-1,"")</f>
        <v>-7.0175438596491113E-2</v>
      </c>
      <c r="Q102" s="129"/>
      <c r="V102" s="53" t="str">
        <f t="shared" si="19"/>
        <v>UPL</v>
      </c>
      <c r="W102" s="88">
        <f t="shared" si="20"/>
        <v>-6.0000000000000053E-2</v>
      </c>
      <c r="X102" s="88">
        <f t="shared" si="21"/>
        <v>-7.0175438596491113E-2</v>
      </c>
      <c r="Y102" s="89">
        <f t="shared" si="22"/>
        <v>143800</v>
      </c>
      <c r="Z102" s="89">
        <f t="shared" si="23"/>
        <v>304996</v>
      </c>
      <c r="AA102" s="90">
        <f>IFERROR(RANK(W102,$W$10:$W$326,1)+COUNTIF(W102:W$326,W102)-1,"")</f>
        <v>16</v>
      </c>
      <c r="AB102" s="91">
        <f>IFERROR(RANK(X102,$X$10:$X$326,1)+COUNTIF(X102:X$326,X102)-1,"")</f>
        <v>66</v>
      </c>
      <c r="AC102" s="90">
        <f>IFERROR(RANK(Y102,$Y$10:$Y$326,1)+COUNTIF(Y102:Y$326,Y102)-1,"")</f>
        <v>52</v>
      </c>
      <c r="AD102" s="90">
        <f>IFERROR(RANK(Z102,$Z$10:$Z$326,1)+COUNTIF(Z102:Z$326,Z102)-1,"")</f>
        <v>44</v>
      </c>
    </row>
    <row r="103" spans="2:37" x14ac:dyDescent="0.25">
      <c r="B103" s="93" t="str">
        <f>IF(ISTEXT('Current Price list'!A96),'Current Price list'!A96,"")</f>
        <v>VERITASKAP</v>
      </c>
      <c r="C103" s="94">
        <f>IFERROR(IFERROR(VLOOKUP(B103,'Previous Price List'!$A$3:$H$369,6,FALSE),VLOOKUP(B103,'Current Price list'!$A$3:$H$390,2,FALSE)),"")</f>
        <v>0.25</v>
      </c>
      <c r="D103" s="95">
        <f>IFERROR(IF(ISBLANK(VLOOKUP(B103,'Current Price list'!$A$3:$H$390,4,FALSE)),F103,VLOOKUP(B103,'Current Price list'!$A$3:$H$390,4,FALSE)),"")</f>
        <v>0.25</v>
      </c>
      <c r="E103" s="95">
        <f>IFERROR(IF(ISBLANK(VLOOKUP(B103,'Current Price list'!$A$3:$H$390,5,FALSE)),F103,VLOOKUP(B103,'Current Price list'!$A$3:$H$390,5,FALSE)),"")</f>
        <v>0.23</v>
      </c>
      <c r="F103" s="96">
        <f>IFERROR(VLOOKUP(B103,'Current Price list'!$A$3:$H$390,6,FALSE),"")</f>
        <v>0.23</v>
      </c>
      <c r="G103" s="97">
        <f>IFERROR(VLOOKUP(B103,'Current Price list'!$A$3:$H$3990,7,FALSE),"")</f>
        <v>330200</v>
      </c>
      <c r="H103" s="97">
        <f>IFERROR(VLOOKUP(B103,'Current Price list'!$A$3:$H$390,8,FALSE),"")</f>
        <v>78454</v>
      </c>
      <c r="I103" s="133">
        <f t="shared" si="24"/>
        <v>-1.999999999999999E-2</v>
      </c>
      <c r="J103" s="81">
        <f>IFERROR(F103/VLOOKUP(B103,'Year Start'!$A$3:$B$490,2,FALSE)-1,"")</f>
        <v>-0.54</v>
      </c>
      <c r="V103" s="53" t="str">
        <f t="shared" si="19"/>
        <v>VERITASKAP</v>
      </c>
      <c r="W103" s="88">
        <f t="shared" si="20"/>
        <v>-1.999999999999999E-2</v>
      </c>
      <c r="X103" s="88">
        <f t="shared" si="21"/>
        <v>-0.54</v>
      </c>
      <c r="Y103" s="89">
        <f t="shared" si="22"/>
        <v>330200</v>
      </c>
      <c r="Z103" s="89">
        <f t="shared" si="23"/>
        <v>78454</v>
      </c>
      <c r="AA103" s="90">
        <f>IFERROR(RANK(W103,$W$10:$W$326,1)+COUNTIF(W103:W$326,W103)-1,"")</f>
        <v>19</v>
      </c>
      <c r="AB103" s="91">
        <f>IFERROR(RANK(X103,$X$10:$X$326,1)+COUNTIF(X103:X$326,X103)-1,"")</f>
        <v>9</v>
      </c>
      <c r="AC103" s="90">
        <f>IFERROR(RANK(Y103,$Y$10:$Y$326,1)+COUNTIF(Y103:Y$326,Y103)-1,"")</f>
        <v>64</v>
      </c>
      <c r="AD103" s="90">
        <f>IFERROR(RANK(Z103,$Z$10:$Z$326,1)+COUNTIF(Z103:Z$326,Z103)-1,"")</f>
        <v>29</v>
      </c>
    </row>
    <row r="104" spans="2:37" x14ac:dyDescent="0.25">
      <c r="B104" s="76" t="str">
        <f>IF(ISTEXT('Current Price list'!A97),'Current Price list'!A97,"")</f>
        <v>VITAFOAM</v>
      </c>
      <c r="C104" s="77">
        <f>IFERROR(IFERROR(VLOOKUP(B104,'Previous Price List'!$A$3:$H$369,6,FALSE),VLOOKUP(B104,'Current Price list'!$A$3:$H$390,2,FALSE)),"")</f>
        <v>4.25</v>
      </c>
      <c r="D104" s="77">
        <f>IFERROR(IF(ISBLANK(VLOOKUP(B104,'Current Price list'!$A$3:$H$390,4,FALSE)),F104,VLOOKUP(B104,'Current Price list'!$A$3:$H$390,4,FALSE)),"")</f>
        <v>3.35</v>
      </c>
      <c r="E104" s="77">
        <f>IFERROR(IF(ISBLANK(VLOOKUP(B104,'Current Price list'!$A$3:$H$390,5,FALSE)),F104,VLOOKUP(B104,'Current Price list'!$A$3:$H$390,5,FALSE)),"")</f>
        <v>3.31</v>
      </c>
      <c r="F104" s="78">
        <f>IFERROR(VLOOKUP(B104,'Current Price list'!$A$3:$H$390,6,FALSE),"")</f>
        <v>3.35</v>
      </c>
      <c r="G104" s="79">
        <f>IFERROR(VLOOKUP(B104,'Current Price list'!$A$3:$H$3990,7,FALSE),"")</f>
        <v>1154595</v>
      </c>
      <c r="H104" s="79">
        <f>IFERROR(VLOOKUP(B104,'Current Price list'!$A$3:$H$390,8,FALSE),"")</f>
        <v>3823354.05</v>
      </c>
      <c r="I104" s="133">
        <f t="shared" si="24"/>
        <v>-0.89999999999999991</v>
      </c>
      <c r="J104" s="81">
        <f>IFERROR(F104/VLOOKUP(B104,'Year Start'!$A$3:$B$490,2,FALSE)-1,"")</f>
        <v>0.10197368421052633</v>
      </c>
      <c r="V104" s="53" t="str">
        <f t="shared" si="19"/>
        <v>VITAFOAM</v>
      </c>
      <c r="W104" s="88">
        <f t="shared" si="20"/>
        <v>-0.89999999999999991</v>
      </c>
      <c r="X104" s="88">
        <f t="shared" si="21"/>
        <v>0.10197368421052633</v>
      </c>
      <c r="Y104" s="89">
        <f t="shared" si="22"/>
        <v>1154595</v>
      </c>
      <c r="Z104" s="89">
        <f t="shared" si="23"/>
        <v>3823354.05</v>
      </c>
      <c r="AA104" s="90">
        <f>IFERROR(RANK(W104,$W$10:$W$326,1)+COUNTIF(W104:W$326,W104)-1,"")</f>
        <v>5</v>
      </c>
      <c r="AB104" s="91">
        <f>IFERROR(RANK(X104,$X$10:$X$326,1)+COUNTIF(X104:X$326,X104)-1,"")</f>
        <v>81</v>
      </c>
      <c r="AC104" s="90">
        <f>IFERROR(RANK(Y104,$Y$10:$Y$326,1)+COUNTIF(Y104:Y$326,Y104)-1,"")</f>
        <v>84</v>
      </c>
      <c r="AD104" s="90">
        <f>IFERROR(RANK(Z104,$Z$10:$Z$326,1)+COUNTIF(Z104:Z$326,Z104)-1,"")</f>
        <v>79</v>
      </c>
    </row>
    <row r="105" spans="2:37" x14ac:dyDescent="0.25">
      <c r="B105" s="93" t="str">
        <f>IF(ISTEXT('Current Price list'!A98),'Current Price list'!A98,"")</f>
        <v>WAPCO</v>
      </c>
      <c r="C105" s="94">
        <f>IFERROR(IFERROR(VLOOKUP(B105,'Previous Price List'!$A$3:$H$369,6,FALSE),VLOOKUP(B105,'Current Price list'!$A$3:$H$390,2,FALSE)),"")</f>
        <v>9.1999999999999993</v>
      </c>
      <c r="D105" s="95">
        <f>IFERROR(IF(ISBLANK(VLOOKUP(B105,'Current Price list'!$A$3:$H$390,4,FALSE)),F105,VLOOKUP(B105,'Current Price list'!$A$3:$H$390,4,FALSE)),"")</f>
        <v>16.3</v>
      </c>
      <c r="E105" s="95">
        <f>IFERROR(IF(ISBLANK(VLOOKUP(B105,'Current Price list'!$A$3:$H$390,5,FALSE)),F105,VLOOKUP(B105,'Current Price list'!$A$3:$H$390,5,FALSE)),"")</f>
        <v>16.3</v>
      </c>
      <c r="F105" s="96">
        <f>IFERROR(VLOOKUP(B105,'Current Price list'!$A$3:$H$390,6,FALSE),"")</f>
        <v>16.3</v>
      </c>
      <c r="G105" s="97">
        <f>IFERROR(VLOOKUP(B105,'Current Price list'!$A$3:$H$3990,7,FALSE),"")</f>
        <v>613103</v>
      </c>
      <c r="H105" s="97">
        <f>IFERROR(VLOOKUP(B105,'Current Price list'!$A$3:$H$390,8,FALSE),"")</f>
        <v>9792487.9499999993</v>
      </c>
      <c r="I105" s="133">
        <f t="shared" si="24"/>
        <v>7.1000000000000014</v>
      </c>
      <c r="J105" s="81">
        <f>IFERROR(F105/VLOOKUP(B105,'Year Start'!$A$3:$B$490,2,FALSE)-1,"")</f>
        <v>-0.63689017598574293</v>
      </c>
      <c r="M105" s="42" t="str">
        <f>IF(ISTEXT(#REF!),#REF!,"")</f>
        <v/>
      </c>
      <c r="N105" s="88" t="str">
        <f>IF(ISTEXT(#REF!),#REF!,"")</f>
        <v/>
      </c>
      <c r="O105" s="88" t="str">
        <f>IF(ISTEXT(#REF!),#REF!,"")</f>
        <v/>
      </c>
      <c r="P105" s="89" t="str">
        <f>IF(ISTEXT(#REF!),#REF!,"")</f>
        <v/>
      </c>
      <c r="Q105" s="89" t="str">
        <f>IF(ISTEXT(#REF!),#REF!,"")</f>
        <v/>
      </c>
      <c r="R105" s="90" t="str">
        <f>IFERROR(RANK(N105,$W$10:$W$326,1)+COUNTIF(W105:W$326,N105)-1,"")</f>
        <v/>
      </c>
      <c r="S105" s="90" t="str">
        <f>IFERROR(RANK(O105,$X$10:$X$326,1)+COUNTIF(X105:X$326,O105)-1,"")</f>
        <v/>
      </c>
      <c r="T105" s="90" t="str">
        <f>IFERROR(RANK(P105,$Y$10:$Y$326,1)+COUNTIF(Y105:Y$326,P105)-1,"")</f>
        <v/>
      </c>
      <c r="U105" s="90" t="str">
        <f>IFERROR(RANK(Q105,$Z$10:$Z$326,1)+COUNTIF(Z105:Z$326,Q105)-1,"")</f>
        <v/>
      </c>
      <c r="V105" s="53" t="str">
        <f t="shared" si="19"/>
        <v>WAPCO</v>
      </c>
      <c r="W105" s="88">
        <f t="shared" si="20"/>
        <v>7.1000000000000014</v>
      </c>
      <c r="X105" s="88">
        <f t="shared" si="21"/>
        <v>-0.63689017598574293</v>
      </c>
      <c r="Y105" s="89">
        <f t="shared" si="22"/>
        <v>613103</v>
      </c>
      <c r="Z105" s="89">
        <f t="shared" si="23"/>
        <v>9792487.9499999993</v>
      </c>
      <c r="AA105" s="90">
        <f>IFERROR(RANK(W105,$W$10:$W$326,1)+COUNTIF(W105:W$326,W105)-1,"")</f>
        <v>205</v>
      </c>
      <c r="AB105" s="91">
        <f>IFERROR(RANK(X105,$X$10:$X$326,1)+COUNTIF(X105:X$326,X105)-1,"")</f>
        <v>1</v>
      </c>
      <c r="AC105" s="90">
        <f>IFERROR(RANK(Y105,$Y$10:$Y$326,1)+COUNTIF(Y105:Y$326,Y105)-1,"")</f>
        <v>75</v>
      </c>
      <c r="AD105" s="90">
        <f>IFERROR(RANK(Z105,$Z$10:$Z$326,1)+COUNTIF(Z105:Z$326,Z105)-1,"")</f>
        <v>88</v>
      </c>
      <c r="AE105" s="42"/>
      <c r="AF105" s="42"/>
      <c r="AG105" s="42"/>
      <c r="AH105" s="42"/>
      <c r="AI105" s="42"/>
      <c r="AJ105" s="42"/>
      <c r="AK105" s="42"/>
    </row>
    <row r="106" spans="2:37" x14ac:dyDescent="0.25">
      <c r="B106" s="76" t="str">
        <f>IF(ISTEXT('Current Price list'!A99),'Current Price list'!A99,"")</f>
        <v>WAPIC</v>
      </c>
      <c r="C106" s="77">
        <f>IFERROR(IFERROR(VLOOKUP(B106,'Previous Price List'!$A$3:$H$369,6,FALSE),VLOOKUP(B106,'Current Price list'!$A$3:$H$390,2,FALSE)),"")</f>
        <v>0.26</v>
      </c>
      <c r="D106" s="77">
        <f>IFERROR(IF(ISBLANK(VLOOKUP(B106,'Current Price list'!$A$3:$H$390,4,FALSE)),F106,VLOOKUP(B106,'Current Price list'!$A$3:$H$390,4,FALSE)),"")</f>
        <v>0.4</v>
      </c>
      <c r="E106" s="77">
        <f>IFERROR(IF(ISBLANK(VLOOKUP(B106,'Current Price list'!$A$3:$H$390,5,FALSE)),F106,VLOOKUP(B106,'Current Price list'!$A$3:$H$390,5,FALSE)),"")</f>
        <v>0.4</v>
      </c>
      <c r="F106" s="78">
        <f>IFERROR(VLOOKUP(B106,'Current Price list'!$A$3:$H$390,6,FALSE),"")</f>
        <v>0.4</v>
      </c>
      <c r="G106" s="79">
        <f>IFERROR(VLOOKUP(B106,'Current Price list'!$A$3:$H$3990,7,FALSE),"")</f>
        <v>1051925</v>
      </c>
      <c r="H106" s="79">
        <f>IFERROR(VLOOKUP(B106,'Current Price list'!$A$3:$H$390,8,FALSE),"")</f>
        <v>421825.62</v>
      </c>
      <c r="I106" s="133">
        <f t="shared" si="24"/>
        <v>0.14000000000000001</v>
      </c>
      <c r="J106" s="81">
        <f>IFERROR(F106/VLOOKUP(B106,'Year Start'!$A$3:$B$490,2,FALSE)-1,"")</f>
        <v>-0.19999999999999996</v>
      </c>
      <c r="M106" s="42" t="str">
        <f>IF(ISTEXT(#REF!),#REF!,"")</f>
        <v/>
      </c>
      <c r="N106" s="88" t="str">
        <f>IF(ISTEXT(#REF!),#REF!,"")</f>
        <v/>
      </c>
      <c r="O106" s="88" t="str">
        <f>IF(ISTEXT(#REF!),#REF!,"")</f>
        <v/>
      </c>
      <c r="P106" s="89" t="str">
        <f>IF(ISTEXT(#REF!),#REF!,"")</f>
        <v/>
      </c>
      <c r="Q106" s="89" t="str">
        <f>IF(ISTEXT(#REF!),#REF!,"")</f>
        <v/>
      </c>
      <c r="R106" s="90" t="str">
        <f>IFERROR(RANK(N106,$W$10:$W$326,1)+COUNTIF(W106:W$326,N106)-1,"")</f>
        <v/>
      </c>
      <c r="S106" s="90" t="str">
        <f>IFERROR(RANK(O106,$X$10:$X$326,1)+COUNTIF(X106:X$326,O106)-1,"")</f>
        <v/>
      </c>
      <c r="T106" s="90" t="str">
        <f>IFERROR(RANK(P106,$Y$10:$Y$326,1)+COUNTIF(Y106:Y$326,P106)-1,"")</f>
        <v/>
      </c>
      <c r="U106" s="90" t="str">
        <f>IFERROR(RANK(Q106,$Z$10:$Z$326,1)+COUNTIF(Z106:Z$326,Q106)-1,"")</f>
        <v/>
      </c>
      <c r="V106" s="53" t="str">
        <f t="shared" si="19"/>
        <v>WAPIC</v>
      </c>
      <c r="W106" s="88">
        <f t="shared" si="20"/>
        <v>0.14000000000000001</v>
      </c>
      <c r="X106" s="88">
        <f t="shared" si="21"/>
        <v>-0.19999999999999996</v>
      </c>
      <c r="Y106" s="89">
        <f t="shared" si="22"/>
        <v>1051925</v>
      </c>
      <c r="Z106" s="89">
        <f t="shared" si="23"/>
        <v>421825.62</v>
      </c>
      <c r="AA106" s="90">
        <f>IFERROR(RANK(W106,$W$10:$W$326,1)+COUNTIF(W106:W$326,W106)-1,"")</f>
        <v>177</v>
      </c>
      <c r="AB106" s="91">
        <f>IFERROR(RANK(X106,$X$10:$X$326,1)+COUNTIF(X106:X$326,X106)-1,"")</f>
        <v>44</v>
      </c>
      <c r="AC106" s="90">
        <f>IFERROR(RANK(Y106,$Y$10:$Y$326,1)+COUNTIF(Y106:Y$326,Y106)-1,"")</f>
        <v>81</v>
      </c>
      <c r="AD106" s="90">
        <f>IFERROR(RANK(Z106,$Z$10:$Z$326,1)+COUNTIF(Z106:Z$326,Z106)-1,"")</f>
        <v>50</v>
      </c>
      <c r="AE106" s="42"/>
      <c r="AF106" s="42"/>
      <c r="AG106" s="42"/>
      <c r="AH106" s="42"/>
      <c r="AI106" s="42"/>
      <c r="AJ106" s="42"/>
      <c r="AK106" s="42"/>
    </row>
    <row r="107" spans="2:37" x14ac:dyDescent="0.25">
      <c r="B107" s="93" t="str">
        <f>IF(ISTEXT('Current Price list'!A100),'Current Price list'!A100,"")</f>
        <v>WEMABANK</v>
      </c>
      <c r="C107" s="94">
        <f>IFERROR(IFERROR(VLOOKUP(B107,'Previous Price List'!$A$3:$H$369,6,FALSE),VLOOKUP(B107,'Current Price list'!$A$3:$H$390,2,FALSE)),"")</f>
        <v>0.48</v>
      </c>
      <c r="D107" s="95">
        <f>IFERROR(IF(ISBLANK(VLOOKUP(B107,'Current Price list'!$A$3:$H$390,4,FALSE)),F107,VLOOKUP(B107,'Current Price list'!$A$3:$H$390,4,FALSE)),"")</f>
        <v>0.53</v>
      </c>
      <c r="E107" s="95">
        <f>IFERROR(IF(ISBLANK(VLOOKUP(B107,'Current Price list'!$A$3:$H$390,5,FALSE)),F107,VLOOKUP(B107,'Current Price list'!$A$3:$H$390,5,FALSE)),"")</f>
        <v>0.53</v>
      </c>
      <c r="F107" s="96">
        <f>IFERROR(VLOOKUP(B107,'Current Price list'!$A$3:$H$390,6,FALSE),"")</f>
        <v>0.53</v>
      </c>
      <c r="G107" s="97">
        <f>IFERROR(VLOOKUP(B107,'Current Price list'!$A$3:$H$3990,7,FALSE),"")</f>
        <v>663151</v>
      </c>
      <c r="H107" s="97">
        <f>IFERROR(VLOOKUP(B107,'Current Price list'!$A$3:$H$390,8,FALSE),"")</f>
        <v>352866.13</v>
      </c>
      <c r="I107" s="133">
        <f t="shared" si="24"/>
        <v>5.0000000000000044E-2</v>
      </c>
      <c r="J107" s="81">
        <f>IFERROR(F107/VLOOKUP(B107,'Year Start'!$A$3:$B$490,2,FALSE)-1,"")</f>
        <v>6.0000000000000053E-2</v>
      </c>
      <c r="M107" s="42" t="str">
        <f>IF(ISTEXT(#REF!),#REF!,"")</f>
        <v/>
      </c>
      <c r="N107" s="88" t="str">
        <f>IF(ISTEXT(#REF!),#REF!,"")</f>
        <v/>
      </c>
      <c r="O107" s="88" t="str">
        <f>IF(ISTEXT(#REF!),#REF!,"")</f>
        <v/>
      </c>
      <c r="P107" s="89" t="str">
        <f>IF(ISTEXT(#REF!),#REF!,"")</f>
        <v/>
      </c>
      <c r="Q107" s="89" t="str">
        <f>IF(ISTEXT(#REF!),#REF!,"")</f>
        <v/>
      </c>
      <c r="R107" s="90" t="str">
        <f>IFERROR(RANK(N107,$W$10:$W$326,1)+COUNTIF(W107:W$326,N107)-1,"")</f>
        <v/>
      </c>
      <c r="S107" s="90" t="str">
        <f>IFERROR(RANK(O107,$X$10:$X$326,1)+COUNTIF(X107:X$326,O107)-1,"")</f>
        <v/>
      </c>
      <c r="T107" s="90" t="str">
        <f>IFERROR(RANK(P107,$Y$10:$Y$326,1)+COUNTIF(Y107:Y$326,P107)-1,"")</f>
        <v/>
      </c>
      <c r="U107" s="90" t="str">
        <f>IFERROR(RANK(Q107,$Z$10:$Z$326,1)+COUNTIF(Z107:Z$326,Q107)-1,"")</f>
        <v/>
      </c>
      <c r="V107" s="53" t="str">
        <f t="shared" si="19"/>
        <v>WEMABANK</v>
      </c>
      <c r="W107" s="88">
        <f t="shared" si="20"/>
        <v>5.0000000000000044E-2</v>
      </c>
      <c r="X107" s="88">
        <f t="shared" si="21"/>
        <v>6.0000000000000053E-2</v>
      </c>
      <c r="Y107" s="89">
        <f t="shared" si="22"/>
        <v>663151</v>
      </c>
      <c r="Z107" s="89">
        <f t="shared" si="23"/>
        <v>352866.13</v>
      </c>
      <c r="AA107" s="90">
        <f>IFERROR(RANK(W107,$W$10:$W$326,1)+COUNTIF(W107:W$326,W107)-1,"")</f>
        <v>172</v>
      </c>
      <c r="AB107" s="91">
        <f>IFERROR(RANK(X107,$X$10:$X$326,1)+COUNTIF(X107:X$326,X107)-1,"")</f>
        <v>79</v>
      </c>
      <c r="AC107" s="90">
        <f>IFERROR(RANK(Y107,$Y$10:$Y$326,1)+COUNTIF(Y107:Y$326,Y107)-1,"")</f>
        <v>76</v>
      </c>
      <c r="AD107" s="90">
        <f>IFERROR(RANK(Z107,$Z$10:$Z$326,1)+COUNTIF(Z107:Z$326,Z107)-1,"")</f>
        <v>46</v>
      </c>
      <c r="AE107" s="42"/>
      <c r="AF107" s="42"/>
      <c r="AG107" s="42"/>
      <c r="AH107" s="42"/>
      <c r="AI107" s="42"/>
      <c r="AJ107" s="42"/>
      <c r="AK107" s="42"/>
    </row>
    <row r="108" spans="2:37" x14ac:dyDescent="0.25">
      <c r="B108" s="76" t="str">
        <f>IF(ISTEXT('Current Price list'!A101),'Current Price list'!A101,"")</f>
        <v>ZENITHBANK</v>
      </c>
      <c r="C108" s="77">
        <f>IFERROR(IFERROR(VLOOKUP(B108,'Previous Price List'!$A$3:$H$369,6,FALSE),VLOOKUP(B108,'Current Price list'!$A$3:$H$390,2,FALSE)),"")</f>
        <v>11.4</v>
      </c>
      <c r="D108" s="77">
        <f>IFERROR(IF(ISBLANK(VLOOKUP(B108,'Current Price list'!$A$3:$H$390,4,FALSE)),F108,VLOOKUP(B108,'Current Price list'!$A$3:$H$390,4,FALSE)),"")</f>
        <v>24.25</v>
      </c>
      <c r="E108" s="77">
        <f>IFERROR(IF(ISBLANK(VLOOKUP(B108,'Current Price list'!$A$3:$H$390,5,FALSE)),F108,VLOOKUP(B108,'Current Price list'!$A$3:$H$390,5,FALSE)),"")</f>
        <v>24</v>
      </c>
      <c r="F108" s="78">
        <f>IFERROR(VLOOKUP(B108,'Current Price list'!$A$3:$H$390,6,FALSE),"")</f>
        <v>24.05</v>
      </c>
      <c r="G108" s="79">
        <f>IFERROR(VLOOKUP(B108,'Current Price list'!$A$3:$H$3990,7,FALSE),"")</f>
        <v>20721430</v>
      </c>
      <c r="H108" s="79">
        <f>IFERROR(VLOOKUP(B108,'Current Price list'!$A$3:$H$390,8,FALSE),"")</f>
        <v>497847589.30000001</v>
      </c>
      <c r="I108" s="133">
        <f t="shared" si="24"/>
        <v>12.65</v>
      </c>
      <c r="J108" s="81">
        <f>IFERROR(F108/VLOOKUP(B108,'Year Start'!$A$3:$B$490,2,FALSE)-1,"")</f>
        <v>-7.2502892402622421E-2</v>
      </c>
      <c r="K108" s="42">
        <f>IFERROR(RANK(G108,$Y$10:$Y$326,1)+COUNTIF(Y108:Y$326,G108)-1,"")</f>
        <v>96</v>
      </c>
      <c r="L108" s="42">
        <f>IFERROR(RANK(H108,$Z$10:$Z$326,1)+COUNTIF(Z108:Z$326,H108)-1,"")</f>
        <v>98</v>
      </c>
      <c r="N108" s="45"/>
      <c r="O108" s="45"/>
      <c r="P108" s="45"/>
      <c r="Q108" s="45"/>
      <c r="R108" s="45"/>
      <c r="S108" s="44"/>
      <c r="V108" s="53" t="str">
        <f t="shared" si="19"/>
        <v>ZENITHBANK</v>
      </c>
      <c r="W108" s="88">
        <f t="shared" si="20"/>
        <v>12.65</v>
      </c>
      <c r="X108" s="88">
        <f t="shared" si="21"/>
        <v>-7.2502892402622421E-2</v>
      </c>
      <c r="Y108" s="89">
        <f t="shared" si="22"/>
        <v>20721430</v>
      </c>
      <c r="Z108" s="89">
        <f t="shared" si="23"/>
        <v>497847589.30000001</v>
      </c>
      <c r="AA108" s="90">
        <f>IFERROR(RANK(W108,$W$10:$W$326,1)+COUNTIF(W108:W$326,W108)-1,"")</f>
        <v>210</v>
      </c>
      <c r="AB108" s="91">
        <f>IFERROR(RANK(X108,$X$10:$X$326,1)+COUNTIF(X108:X$326,X108)-1,"")</f>
        <v>65</v>
      </c>
      <c r="AC108" s="90">
        <f>IFERROR(RANK(Y108,$Y$10:$Y$326,1)+COUNTIF(Y108:Y$326,Y108)-1,"")</f>
        <v>96</v>
      </c>
      <c r="AD108" s="90">
        <f>IFERROR(RANK(Z108,$Z$10:$Z$326,1)+COUNTIF(Z108:Z$326,Z108)-1,"")</f>
        <v>98</v>
      </c>
      <c r="AE108" s="42"/>
      <c r="AF108" s="42"/>
      <c r="AG108" s="42"/>
      <c r="AH108" s="42"/>
      <c r="AI108" s="42"/>
      <c r="AJ108" s="42"/>
      <c r="AK108" s="42"/>
    </row>
    <row r="109" spans="2:37" x14ac:dyDescent="0.25">
      <c r="B109" s="93" t="str">
        <f>IF(ISTEXT('Current Price list'!A102),'Current Price list'!A102,"")</f>
        <v/>
      </c>
      <c r="C109" s="94" t="str">
        <f>IFERROR(IFERROR(VLOOKUP(B109,'Previous Price List'!$A$3:$H$369,6,FALSE),VLOOKUP(B109,'Current Price list'!$A$3:$H$390,2,FALSE)),"")</f>
        <v/>
      </c>
      <c r="D109" s="95" t="str">
        <f>IFERROR(IF(ISBLANK(VLOOKUP(B109,'Current Price list'!$A$3:$H$390,4,FALSE)),F109,VLOOKUP(B109,'Current Price list'!$A$3:$H$390,4,FALSE)),"")</f>
        <v/>
      </c>
      <c r="E109" s="95" t="str">
        <f>IFERROR(IF(ISBLANK(VLOOKUP(B109,'Current Price list'!$A$3:$H$390,5,FALSE)),F109,VLOOKUP(B109,'Current Price list'!$A$3:$H$390,5,FALSE)),"")</f>
        <v/>
      </c>
      <c r="F109" s="96" t="str">
        <f>IFERROR(VLOOKUP(B109,'Current Price list'!$A$3:$H$390,6,FALSE),"")</f>
        <v/>
      </c>
      <c r="G109" s="97" t="str">
        <f>IFERROR(VLOOKUP(B109,'Current Price list'!$A$3:$H$3990,7,FALSE),"")</f>
        <v/>
      </c>
      <c r="H109" s="97" t="str">
        <f>IFERROR(VLOOKUP(B109,'Current Price list'!$A$3:$H$390,8,FALSE),"")</f>
        <v/>
      </c>
      <c r="I109" s="133" t="str">
        <f t="shared" si="24"/>
        <v/>
      </c>
      <c r="J109" s="81" t="str">
        <f>IFERROR(F109/VLOOKUP(B109,'Year Start'!$A$3:$B$490,2,FALSE)-1,"")</f>
        <v/>
      </c>
      <c r="K109" s="42" t="str">
        <f>IFERROR(RANK(G109,$Y$10:$Y$326,1)+COUNTIF(Y109:Y$326,G109)-1,"")</f>
        <v/>
      </c>
      <c r="L109" s="42" t="str">
        <f>IFERROR(RANK(H109,$Z$10:$Z$326,1)+COUNTIF(Z109:Z$326,H109)-1,"")</f>
        <v/>
      </c>
      <c r="N109" s="113" t="e">
        <f>F109*6000000000</f>
        <v>#VALUE!</v>
      </c>
      <c r="O109" s="45"/>
      <c r="P109" s="45"/>
      <c r="Q109" s="45"/>
      <c r="R109" s="45"/>
      <c r="S109" s="44"/>
      <c r="V109" s="53" t="str">
        <f t="shared" si="19"/>
        <v/>
      </c>
      <c r="W109" s="88" t="str">
        <f t="shared" si="20"/>
        <v/>
      </c>
      <c r="X109" s="88" t="str">
        <f t="shared" si="21"/>
        <v/>
      </c>
      <c r="Y109" s="89" t="str">
        <f t="shared" si="22"/>
        <v/>
      </c>
      <c r="Z109" s="89" t="str">
        <f t="shared" si="23"/>
        <v/>
      </c>
      <c r="AA109" s="90" t="str">
        <f>IFERROR(RANK(W109,$W$10:$W$326,1)+COUNTIF(W109:W$326,W109)-1,"")</f>
        <v/>
      </c>
      <c r="AB109" s="91" t="str">
        <f>IFERROR(RANK(X109,$X$10:$X$326,1)+COUNTIF(X109:X$326,X109)-1,"")</f>
        <v/>
      </c>
      <c r="AC109" s="90" t="str">
        <f>IFERROR(RANK(Y109,$Y$10:$Y$326,1)+COUNTIF(Y109:Y$326,Y109)-1,"")</f>
        <v/>
      </c>
      <c r="AD109" s="90" t="str">
        <f>IFERROR(RANK(Z109,$Z$10:$Z$326,1)+COUNTIF(Z109:Z$326,Z109)-1,"")</f>
        <v/>
      </c>
      <c r="AE109" s="42"/>
      <c r="AF109" s="42"/>
      <c r="AG109" s="42"/>
      <c r="AH109" s="42"/>
      <c r="AI109" s="42"/>
      <c r="AJ109" s="42"/>
      <c r="AK109" s="42"/>
    </row>
    <row r="110" spans="2:37" x14ac:dyDescent="0.25">
      <c r="B110" s="76" t="str">
        <f>IF(ISTEXT('Current Price list'!A103),'Current Price list'!A103,"")</f>
        <v/>
      </c>
      <c r="C110" s="77" t="str">
        <f>IFERROR(IFERROR(VLOOKUP(B110,'Previous Price List'!$A$3:$H$369,6,FALSE),VLOOKUP(B110,'Current Price list'!$A$3:$H$390,2,FALSE)),"")</f>
        <v/>
      </c>
      <c r="D110" s="77" t="str">
        <f>IFERROR(IF(ISBLANK(VLOOKUP(B110,'Current Price list'!$A$3:$H$390,4,FALSE)),F110,VLOOKUP(B110,'Current Price list'!$A$3:$H$390,4,FALSE)),"")</f>
        <v/>
      </c>
      <c r="E110" s="77" t="str">
        <f>IFERROR(IF(ISBLANK(VLOOKUP(B110,'Current Price list'!$A$3:$H$390,5,FALSE)),F110,VLOOKUP(B110,'Current Price list'!$A$3:$H$390,5,FALSE)),"")</f>
        <v/>
      </c>
      <c r="F110" s="78" t="str">
        <f>IFERROR(VLOOKUP(B110,'Current Price list'!$A$3:$H$390,6,FALSE),"")</f>
        <v/>
      </c>
      <c r="G110" s="79" t="str">
        <f>IFERROR(VLOOKUP(B110,'Current Price list'!$A$3:$H$3990,7,FALSE),"")</f>
        <v/>
      </c>
      <c r="H110" s="79" t="str">
        <f>IFERROR(VLOOKUP(B110,'Current Price list'!$A$3:$H$390,8,FALSE),"")</f>
        <v/>
      </c>
      <c r="I110" s="133" t="str">
        <f t="shared" si="24"/>
        <v/>
      </c>
      <c r="J110" s="81" t="str">
        <f>IFERROR(F110/VLOOKUP(B110,'Year Start'!$A$3:$B$490,2,FALSE)-1,"")</f>
        <v/>
      </c>
      <c r="K110" s="42" t="str">
        <f>IFERROR(RANK(G110,$Y$10:$Y$326,1)+COUNTIF(Y110:Y$326,G110)-1,"")</f>
        <v/>
      </c>
      <c r="L110" s="42" t="str">
        <f>IFERROR(RANK(H110,$Z$10:$Z$326,1)+COUNTIF(Z110:Z$326,H110)-1,"")</f>
        <v/>
      </c>
      <c r="N110" s="45"/>
      <c r="O110" s="45"/>
      <c r="P110" s="45"/>
      <c r="Q110" s="45"/>
      <c r="R110" s="45"/>
      <c r="S110" s="44"/>
      <c r="V110" s="53" t="str">
        <f t="shared" si="19"/>
        <v/>
      </c>
      <c r="W110" s="88" t="str">
        <f t="shared" si="20"/>
        <v/>
      </c>
      <c r="X110" s="88" t="str">
        <f t="shared" si="21"/>
        <v/>
      </c>
      <c r="Y110" s="89" t="str">
        <f t="shared" si="22"/>
        <v/>
      </c>
      <c r="Z110" s="89" t="str">
        <f t="shared" si="23"/>
        <v/>
      </c>
      <c r="AA110" s="90" t="str">
        <f>IFERROR(RANK(W110,$W$10:$W$326,1)+COUNTIF(W110:W$326,W110)-1,"")</f>
        <v/>
      </c>
      <c r="AB110" s="91" t="str">
        <f>IFERROR(RANK(X110,$X$10:$X$326,1)+COUNTIF(X110:X$326,X110)-1,"")</f>
        <v/>
      </c>
      <c r="AC110" s="90" t="str">
        <f>IFERROR(RANK(Y110,$Y$10:$Y$326,1)+COUNTIF(Y110:Y$326,Y110)-1,"")</f>
        <v/>
      </c>
      <c r="AD110" s="90" t="str">
        <f>IFERROR(RANK(Z110,$Z$10:$Z$326,1)+COUNTIF(Z110:Z$326,Z110)-1,"")</f>
        <v/>
      </c>
      <c r="AE110" s="42"/>
      <c r="AF110" s="42"/>
      <c r="AG110" s="42"/>
      <c r="AH110" s="42"/>
      <c r="AI110" s="42"/>
      <c r="AJ110" s="42"/>
      <c r="AK110" s="42"/>
    </row>
    <row r="111" spans="2:37" x14ac:dyDescent="0.25">
      <c r="B111" s="76" t="str">
        <f>IF(ISTEXT('Current Price list'!A104),'Current Price list'!A104,"")</f>
        <v/>
      </c>
      <c r="C111" s="77" t="str">
        <f>IFERROR(IFERROR(VLOOKUP(B111,'Previous Price List'!$A$3:$H$369,6,FALSE),VLOOKUP(B111,'Current Price list'!$A$3:$H$390,2,FALSE)),"")</f>
        <v/>
      </c>
      <c r="D111" s="77" t="str">
        <f>IFERROR(IF(ISBLANK(VLOOKUP(B111,'Current Price list'!$A$3:$H$390,4,FALSE)),F111,VLOOKUP(B111,'Current Price list'!$A$3:$H$390,4,FALSE)),"")</f>
        <v/>
      </c>
      <c r="E111" s="77" t="str">
        <f>IFERROR(IF(ISBLANK(VLOOKUP(B111,'Current Price list'!$A$3:$H$390,5,FALSE)),F111,VLOOKUP(B111,'Current Price list'!$A$3:$H$390,5,FALSE)),"")</f>
        <v/>
      </c>
      <c r="F111" s="78" t="str">
        <f>IFERROR(VLOOKUP(B111,'Current Price list'!$A$3:$H$390,6,FALSE),"")</f>
        <v/>
      </c>
      <c r="G111" s="79" t="str">
        <f>IFERROR(VLOOKUP(B111,'Current Price list'!$A$3:$H$3990,7,FALSE),"")</f>
        <v/>
      </c>
      <c r="H111" s="79" t="str">
        <f>IFERROR(VLOOKUP(B111,'Current Price list'!$A$3:$H$390,8,FALSE),"")</f>
        <v/>
      </c>
      <c r="I111" s="133" t="str">
        <f t="shared" si="24"/>
        <v/>
      </c>
      <c r="J111" s="81" t="str">
        <f>IFERROR(F111/VLOOKUP(B111,'Year Start'!$A$3:$B$490,2,FALSE)-1,"")</f>
        <v/>
      </c>
      <c r="K111" s="42" t="str">
        <f>IFERROR(RANK(G111,$Y$10:$Y$326,1)+COUNTIF(Y111:Y$326,G111)-1,"")</f>
        <v/>
      </c>
      <c r="L111" s="42" t="str">
        <f>IFERROR(RANK(H111,$Z$10:$Z$326,1)+COUNTIF(Z111:Z$326,H111)-1,"")</f>
        <v/>
      </c>
      <c r="N111" s="45"/>
      <c r="O111" s="45"/>
      <c r="P111" s="45"/>
      <c r="Q111" s="45"/>
      <c r="R111" s="45"/>
      <c r="S111" s="44"/>
      <c r="V111" s="53" t="str">
        <f t="shared" si="19"/>
        <v/>
      </c>
      <c r="W111" s="88" t="str">
        <f t="shared" si="20"/>
        <v/>
      </c>
      <c r="X111" s="88" t="str">
        <f t="shared" si="21"/>
        <v/>
      </c>
      <c r="Y111" s="89" t="str">
        <f t="shared" si="22"/>
        <v/>
      </c>
      <c r="Z111" s="89" t="str">
        <f t="shared" si="23"/>
        <v/>
      </c>
      <c r="AA111" s="90" t="str">
        <f>IFERROR(RANK(W111,$W$10:$W$326,1)+COUNTIF(W111:W$326,W111)-1,"")</f>
        <v/>
      </c>
      <c r="AB111" s="91" t="str">
        <f>IFERROR(RANK(X111,$X$10:$X$326,1)+COUNTIF(X111:X$326,X111)-1,"")</f>
        <v/>
      </c>
      <c r="AC111" s="90" t="str">
        <f>IFERROR(RANK(Y111,$Y$10:$Y$326,1)+COUNTIF(Y111:Y$326,Y111)-1,"")</f>
        <v/>
      </c>
      <c r="AD111" s="90" t="str">
        <f>IFERROR(RANK(Z111,$Z$10:$Z$326,1)+COUNTIF(Z111:Z$326,Z111)-1,"")</f>
        <v/>
      </c>
      <c r="AE111" s="42"/>
      <c r="AF111" s="42"/>
      <c r="AG111" s="42"/>
      <c r="AH111" s="42"/>
      <c r="AI111" s="42"/>
      <c r="AJ111" s="42"/>
      <c r="AK111" s="42"/>
    </row>
    <row r="112" spans="2:37" x14ac:dyDescent="0.25">
      <c r="B112" s="93" t="str">
        <f>IF(ISTEXT('Current Price list'!#REF!),'Current Price list'!#REF!,"")</f>
        <v/>
      </c>
      <c r="C112" s="94" t="str">
        <f>IFERROR(IFERROR(VLOOKUP(B112,'Previous Price List'!$A$3:$H$369,6,FALSE),VLOOKUP(B112,'Current Price list'!$A$3:$H$390,2,FALSE)),"")</f>
        <v/>
      </c>
      <c r="D112" s="95" t="str">
        <f>IFERROR(IF(ISBLANK(VLOOKUP(B112,'Current Price list'!$A$3:$H$390,4,FALSE)),F112,VLOOKUP(B112,'Current Price list'!$A$3:$H$390,4,FALSE)),"")</f>
        <v/>
      </c>
      <c r="E112" s="95" t="str">
        <f>IFERROR(IF(ISBLANK(VLOOKUP(B112,'Current Price list'!$A$3:$H$390,5,FALSE)),F112,VLOOKUP(B112,'Current Price list'!$A$3:$H$390,5,FALSE)),"")</f>
        <v/>
      </c>
      <c r="F112" s="96" t="str">
        <f>IFERROR(VLOOKUP(B112,'Current Price list'!$A$3:$H$390,6,FALSE),"")</f>
        <v/>
      </c>
      <c r="G112" s="97" t="str">
        <f>IFERROR(VLOOKUP(B112,'Current Price list'!$A$3:$H$3990,7,FALSE),"")</f>
        <v/>
      </c>
      <c r="H112" s="97" t="str">
        <f>IFERROR(VLOOKUP(B112,'Current Price list'!$A$3:$H$390,8,FALSE),"")</f>
        <v/>
      </c>
      <c r="I112" s="133" t="str">
        <f t="shared" si="24"/>
        <v/>
      </c>
      <c r="J112" s="81" t="str">
        <f>IFERROR(F112/VLOOKUP(B112,'Year Start'!$A$3:$B$490,2,FALSE)-1,"")</f>
        <v/>
      </c>
      <c r="K112" s="42" t="str">
        <f>IFERROR(RANK(G112,$Y$10:$Y$326,1)+COUNTIF(Y112:Y$326,G112)-1,"")</f>
        <v/>
      </c>
      <c r="L112" s="42" t="str">
        <f>IFERROR(RANK(H112,$Z$10:$Z$326,1)+COUNTIF(Z112:Z$326,H112)-1,"")</f>
        <v/>
      </c>
      <c r="N112" s="45"/>
      <c r="O112" s="45"/>
      <c r="P112" s="45"/>
      <c r="Q112" s="45"/>
      <c r="R112" s="45"/>
      <c r="S112" s="44"/>
      <c r="V112" s="53" t="str">
        <f t="shared" si="19"/>
        <v/>
      </c>
      <c r="W112" s="88" t="str">
        <f t="shared" si="20"/>
        <v/>
      </c>
      <c r="X112" s="88" t="str">
        <f t="shared" si="21"/>
        <v/>
      </c>
      <c r="Y112" s="89" t="str">
        <f t="shared" si="22"/>
        <v/>
      </c>
      <c r="Z112" s="89" t="str">
        <f t="shared" si="23"/>
        <v/>
      </c>
      <c r="AA112" s="90" t="str">
        <f>IFERROR(RANK(W112,$W$10:$W$326,1)+COUNTIF(W112:W$326,W112)-1,"")</f>
        <v/>
      </c>
      <c r="AB112" s="91" t="str">
        <f>IFERROR(RANK(X112,$X$10:$X$326,1)+COUNTIF(X112:X$326,X112)-1,"")</f>
        <v/>
      </c>
      <c r="AC112" s="90" t="str">
        <f>IFERROR(RANK(Y112,$Y$10:$Y$326,1)+COUNTIF(Y112:Y$326,Y112)-1,"")</f>
        <v/>
      </c>
      <c r="AD112" s="90" t="str">
        <f>IFERROR(RANK(Z112,$Z$10:$Z$326,1)+COUNTIF(Z112:Z$326,Z112)-1,"")</f>
        <v/>
      </c>
      <c r="AE112" s="42"/>
      <c r="AF112" s="42"/>
      <c r="AG112" s="42"/>
      <c r="AH112" s="42"/>
      <c r="AI112" s="42"/>
      <c r="AJ112" s="42"/>
      <c r="AK112" s="42"/>
    </row>
    <row r="113" spans="2:37" x14ac:dyDescent="0.25">
      <c r="B113" s="76" t="str">
        <f>IF(ISTEXT('Current Price list'!#REF!),'Current Price list'!#REF!,"")</f>
        <v/>
      </c>
      <c r="C113" s="77" t="str">
        <f>IFERROR(IFERROR(VLOOKUP(B113,'Previous Price List'!$A$3:$H$369,6,FALSE),VLOOKUP(B113,'Current Price list'!$A$3:$H$390,2,FALSE)),"")</f>
        <v/>
      </c>
      <c r="D113" s="77" t="str">
        <f>IFERROR(IF(ISBLANK(VLOOKUP(B113,'Current Price list'!$A$3:$H$390,4,FALSE)),F113,VLOOKUP(B113,'Current Price list'!$A$3:$H$390,4,FALSE)),"")</f>
        <v/>
      </c>
      <c r="E113" s="77" t="str">
        <f>IFERROR(IF(ISBLANK(VLOOKUP(B113,'Current Price list'!$A$3:$H$390,5,FALSE)),F113,VLOOKUP(B113,'Current Price list'!$A$3:$H$390,5,FALSE)),"")</f>
        <v/>
      </c>
      <c r="F113" s="78" t="str">
        <f>IFERROR(VLOOKUP(B113,'Current Price list'!$A$3:$H$390,6,FALSE),"")</f>
        <v/>
      </c>
      <c r="G113" s="79" t="str">
        <f>IFERROR(VLOOKUP(B113,'Current Price list'!$A$3:$H$3990,7,FALSE),"")</f>
        <v/>
      </c>
      <c r="H113" s="79" t="str">
        <f>IFERROR(VLOOKUP(B113,'Current Price list'!$A$3:$H$390,8,FALSE),"")</f>
        <v/>
      </c>
      <c r="I113" s="133" t="str">
        <f t="shared" si="24"/>
        <v/>
      </c>
      <c r="J113" s="81" t="str">
        <f>IFERROR(F113/VLOOKUP(B113,'Year Start'!$A$3:$B$490,2,FALSE)-1,"")</f>
        <v/>
      </c>
      <c r="K113" s="42" t="str">
        <f>IFERROR(RANK(G113,$Y$10:$Y$326,1)+COUNTIF(Y113:Y$326,G113)-1,"")</f>
        <v/>
      </c>
      <c r="L113" s="42" t="str">
        <f>IFERROR(RANK(H113,$Z$10:$Z$326,1)+COUNTIF(Z113:Z$326,H113)-1,"")</f>
        <v/>
      </c>
      <c r="N113" s="45"/>
      <c r="O113" s="45"/>
      <c r="P113" s="45"/>
      <c r="Q113" s="45"/>
      <c r="R113" s="45"/>
      <c r="S113" s="44"/>
      <c r="V113" s="53" t="str">
        <f t="shared" si="19"/>
        <v/>
      </c>
      <c r="W113" s="88" t="str">
        <f t="shared" si="20"/>
        <v/>
      </c>
      <c r="X113" s="88" t="str">
        <f t="shared" si="21"/>
        <v/>
      </c>
      <c r="Y113" s="89" t="str">
        <f t="shared" si="22"/>
        <v/>
      </c>
      <c r="Z113" s="89" t="str">
        <f t="shared" si="23"/>
        <v/>
      </c>
      <c r="AA113" s="90" t="str">
        <f>IFERROR(RANK(W113,$W$10:$W$326,1)+COUNTIF(W113:W$326,W113)-1,"")</f>
        <v/>
      </c>
      <c r="AB113" s="91" t="str">
        <f>IFERROR(RANK(X113,$X$10:$X$326,1)+COUNTIF(X113:X$326,X113)-1,"")</f>
        <v/>
      </c>
      <c r="AC113" s="90" t="str">
        <f>IFERROR(RANK(Y113,$Y$10:$Y$326,1)+COUNTIF(Y113:Y$326,Y113)-1,"")</f>
        <v/>
      </c>
      <c r="AD113" s="90" t="str">
        <f>IFERROR(RANK(Z113,$Z$10:$Z$326,1)+COUNTIF(Z113:Z$326,Z113)-1,"")</f>
        <v/>
      </c>
      <c r="AE113" s="42"/>
      <c r="AF113" s="42"/>
      <c r="AG113" s="42"/>
      <c r="AH113" s="42"/>
      <c r="AI113" s="42"/>
      <c r="AJ113" s="42"/>
      <c r="AK113" s="42"/>
    </row>
    <row r="114" spans="2:37" x14ac:dyDescent="0.25">
      <c r="B114" s="76" t="str">
        <f>IF(ISTEXT('Current Price list'!A105),'Current Price list'!A105,"")</f>
        <v/>
      </c>
      <c r="C114" s="77" t="str">
        <f>IFERROR(IFERROR(VLOOKUP(B114,'Previous Price List'!$A$3:$H$369,6,FALSE),VLOOKUP(B114,'Current Price list'!$A$3:$H$390,2,FALSE)),"")</f>
        <v/>
      </c>
      <c r="D114" s="77" t="str">
        <f>IFERROR(IF(ISBLANK(VLOOKUP(B114,'Current Price list'!$A$3:$H$390,4,FALSE)),F114,VLOOKUP(B114,'Current Price list'!$A$3:$H$390,4,FALSE)),"")</f>
        <v/>
      </c>
      <c r="E114" s="77" t="str">
        <f>IFERROR(IF(ISBLANK(VLOOKUP(B114,'Current Price list'!$A$3:$H$390,5,FALSE)),F114,VLOOKUP(B114,'Current Price list'!$A$3:$H$390,5,FALSE)),"")</f>
        <v/>
      </c>
      <c r="F114" s="78" t="str">
        <f>IFERROR(VLOOKUP(B114,'Current Price list'!$A$3:$H$390,6,FALSE),"")</f>
        <v/>
      </c>
      <c r="G114" s="79" t="str">
        <f>IFERROR(VLOOKUP(B114,'Current Price list'!$A$3:$H$3990,7,FALSE),"")</f>
        <v/>
      </c>
      <c r="H114" s="79" t="str">
        <f>IFERROR(VLOOKUP(B114,'Current Price list'!$A$3:$H$390,8,FALSE),"")</f>
        <v/>
      </c>
      <c r="I114" s="133" t="str">
        <f t="shared" si="24"/>
        <v/>
      </c>
      <c r="J114" s="81" t="str">
        <f>IFERROR(F114/VLOOKUP(B114,'Year Start'!$A$3:$B$490,2,FALSE)-1,"")</f>
        <v/>
      </c>
      <c r="K114" s="42" t="str">
        <f>IFERROR(RANK(G114,$Y$10:$Y$326,1)+COUNTIF(Y114:Y$326,G114)-1,"")</f>
        <v/>
      </c>
      <c r="L114" s="42" t="str">
        <f>IFERROR(RANK(H114,$Z$10:$Z$326,1)+COUNTIF(Z114:Z$326,H114)-1,"")</f>
        <v/>
      </c>
      <c r="N114" s="45"/>
      <c r="O114" s="45"/>
      <c r="P114" s="45"/>
      <c r="Q114" s="45"/>
      <c r="R114" s="45"/>
      <c r="S114" s="44"/>
      <c r="V114" s="53" t="str">
        <f t="shared" ref="V114:V117" si="25">IF(ISTEXT(B114),B114,"")</f>
        <v/>
      </c>
      <c r="W114" s="88" t="str">
        <f t="shared" ref="W114:W117" si="26">IF(ISTEXT(B114),I114,"")</f>
        <v/>
      </c>
      <c r="X114" s="88" t="str">
        <f t="shared" ref="X114:X117" si="27">IF(ISTEXT(B114),J114,"")</f>
        <v/>
      </c>
      <c r="Y114" s="89" t="str">
        <f t="shared" ref="Y114:Y117" si="28">IF(ISTEXT(B114),G114,"")</f>
        <v/>
      </c>
      <c r="Z114" s="89" t="str">
        <f t="shared" ref="Z114:Z117" si="29">IF(ISTEXT(B114),H114,"")</f>
        <v/>
      </c>
      <c r="AA114" s="90" t="str">
        <f>IFERROR(RANK(W114,$W$10:$W$326,1)+COUNTIF(W114:W$326,W114)-1,"")</f>
        <v/>
      </c>
      <c r="AB114" s="91" t="str">
        <f>IFERROR(RANK(X114,$X$10:$X$326,1)+COUNTIF(X114:X$326,X114)-1,"")</f>
        <v/>
      </c>
      <c r="AC114" s="90" t="str">
        <f>IFERROR(RANK(Y114,$Y$10:$Y$326,1)+COUNTIF(Y114:Y$326,Y114)-1,"")</f>
        <v/>
      </c>
      <c r="AD114" s="90" t="str">
        <f>IFERROR(RANK(Z114,$Z$10:$Z$326,1)+COUNTIF(Z114:Z$326,Z114)-1,"")</f>
        <v/>
      </c>
      <c r="AE114" s="42"/>
      <c r="AF114" s="42"/>
      <c r="AG114" s="42"/>
      <c r="AH114" s="42"/>
      <c r="AI114" s="42"/>
      <c r="AJ114" s="42"/>
      <c r="AK114" s="42"/>
    </row>
    <row r="115" spans="2:37" x14ac:dyDescent="0.25">
      <c r="B115" s="76" t="str">
        <f>IF(ISTEXT('Current Price list'!A106),'Current Price list'!A106,"")</f>
        <v/>
      </c>
      <c r="C115" s="77" t="str">
        <f>IFERROR(IFERROR(VLOOKUP(B115,'Previous Price List'!$A$3:$H$369,6,FALSE),VLOOKUP(B115,'Current Price list'!$A$3:$H$390,2,FALSE)),"")</f>
        <v/>
      </c>
      <c r="D115" s="77" t="str">
        <f>IFERROR(IF(ISBLANK(VLOOKUP(B115,'Current Price list'!$A$3:$H$390,4,FALSE)),F115,VLOOKUP(B115,'Current Price list'!$A$3:$H$390,4,FALSE)),"")</f>
        <v/>
      </c>
      <c r="E115" s="77" t="str">
        <f>IFERROR(IF(ISBLANK(VLOOKUP(B115,'Current Price list'!$A$3:$H$390,5,FALSE)),F115,VLOOKUP(B115,'Current Price list'!$A$3:$H$390,5,FALSE)),"")</f>
        <v/>
      </c>
      <c r="F115" s="78" t="str">
        <f>IFERROR(VLOOKUP(B115,'Current Price list'!$A$3:$H$390,6,FALSE),"")</f>
        <v/>
      </c>
      <c r="G115" s="79" t="str">
        <f>IFERROR(VLOOKUP(B115,'Current Price list'!$A$3:$H$3990,7,FALSE),"")</f>
        <v/>
      </c>
      <c r="H115" s="79" t="str">
        <f>IFERROR(VLOOKUP(B115,'Current Price list'!$A$3:$H$390,8,FALSE),"")</f>
        <v/>
      </c>
      <c r="I115" s="133" t="str">
        <f t="shared" si="24"/>
        <v/>
      </c>
      <c r="J115" s="81" t="str">
        <f>IFERROR(F115/VLOOKUP(B115,'Year Start'!$A$3:$B$490,2,FALSE)-1,"")</f>
        <v/>
      </c>
      <c r="K115" s="42" t="str">
        <f>IFERROR(RANK(G115,$Y$10:$Y$326,1)+COUNTIF(Y115:Y$326,G115)-1,"")</f>
        <v/>
      </c>
      <c r="L115" s="42" t="str">
        <f>IFERROR(RANK(H115,$Z$10:$Z$326,1)+COUNTIF(Z115:Z$326,H115)-1,"")</f>
        <v/>
      </c>
      <c r="N115" s="45"/>
      <c r="O115" s="45"/>
      <c r="P115" s="45"/>
      <c r="Q115" s="45"/>
      <c r="R115" s="45"/>
      <c r="S115" s="44"/>
      <c r="V115" s="53" t="str">
        <f t="shared" si="25"/>
        <v/>
      </c>
      <c r="W115" s="88" t="str">
        <f t="shared" si="26"/>
        <v/>
      </c>
      <c r="X115" s="88" t="str">
        <f t="shared" si="27"/>
        <v/>
      </c>
      <c r="Y115" s="89" t="str">
        <f t="shared" si="28"/>
        <v/>
      </c>
      <c r="Z115" s="89" t="str">
        <f t="shared" si="29"/>
        <v/>
      </c>
      <c r="AA115" s="90" t="str">
        <f>IFERROR(RANK(W115,$W$10:$W$326,1)+COUNTIF(W115:W$326,W115)-1,"")</f>
        <v/>
      </c>
      <c r="AB115" s="91" t="str">
        <f>IFERROR(RANK(X115,$X$10:$X$326,1)+COUNTIF(X115:X$326,X115)-1,"")</f>
        <v/>
      </c>
      <c r="AC115" s="90" t="str">
        <f>IFERROR(RANK(Y115,$Y$10:$Y$326,1)+COUNTIF(Y115:Y$326,Y115)-1,"")</f>
        <v/>
      </c>
      <c r="AD115" s="90" t="str">
        <f>IFERROR(RANK(Z115,$Z$10:$Z$326,1)+COUNTIF(Z115:Z$326,Z115)-1,"")</f>
        <v/>
      </c>
      <c r="AE115" s="42"/>
      <c r="AF115" s="42"/>
      <c r="AG115" s="42"/>
      <c r="AH115" s="42"/>
      <c r="AI115" s="42"/>
      <c r="AJ115" s="42"/>
      <c r="AK115" s="42"/>
    </row>
    <row r="116" spans="2:37" x14ac:dyDescent="0.25">
      <c r="B116" s="76" t="str">
        <f>IF(ISTEXT('Current Price list'!A107),'Current Price list'!A107,"")</f>
        <v/>
      </c>
      <c r="C116" s="77" t="str">
        <f>IFERROR(IFERROR(VLOOKUP(B116,'Previous Price List'!$A$3:$H$369,6,FALSE),VLOOKUP(B116,'Current Price list'!$A$3:$H$390,2,FALSE)),"")</f>
        <v/>
      </c>
      <c r="D116" s="77" t="str">
        <f>IFERROR(IF(ISBLANK(VLOOKUP(B116,'Current Price list'!$A$3:$H$390,4,FALSE)),F116,VLOOKUP(B116,'Current Price list'!$A$3:$H$390,4,FALSE)),"")</f>
        <v/>
      </c>
      <c r="E116" s="77" t="str">
        <f>IFERROR(IF(ISBLANK(VLOOKUP(B116,'Current Price list'!$A$3:$H$390,5,FALSE)),F116,VLOOKUP(B116,'Current Price list'!$A$3:$H$390,5,FALSE)),"")</f>
        <v/>
      </c>
      <c r="F116" s="78" t="str">
        <f>IFERROR(VLOOKUP(B116,'Current Price list'!$A$3:$H$390,6,FALSE),"")</f>
        <v/>
      </c>
      <c r="G116" s="79" t="str">
        <f>IFERROR(VLOOKUP(B116,'Current Price list'!$A$3:$H$3990,7,FALSE),"")</f>
        <v/>
      </c>
      <c r="H116" s="79" t="str">
        <f>IFERROR(VLOOKUP(B116,'Current Price list'!$A$3:$H$390,8,FALSE),"")</f>
        <v/>
      </c>
      <c r="I116" s="133" t="str">
        <f t="shared" si="24"/>
        <v/>
      </c>
      <c r="J116" s="81" t="str">
        <f>IFERROR(F116/VLOOKUP(B116,'Year Start'!$A$3:$B$490,2,FALSE)-1,"")</f>
        <v/>
      </c>
      <c r="K116" s="42" t="str">
        <f>IFERROR(RANK(G116,$Y$10:$Y$326,1)+COUNTIF(Y116:Y$326,G116)-1,"")</f>
        <v/>
      </c>
      <c r="L116" s="42" t="str">
        <f>IFERROR(RANK(H116,$Z$10:$Z$326,1)+COUNTIF(Z116:Z$326,H116)-1,"")</f>
        <v/>
      </c>
      <c r="N116" s="45"/>
      <c r="O116" s="45"/>
      <c r="P116" s="45"/>
      <c r="Q116" s="45"/>
      <c r="R116" s="45"/>
      <c r="S116" s="44"/>
      <c r="V116" s="53" t="str">
        <f t="shared" si="25"/>
        <v/>
      </c>
      <c r="W116" s="88" t="str">
        <f t="shared" si="26"/>
        <v/>
      </c>
      <c r="X116" s="88" t="str">
        <f t="shared" si="27"/>
        <v/>
      </c>
      <c r="Y116" s="89" t="str">
        <f t="shared" si="28"/>
        <v/>
      </c>
      <c r="Z116" s="89" t="str">
        <f t="shared" si="29"/>
        <v/>
      </c>
      <c r="AA116" s="90" t="str">
        <f>IFERROR(RANK(W116,$W$10:$W$326,1)+COUNTIF(W116:W$326,W116)-1,"")</f>
        <v/>
      </c>
      <c r="AB116" s="91" t="str">
        <f>IFERROR(RANK(X116,$X$10:$X$326,1)+COUNTIF(X116:X$326,X116)-1,"")</f>
        <v/>
      </c>
      <c r="AC116" s="90" t="str">
        <f>IFERROR(RANK(Y116,$Y$10:$Y$326,1)+COUNTIF(Y116:Y$326,Y116)-1,"")</f>
        <v/>
      </c>
      <c r="AD116" s="90" t="str">
        <f>IFERROR(RANK(Z116,$Z$10:$Z$326,1)+COUNTIF(Z116:Z$326,Z116)-1,"")</f>
        <v/>
      </c>
      <c r="AE116" s="42"/>
      <c r="AF116" s="42"/>
      <c r="AG116" s="42"/>
      <c r="AH116" s="42"/>
      <c r="AI116" s="42"/>
      <c r="AJ116" s="42"/>
      <c r="AK116" s="42"/>
    </row>
    <row r="117" spans="2:37" x14ac:dyDescent="0.25">
      <c r="B117" s="76" t="str">
        <f>IF(ISTEXT('Current Price list'!A108),'Current Price list'!A108,"")</f>
        <v/>
      </c>
      <c r="C117" s="77" t="str">
        <f>IFERROR(IFERROR(VLOOKUP(B117,'Previous Price List'!$A$3:$H$369,6,FALSE),VLOOKUP(B117,'Current Price list'!$A$3:$H$390,2,FALSE)),"")</f>
        <v/>
      </c>
      <c r="D117" s="77" t="str">
        <f>IFERROR(IF(ISBLANK(VLOOKUP(B117,'Current Price list'!$A$3:$H$390,4,FALSE)),F117,VLOOKUP(B117,'Current Price list'!$A$3:$H$390,4,FALSE)),"")</f>
        <v/>
      </c>
      <c r="E117" s="77" t="str">
        <f>IFERROR(IF(ISBLANK(VLOOKUP(B117,'Current Price list'!$A$3:$H$390,5,FALSE)),F117,VLOOKUP(B117,'Current Price list'!$A$3:$H$390,5,FALSE)),"")</f>
        <v/>
      </c>
      <c r="F117" s="78" t="str">
        <f>IFERROR(VLOOKUP(B117,'Current Price list'!$A$3:$H$390,6,FALSE),"")</f>
        <v/>
      </c>
      <c r="G117" s="79" t="str">
        <f>IFERROR(VLOOKUP(B117,'Current Price list'!$A$3:$H$3990,7,FALSE),"")</f>
        <v/>
      </c>
      <c r="H117" s="79" t="str">
        <f>IFERROR(VLOOKUP(B117,'Current Price list'!$A$3:$H$390,8,FALSE),"")</f>
        <v/>
      </c>
      <c r="I117" s="133" t="str">
        <f t="shared" si="24"/>
        <v/>
      </c>
      <c r="J117" s="81" t="str">
        <f>IFERROR(F117/VLOOKUP(B117,'Year Start'!$A$3:$B$490,2,FALSE)-1,"")</f>
        <v/>
      </c>
      <c r="K117" s="42" t="str">
        <f>IFERROR(RANK(G117,$Y$10:$Y$326,1)+COUNTIF(Y117:Y$326,G117)-1,"")</f>
        <v/>
      </c>
      <c r="L117" s="42" t="str">
        <f>IFERROR(RANK(H117,$Z$10:$Z$326,1)+COUNTIF(Z117:Z$326,H117)-1,"")</f>
        <v/>
      </c>
      <c r="N117" s="45"/>
      <c r="O117" s="45"/>
      <c r="P117" s="45"/>
      <c r="Q117" s="45"/>
      <c r="R117" s="45"/>
      <c r="S117" s="44"/>
      <c r="V117" s="53" t="str">
        <f t="shared" si="25"/>
        <v/>
      </c>
      <c r="W117" s="88" t="str">
        <f t="shared" si="26"/>
        <v/>
      </c>
      <c r="X117" s="88" t="str">
        <f t="shared" si="27"/>
        <v/>
      </c>
      <c r="Y117" s="89" t="str">
        <f t="shared" si="28"/>
        <v/>
      </c>
      <c r="Z117" s="89" t="str">
        <f t="shared" si="29"/>
        <v/>
      </c>
      <c r="AA117" s="90" t="str">
        <f>IFERROR(RANK(W117,$W$10:$W$326,1)+COUNTIF(W117:W$326,W117)-1,"")</f>
        <v/>
      </c>
      <c r="AB117" s="91" t="str">
        <f>IFERROR(RANK(X117,$X$10:$X$326,1)+COUNTIF(X117:X$326,X117)-1,"")</f>
        <v/>
      </c>
      <c r="AC117" s="90" t="str">
        <f>IFERROR(RANK(Y117,$Y$10:$Y$326,1)+COUNTIF(Y117:Y$326,Y117)-1,"")</f>
        <v/>
      </c>
      <c r="AD117" s="90" t="str">
        <f>IFERROR(RANK(Z117,$Z$10:$Z$326,1)+COUNTIF(Z117:Z$326,Z117)-1,"")</f>
        <v/>
      </c>
      <c r="AE117" s="42"/>
      <c r="AF117" s="42"/>
      <c r="AG117" s="42"/>
      <c r="AH117" s="42"/>
      <c r="AI117" s="42"/>
      <c r="AJ117" s="42"/>
      <c r="AK117" s="42"/>
    </row>
    <row r="118" spans="2:37" x14ac:dyDescent="0.25">
      <c r="B118" s="93"/>
      <c r="C118" s="94"/>
      <c r="D118" s="95"/>
      <c r="E118" s="95"/>
      <c r="F118" s="96"/>
      <c r="G118" s="97"/>
      <c r="H118" s="97"/>
      <c r="I118" s="80"/>
      <c r="J118" s="81"/>
      <c r="N118" s="45"/>
      <c r="O118" s="88"/>
      <c r="P118" s="89"/>
      <c r="Q118" s="89"/>
      <c r="R118" s="90"/>
      <c r="S118" s="90"/>
      <c r="T118" s="90"/>
      <c r="U118" s="90"/>
      <c r="V118" s="53"/>
      <c r="W118" s="88"/>
      <c r="X118" s="88"/>
      <c r="Y118" s="89"/>
      <c r="Z118" s="89"/>
      <c r="AA118" s="90"/>
      <c r="AB118" s="91"/>
      <c r="AC118" s="90"/>
      <c r="AD118" s="90"/>
      <c r="AE118" s="42"/>
      <c r="AF118" s="42"/>
      <c r="AG118" s="42"/>
      <c r="AH118" s="42"/>
      <c r="AI118" s="42"/>
      <c r="AJ118" s="42"/>
      <c r="AK118" s="42"/>
    </row>
    <row r="119" spans="2:37" x14ac:dyDescent="0.25">
      <c r="B119" s="76"/>
      <c r="C119" s="77"/>
      <c r="D119" s="77"/>
      <c r="E119" s="77"/>
      <c r="F119" s="78"/>
      <c r="G119" s="79"/>
      <c r="H119" s="79"/>
      <c r="I119" s="80"/>
      <c r="J119" s="81"/>
      <c r="N119" s="45"/>
      <c r="O119" s="88"/>
      <c r="P119" s="89"/>
      <c r="Q119" s="89"/>
      <c r="R119" s="90"/>
      <c r="S119" s="90"/>
      <c r="T119" s="90"/>
      <c r="U119" s="90"/>
      <c r="V119" s="53"/>
      <c r="W119" s="88"/>
      <c r="X119" s="88"/>
      <c r="Y119" s="89"/>
      <c r="Z119" s="89"/>
      <c r="AA119" s="90"/>
      <c r="AB119" s="91"/>
      <c r="AC119" s="90"/>
      <c r="AD119" s="90"/>
      <c r="AE119" s="42"/>
      <c r="AF119" s="42"/>
      <c r="AG119" s="42"/>
      <c r="AH119" s="42"/>
      <c r="AI119" s="42"/>
      <c r="AJ119" s="42"/>
      <c r="AK119" s="42"/>
    </row>
    <row r="120" spans="2:37" x14ac:dyDescent="0.25">
      <c r="B120" s="93"/>
      <c r="C120" s="94"/>
      <c r="D120" s="95"/>
      <c r="E120" s="95"/>
      <c r="F120" s="96"/>
      <c r="G120" s="97"/>
      <c r="H120" s="97"/>
      <c r="I120" s="80"/>
      <c r="J120" s="81"/>
      <c r="N120" s="45"/>
      <c r="O120" s="88"/>
      <c r="P120" s="89"/>
      <c r="Q120" s="89"/>
      <c r="R120" s="90"/>
      <c r="S120" s="90"/>
      <c r="T120" s="90"/>
      <c r="U120" s="90"/>
      <c r="V120" s="53"/>
      <c r="W120" s="88"/>
      <c r="X120" s="88"/>
      <c r="Y120" s="89"/>
      <c r="Z120" s="89"/>
      <c r="AA120" s="90"/>
      <c r="AB120" s="91"/>
      <c r="AC120" s="90"/>
      <c r="AD120" s="90"/>
      <c r="AE120" s="42"/>
      <c r="AF120" s="42"/>
      <c r="AG120" s="42"/>
      <c r="AH120" s="42"/>
      <c r="AI120" s="42"/>
      <c r="AJ120" s="42"/>
      <c r="AK120" s="42"/>
    </row>
    <row r="121" spans="2:37" x14ac:dyDescent="0.25">
      <c r="B121" s="76"/>
      <c r="C121" s="77"/>
      <c r="D121" s="77"/>
      <c r="E121" s="77"/>
      <c r="F121" s="78"/>
      <c r="G121" s="79"/>
      <c r="H121" s="79"/>
      <c r="I121" s="80"/>
      <c r="J121" s="81"/>
      <c r="K121" s="93"/>
      <c r="L121" s="94"/>
      <c r="M121" s="45"/>
      <c r="N121" s="45"/>
      <c r="V121" s="53"/>
      <c r="W121" s="88"/>
      <c r="X121" s="88"/>
      <c r="Y121" s="89"/>
      <c r="Z121" s="89"/>
      <c r="AA121" s="90"/>
      <c r="AB121" s="91"/>
      <c r="AC121" s="90"/>
      <c r="AD121" s="90"/>
    </row>
    <row r="122" spans="2:37" x14ac:dyDescent="0.25">
      <c r="B122" s="93"/>
      <c r="C122" s="94"/>
      <c r="D122" s="95"/>
      <c r="E122" s="95"/>
      <c r="F122" s="96"/>
      <c r="G122" s="97"/>
      <c r="H122" s="97"/>
      <c r="I122" s="80"/>
      <c r="J122" s="81"/>
      <c r="K122" s="76"/>
      <c r="L122" s="77"/>
      <c r="M122" s="45"/>
      <c r="N122" s="45"/>
      <c r="V122" s="53"/>
      <c r="W122" s="88"/>
      <c r="X122" s="88"/>
      <c r="Y122" s="89"/>
      <c r="Z122" s="89"/>
      <c r="AA122" s="90"/>
      <c r="AB122" s="91"/>
      <c r="AC122" s="90"/>
      <c r="AD122" s="90"/>
    </row>
    <row r="123" spans="2:37" x14ac:dyDescent="0.25">
      <c r="B123" s="76"/>
      <c r="C123" s="77"/>
      <c r="D123" s="77"/>
      <c r="E123" s="77"/>
      <c r="F123" s="78"/>
      <c r="G123" s="79"/>
      <c r="H123" s="79"/>
      <c r="I123" s="80"/>
      <c r="J123" s="81"/>
      <c r="K123" s="93"/>
      <c r="L123" s="94"/>
      <c r="M123" s="45"/>
      <c r="N123" s="45"/>
      <c r="V123" s="53"/>
      <c r="W123" s="88"/>
      <c r="X123" s="88"/>
      <c r="Y123" s="89"/>
      <c r="Z123" s="89"/>
      <c r="AA123" s="90"/>
      <c r="AB123" s="91"/>
      <c r="AC123" s="90"/>
      <c r="AD123" s="90"/>
    </row>
    <row r="124" spans="2:37" x14ac:dyDescent="0.25">
      <c r="B124" s="76"/>
      <c r="C124" s="77"/>
      <c r="D124" s="77"/>
      <c r="E124" s="77"/>
      <c r="F124" s="78"/>
      <c r="G124" s="79"/>
      <c r="H124" s="79"/>
      <c r="I124" s="80"/>
      <c r="J124" s="81"/>
      <c r="K124" s="93"/>
      <c r="L124" s="94"/>
      <c r="M124" s="45"/>
      <c r="N124" s="45"/>
      <c r="V124" s="53"/>
      <c r="W124" s="88"/>
      <c r="X124" s="88"/>
      <c r="Y124" s="89"/>
      <c r="Z124" s="89"/>
      <c r="AA124" s="90"/>
      <c r="AB124" s="91"/>
      <c r="AC124" s="90"/>
      <c r="AD124" s="90"/>
    </row>
    <row r="125" spans="2:37" x14ac:dyDescent="0.25">
      <c r="B125" s="76"/>
      <c r="C125" s="77"/>
      <c r="D125" s="77"/>
      <c r="E125" s="77"/>
      <c r="F125" s="78"/>
      <c r="G125" s="79"/>
      <c r="H125" s="79"/>
      <c r="I125" s="80"/>
      <c r="J125" s="81"/>
      <c r="K125" s="93"/>
      <c r="L125" s="94"/>
      <c r="M125" s="45"/>
      <c r="N125" s="45"/>
      <c r="V125" s="53"/>
      <c r="W125" s="88"/>
      <c r="X125" s="88"/>
      <c r="Y125" s="89"/>
      <c r="Z125" s="89"/>
      <c r="AA125" s="90"/>
      <c r="AB125" s="91"/>
      <c r="AC125" s="90"/>
      <c r="AD125" s="90"/>
    </row>
    <row r="126" spans="2:37" x14ac:dyDescent="0.25">
      <c r="B126" s="76"/>
      <c r="C126" s="77"/>
      <c r="D126" s="77"/>
      <c r="E126" s="77"/>
      <c r="F126" s="78"/>
      <c r="G126" s="79"/>
      <c r="H126" s="79"/>
      <c r="I126" s="80"/>
      <c r="J126" s="81"/>
      <c r="K126" s="93"/>
      <c r="L126" s="94"/>
      <c r="M126" s="45"/>
      <c r="N126" s="45"/>
      <c r="V126" s="53"/>
      <c r="W126" s="88"/>
      <c r="X126" s="88"/>
      <c r="Y126" s="89"/>
      <c r="Z126" s="89"/>
      <c r="AA126" s="90"/>
      <c r="AB126" s="91"/>
      <c r="AC126" s="90"/>
      <c r="AD126" s="90"/>
    </row>
    <row r="127" spans="2:37" x14ac:dyDescent="0.25">
      <c r="B127" s="76"/>
      <c r="C127" s="77"/>
      <c r="D127" s="77"/>
      <c r="E127" s="77"/>
      <c r="F127" s="78"/>
      <c r="G127" s="79"/>
      <c r="H127" s="79"/>
      <c r="I127" s="80"/>
      <c r="J127" s="81"/>
      <c r="K127" s="93"/>
      <c r="L127" s="94"/>
      <c r="M127" s="45"/>
      <c r="N127" s="45"/>
      <c r="V127" s="53"/>
      <c r="W127" s="88"/>
      <c r="X127" s="88"/>
      <c r="Y127" s="89"/>
      <c r="Z127" s="89"/>
      <c r="AA127" s="90"/>
      <c r="AB127" s="91"/>
      <c r="AC127" s="90"/>
      <c r="AD127" s="90"/>
    </row>
    <row r="128" spans="2:37" x14ac:dyDescent="0.25">
      <c r="B128" s="76"/>
      <c r="C128" s="77"/>
      <c r="D128" s="77"/>
      <c r="E128" s="77"/>
      <c r="F128" s="78"/>
      <c r="G128" s="79"/>
      <c r="H128" s="79"/>
      <c r="I128" s="80"/>
      <c r="J128" s="81"/>
      <c r="K128" s="93"/>
      <c r="L128" s="94"/>
      <c r="M128" s="45"/>
      <c r="N128" s="45"/>
      <c r="V128" s="53"/>
      <c r="W128" s="88"/>
      <c r="X128" s="88"/>
      <c r="Y128" s="89"/>
      <c r="Z128" s="89"/>
      <c r="AA128" s="90"/>
      <c r="AB128" s="91"/>
      <c r="AC128" s="90"/>
      <c r="AD128" s="90"/>
    </row>
    <row r="129" spans="2:30" x14ac:dyDescent="0.25">
      <c r="B129" s="76"/>
      <c r="C129" s="77"/>
      <c r="D129" s="77"/>
      <c r="E129" s="77"/>
      <c r="F129" s="78"/>
      <c r="G129" s="79"/>
      <c r="H129" s="79"/>
      <c r="I129" s="80"/>
      <c r="J129" s="81"/>
      <c r="K129" s="93"/>
      <c r="L129" s="94"/>
      <c r="M129" s="45"/>
      <c r="N129" s="45"/>
      <c r="V129" s="53"/>
      <c r="W129" s="88"/>
      <c r="X129" s="88"/>
      <c r="Y129" s="89"/>
      <c r="Z129" s="89"/>
      <c r="AA129" s="90"/>
      <c r="AB129" s="91"/>
      <c r="AC129" s="90"/>
      <c r="AD129" s="90"/>
    </row>
    <row r="130" spans="2:30" x14ac:dyDescent="0.25">
      <c r="B130" s="76"/>
      <c r="C130" s="77"/>
      <c r="D130" s="77"/>
      <c r="E130" s="77"/>
      <c r="F130" s="78"/>
      <c r="G130" s="79"/>
      <c r="H130" s="79"/>
      <c r="I130" s="80"/>
      <c r="J130" s="81"/>
      <c r="K130" s="93"/>
      <c r="L130" s="94"/>
      <c r="M130" s="45"/>
      <c r="N130" s="45"/>
      <c r="V130" s="53"/>
      <c r="W130" s="88"/>
      <c r="X130" s="88"/>
      <c r="Y130" s="89"/>
      <c r="Z130" s="89"/>
      <c r="AA130" s="90"/>
      <c r="AB130" s="91"/>
      <c r="AC130" s="90"/>
      <c r="AD130" s="90"/>
    </row>
    <row r="131" spans="2:30" x14ac:dyDescent="0.25">
      <c r="B131" s="76"/>
      <c r="C131" s="77"/>
      <c r="D131" s="77"/>
      <c r="E131" s="77"/>
      <c r="F131" s="78"/>
      <c r="G131" s="79"/>
      <c r="H131" s="79"/>
      <c r="I131" s="80"/>
      <c r="J131" s="81"/>
      <c r="K131" s="93"/>
      <c r="L131" s="94"/>
      <c r="M131" s="45"/>
      <c r="N131" s="45"/>
      <c r="V131" s="53"/>
      <c r="W131" s="88"/>
      <c r="X131" s="88"/>
      <c r="Y131" s="89"/>
      <c r="Z131" s="89"/>
      <c r="AA131" s="90"/>
      <c r="AB131" s="91"/>
      <c r="AC131" s="90"/>
      <c r="AD131" s="90"/>
    </row>
    <row r="132" spans="2:30" x14ac:dyDescent="0.25">
      <c r="B132" s="76"/>
      <c r="C132" s="77"/>
      <c r="D132" s="77"/>
      <c r="E132" s="77"/>
      <c r="F132" s="78"/>
      <c r="G132" s="79"/>
      <c r="H132" s="79"/>
      <c r="I132" s="80"/>
      <c r="J132" s="81"/>
      <c r="K132" s="93"/>
      <c r="L132" s="94"/>
      <c r="M132" s="45"/>
      <c r="N132" s="45"/>
      <c r="V132" s="53"/>
      <c r="W132" s="88"/>
      <c r="X132" s="88"/>
      <c r="Y132" s="89"/>
      <c r="Z132" s="89"/>
      <c r="AA132" s="90"/>
      <c r="AB132" s="91"/>
      <c r="AC132" s="90"/>
      <c r="AD132" s="90"/>
    </row>
    <row r="133" spans="2:30" x14ac:dyDescent="0.25">
      <c r="B133" s="76"/>
      <c r="C133" s="77"/>
      <c r="D133" s="77"/>
      <c r="E133" s="77"/>
      <c r="F133" s="78"/>
      <c r="G133" s="79"/>
      <c r="H133" s="79"/>
      <c r="I133" s="80"/>
      <c r="J133" s="81"/>
      <c r="K133" s="93"/>
      <c r="L133" s="94"/>
      <c r="M133" s="45"/>
      <c r="N133" s="45"/>
      <c r="V133" s="53"/>
      <c r="W133" s="88"/>
      <c r="X133" s="88"/>
      <c r="Y133" s="89"/>
      <c r="Z133" s="89"/>
      <c r="AA133" s="90"/>
      <c r="AB133" s="91"/>
      <c r="AC133" s="90"/>
      <c r="AD133" s="90"/>
    </row>
    <row r="134" spans="2:30" x14ac:dyDescent="0.25">
      <c r="B134" s="76"/>
      <c r="C134" s="77"/>
      <c r="D134" s="77"/>
      <c r="E134" s="77"/>
      <c r="F134" s="78"/>
      <c r="G134" s="79"/>
      <c r="H134" s="79"/>
      <c r="I134" s="80"/>
      <c r="J134" s="81"/>
      <c r="K134" s="93"/>
      <c r="L134" s="94"/>
      <c r="M134" s="45"/>
      <c r="N134" s="45"/>
      <c r="V134" s="53"/>
      <c r="W134" s="88"/>
      <c r="X134" s="88"/>
      <c r="Y134" s="89"/>
      <c r="Z134" s="89"/>
      <c r="AA134" s="90"/>
      <c r="AB134" s="91"/>
      <c r="AC134" s="90"/>
      <c r="AD134" s="90"/>
    </row>
    <row r="135" spans="2:30" x14ac:dyDescent="0.25">
      <c r="B135" s="76"/>
      <c r="C135" s="77"/>
      <c r="D135" s="77"/>
      <c r="E135" s="77"/>
      <c r="F135" s="78"/>
      <c r="G135" s="79"/>
      <c r="H135" s="79"/>
      <c r="I135" s="80"/>
      <c r="J135" s="81"/>
      <c r="K135" s="93"/>
      <c r="L135" s="94"/>
      <c r="M135" s="45"/>
      <c r="N135" s="45"/>
      <c r="V135" s="53"/>
      <c r="W135" s="88"/>
      <c r="X135" s="88"/>
      <c r="Y135" s="89"/>
      <c r="Z135" s="89"/>
      <c r="AA135" s="90"/>
      <c r="AB135" s="91"/>
      <c r="AC135" s="90"/>
      <c r="AD135" s="90"/>
    </row>
    <row r="136" spans="2:30" x14ac:dyDescent="0.25">
      <c r="B136" s="76"/>
      <c r="C136" s="77"/>
      <c r="D136" s="77"/>
      <c r="E136" s="77"/>
      <c r="F136" s="78"/>
      <c r="G136" s="79"/>
      <c r="H136" s="79"/>
      <c r="I136" s="80"/>
      <c r="J136" s="81"/>
      <c r="K136" s="93"/>
      <c r="L136" s="94"/>
      <c r="M136" s="45"/>
      <c r="N136" s="45"/>
      <c r="V136" s="53"/>
      <c r="W136" s="88"/>
      <c r="X136" s="88"/>
      <c r="Y136" s="89"/>
      <c r="Z136" s="89"/>
      <c r="AA136" s="90"/>
      <c r="AB136" s="91"/>
      <c r="AC136" s="90"/>
      <c r="AD136" s="90"/>
    </row>
    <row r="137" spans="2:30" x14ac:dyDescent="0.25">
      <c r="B137" s="76"/>
      <c r="C137" s="77"/>
      <c r="D137" s="77"/>
      <c r="E137" s="77"/>
      <c r="F137" s="78"/>
      <c r="G137" s="79"/>
      <c r="H137" s="79"/>
      <c r="I137" s="80"/>
      <c r="J137" s="81"/>
      <c r="K137" s="93"/>
      <c r="L137" s="94"/>
      <c r="M137" s="45"/>
      <c r="N137" s="45"/>
      <c r="V137" s="53"/>
      <c r="W137" s="88"/>
      <c r="X137" s="88"/>
      <c r="Y137" s="89"/>
      <c r="Z137" s="89"/>
      <c r="AA137" s="90"/>
      <c r="AB137" s="91"/>
      <c r="AC137" s="90"/>
      <c r="AD137" s="90"/>
    </row>
    <row r="138" spans="2:30" x14ac:dyDescent="0.25">
      <c r="B138" s="76"/>
      <c r="C138" s="77"/>
      <c r="D138" s="77"/>
      <c r="E138" s="77"/>
      <c r="F138" s="78"/>
      <c r="G138" s="79"/>
      <c r="H138" s="79"/>
      <c r="I138" s="80"/>
      <c r="J138" s="81"/>
      <c r="K138" s="93"/>
      <c r="L138" s="94"/>
      <c r="M138" s="45"/>
      <c r="N138" s="45"/>
      <c r="V138" s="53"/>
      <c r="W138" s="88"/>
      <c r="X138" s="88"/>
      <c r="Y138" s="89"/>
      <c r="Z138" s="89"/>
      <c r="AA138" s="90"/>
      <c r="AB138" s="91"/>
      <c r="AC138" s="90"/>
      <c r="AD138" s="90"/>
    </row>
    <row r="139" spans="2:30" x14ac:dyDescent="0.25">
      <c r="B139" s="76"/>
      <c r="C139" s="77"/>
      <c r="D139" s="77"/>
      <c r="E139" s="77"/>
      <c r="F139" s="78"/>
      <c r="G139" s="79"/>
      <c r="H139" s="79"/>
      <c r="I139" s="80"/>
      <c r="J139" s="81"/>
      <c r="K139" s="93"/>
      <c r="L139" s="94"/>
      <c r="M139" s="45"/>
      <c r="N139" s="45"/>
      <c r="V139" s="53"/>
      <c r="W139" s="88"/>
      <c r="X139" s="88"/>
      <c r="Y139" s="89"/>
      <c r="Z139" s="89"/>
      <c r="AA139" s="90"/>
      <c r="AB139" s="91"/>
      <c r="AC139" s="90"/>
      <c r="AD139" s="90"/>
    </row>
    <row r="140" spans="2:30" x14ac:dyDescent="0.25">
      <c r="B140" s="76"/>
      <c r="C140" s="77"/>
      <c r="D140" s="77"/>
      <c r="E140" s="77"/>
      <c r="F140" s="78"/>
      <c r="G140" s="79"/>
      <c r="H140" s="79"/>
      <c r="I140" s="80"/>
      <c r="J140" s="81"/>
      <c r="K140" s="93"/>
      <c r="L140" s="94"/>
      <c r="M140" s="45"/>
      <c r="N140" s="45"/>
      <c r="V140" s="53"/>
      <c r="W140" s="88"/>
      <c r="X140" s="88"/>
      <c r="Y140" s="89"/>
      <c r="Z140" s="89"/>
      <c r="AA140" s="90"/>
      <c r="AB140" s="91"/>
      <c r="AC140" s="90"/>
      <c r="AD140" s="90"/>
    </row>
    <row r="141" spans="2:30" x14ac:dyDescent="0.25">
      <c r="B141" s="76"/>
      <c r="C141" s="77"/>
      <c r="D141" s="77"/>
      <c r="E141" s="77"/>
      <c r="F141" s="78"/>
      <c r="G141" s="79"/>
      <c r="H141" s="79"/>
      <c r="I141" s="80"/>
      <c r="J141" s="81"/>
      <c r="K141" s="93"/>
      <c r="L141" s="94"/>
      <c r="M141" s="45"/>
      <c r="N141" s="45"/>
      <c r="V141" s="53"/>
      <c r="W141" s="88"/>
      <c r="X141" s="88"/>
      <c r="Y141" s="89"/>
      <c r="Z141" s="89"/>
      <c r="AA141" s="90"/>
      <c r="AB141" s="91"/>
      <c r="AC141" s="90"/>
      <c r="AD141" s="90"/>
    </row>
    <row r="142" spans="2:30" x14ac:dyDescent="0.25">
      <c r="B142" s="76"/>
      <c r="C142" s="77"/>
      <c r="D142" s="77"/>
      <c r="E142" s="77"/>
      <c r="F142" s="78"/>
      <c r="G142" s="79"/>
      <c r="H142" s="79"/>
      <c r="I142" s="80"/>
      <c r="J142" s="81"/>
      <c r="K142" s="93"/>
      <c r="L142" s="94"/>
      <c r="M142" s="45"/>
      <c r="N142" s="45"/>
      <c r="V142" s="53"/>
      <c r="W142" s="88"/>
      <c r="X142" s="88"/>
      <c r="Y142" s="89"/>
      <c r="Z142" s="89"/>
      <c r="AA142" s="90"/>
      <c r="AB142" s="91"/>
      <c r="AC142" s="90"/>
      <c r="AD142" s="90"/>
    </row>
    <row r="143" spans="2:30" x14ac:dyDescent="0.25">
      <c r="B143" s="76"/>
      <c r="C143" s="77"/>
      <c r="D143" s="77"/>
      <c r="E143" s="77"/>
      <c r="F143" s="78"/>
      <c r="G143" s="79"/>
      <c r="H143" s="79"/>
      <c r="I143" s="80"/>
      <c r="J143" s="81"/>
      <c r="K143" s="93"/>
      <c r="L143" s="94"/>
      <c r="M143" s="45"/>
      <c r="N143" s="45"/>
      <c r="V143" s="53"/>
      <c r="W143" s="88"/>
      <c r="X143" s="88"/>
      <c r="Y143" s="89"/>
      <c r="Z143" s="89"/>
      <c r="AA143" s="90"/>
      <c r="AB143" s="91"/>
      <c r="AC143" s="90"/>
      <c r="AD143" s="90"/>
    </row>
    <row r="144" spans="2:30" x14ac:dyDescent="0.25">
      <c r="B144" s="76"/>
      <c r="C144" s="77"/>
      <c r="D144" s="77"/>
      <c r="E144" s="77"/>
      <c r="F144" s="78"/>
      <c r="G144" s="79"/>
      <c r="H144" s="79"/>
      <c r="I144" s="80"/>
      <c r="J144" s="81"/>
      <c r="K144" s="93"/>
      <c r="L144" s="94"/>
      <c r="M144" s="45"/>
      <c r="N144" s="45"/>
      <c r="V144" s="53"/>
      <c r="W144" s="88"/>
      <c r="X144" s="88"/>
      <c r="Y144" s="89"/>
      <c r="Z144" s="89"/>
      <c r="AA144" s="90"/>
      <c r="AB144" s="91"/>
      <c r="AC144" s="90"/>
      <c r="AD144" s="90"/>
    </row>
    <row r="145" spans="2:30" x14ac:dyDescent="0.25">
      <c r="B145" s="76"/>
      <c r="C145" s="77"/>
      <c r="D145" s="77"/>
      <c r="E145" s="77"/>
      <c r="F145" s="78"/>
      <c r="G145" s="79"/>
      <c r="H145" s="79"/>
      <c r="I145" s="80"/>
      <c r="J145" s="81"/>
      <c r="K145" s="93"/>
      <c r="L145" s="94"/>
      <c r="M145" s="45"/>
      <c r="N145" s="45"/>
      <c r="V145" s="53"/>
      <c r="W145" s="88"/>
      <c r="X145" s="88"/>
      <c r="Y145" s="89"/>
      <c r="Z145" s="89"/>
      <c r="AA145" s="90"/>
      <c r="AB145" s="91"/>
      <c r="AC145" s="90"/>
      <c r="AD145" s="90"/>
    </row>
    <row r="146" spans="2:30" x14ac:dyDescent="0.25">
      <c r="B146" s="76"/>
      <c r="C146" s="77"/>
      <c r="D146" s="77"/>
      <c r="E146" s="77"/>
      <c r="F146" s="78"/>
      <c r="G146" s="79"/>
      <c r="H146" s="79"/>
      <c r="I146" s="80"/>
      <c r="J146" s="81"/>
      <c r="K146" s="93"/>
      <c r="L146" s="94"/>
      <c r="M146" s="45"/>
      <c r="N146" s="45"/>
      <c r="V146" s="53"/>
      <c r="W146" s="88"/>
      <c r="X146" s="88"/>
      <c r="Y146" s="89"/>
      <c r="Z146" s="89"/>
      <c r="AA146" s="90"/>
      <c r="AB146" s="91"/>
      <c r="AC146" s="90"/>
      <c r="AD146" s="90"/>
    </row>
    <row r="147" spans="2:30" x14ac:dyDescent="0.25">
      <c r="B147" s="76"/>
      <c r="C147" s="77"/>
      <c r="D147" s="77"/>
      <c r="E147" s="77"/>
      <c r="F147" s="78"/>
      <c r="G147" s="79"/>
      <c r="H147" s="79"/>
      <c r="I147" s="80"/>
      <c r="J147" s="81"/>
      <c r="K147" s="93"/>
      <c r="L147" s="94"/>
      <c r="M147" s="45"/>
      <c r="N147" s="45"/>
      <c r="V147" s="53"/>
      <c r="W147" s="88"/>
      <c r="X147" s="88"/>
      <c r="Y147" s="89"/>
      <c r="Z147" s="89"/>
      <c r="AA147" s="90"/>
      <c r="AB147" s="91"/>
      <c r="AC147" s="90"/>
      <c r="AD147" s="90"/>
    </row>
    <row r="148" spans="2:30" x14ac:dyDescent="0.25">
      <c r="B148" s="76"/>
      <c r="C148" s="77"/>
      <c r="D148" s="77"/>
      <c r="E148" s="77"/>
      <c r="F148" s="78"/>
      <c r="G148" s="79"/>
      <c r="H148" s="79"/>
      <c r="I148" s="80"/>
      <c r="J148" s="81"/>
      <c r="K148" s="93"/>
      <c r="L148" s="94"/>
      <c r="M148" s="45"/>
      <c r="N148" s="45"/>
      <c r="V148" s="53"/>
      <c r="W148" s="88"/>
      <c r="X148" s="88"/>
      <c r="Y148" s="89"/>
      <c r="Z148" s="89"/>
      <c r="AA148" s="90"/>
      <c r="AB148" s="91"/>
      <c r="AC148" s="90"/>
      <c r="AD148" s="90"/>
    </row>
    <row r="149" spans="2:30" x14ac:dyDescent="0.25">
      <c r="B149" s="76"/>
      <c r="C149" s="77"/>
      <c r="D149" s="77"/>
      <c r="E149" s="77"/>
      <c r="F149" s="78"/>
      <c r="G149" s="79"/>
      <c r="H149" s="79"/>
      <c r="I149" s="80"/>
      <c r="J149" s="81"/>
      <c r="K149" s="93"/>
      <c r="L149" s="94"/>
      <c r="M149" s="45"/>
      <c r="N149" s="45"/>
      <c r="V149" s="53"/>
      <c r="W149" s="88"/>
      <c r="X149" s="88"/>
      <c r="Y149" s="89"/>
      <c r="Z149" s="89"/>
      <c r="AA149" s="90"/>
      <c r="AB149" s="91"/>
      <c r="AC149" s="90"/>
      <c r="AD149" s="90"/>
    </row>
    <row r="150" spans="2:30" x14ac:dyDescent="0.25">
      <c r="B150" s="76"/>
      <c r="C150" s="77"/>
      <c r="D150" s="77"/>
      <c r="E150" s="77"/>
      <c r="F150" s="78"/>
      <c r="G150" s="79"/>
      <c r="H150" s="79"/>
      <c r="I150" s="80"/>
      <c r="J150" s="81"/>
      <c r="K150" s="93"/>
      <c r="L150" s="94"/>
      <c r="M150" s="45"/>
      <c r="N150" s="45"/>
      <c r="V150" s="53"/>
      <c r="W150" s="88"/>
      <c r="X150" s="88"/>
      <c r="Y150" s="89"/>
      <c r="Z150" s="89"/>
      <c r="AA150" s="90"/>
      <c r="AB150" s="91"/>
      <c r="AC150" s="90"/>
      <c r="AD150" s="90"/>
    </row>
    <row r="151" spans="2:30" x14ac:dyDescent="0.25">
      <c r="B151" s="76"/>
      <c r="C151" s="77"/>
      <c r="D151" s="77"/>
      <c r="E151" s="77"/>
      <c r="F151" s="78"/>
      <c r="G151" s="79"/>
      <c r="H151" s="79"/>
      <c r="I151" s="80"/>
      <c r="J151" s="81"/>
      <c r="K151" s="93"/>
      <c r="L151" s="94"/>
      <c r="M151" s="45"/>
      <c r="N151" s="45"/>
      <c r="V151" s="53"/>
      <c r="W151" s="88"/>
      <c r="X151" s="88"/>
      <c r="Y151" s="89"/>
      <c r="Z151" s="89"/>
      <c r="AA151" s="90"/>
      <c r="AB151" s="91"/>
      <c r="AC151" s="90"/>
      <c r="AD151" s="90"/>
    </row>
    <row r="152" spans="2:30" x14ac:dyDescent="0.25">
      <c r="B152" s="76"/>
      <c r="C152" s="77"/>
      <c r="D152" s="77"/>
      <c r="E152" s="77"/>
      <c r="F152" s="78"/>
      <c r="G152" s="79"/>
      <c r="H152" s="79"/>
      <c r="I152" s="80"/>
      <c r="J152" s="81"/>
      <c r="K152" s="93"/>
      <c r="L152" s="94"/>
      <c r="M152" s="45"/>
      <c r="N152" s="45"/>
      <c r="V152" s="53"/>
      <c r="W152" s="88"/>
      <c r="X152" s="88"/>
      <c r="Y152" s="89"/>
      <c r="Z152" s="89"/>
      <c r="AA152" s="90"/>
      <c r="AB152" s="91"/>
      <c r="AC152" s="90"/>
      <c r="AD152" s="90"/>
    </row>
    <row r="153" spans="2:30" x14ac:dyDescent="0.25">
      <c r="B153" s="76"/>
      <c r="C153" s="77"/>
      <c r="D153" s="77"/>
      <c r="E153" s="77"/>
      <c r="F153" s="78"/>
      <c r="G153" s="79"/>
      <c r="H153" s="79"/>
      <c r="I153" s="80"/>
      <c r="J153" s="81"/>
      <c r="K153" s="93"/>
      <c r="L153" s="94"/>
      <c r="M153" s="45"/>
      <c r="N153" s="45"/>
      <c r="V153" s="53"/>
      <c r="W153" s="88"/>
      <c r="X153" s="88"/>
      <c r="Y153" s="89"/>
      <c r="Z153" s="89"/>
      <c r="AA153" s="90"/>
      <c r="AB153" s="91"/>
      <c r="AC153" s="90"/>
      <c r="AD153" s="90"/>
    </row>
    <row r="154" spans="2:30" x14ac:dyDescent="0.25">
      <c r="B154" s="76"/>
      <c r="C154" s="77"/>
      <c r="D154" s="77"/>
      <c r="E154" s="77"/>
      <c r="F154" s="78"/>
      <c r="G154" s="79"/>
      <c r="H154" s="79"/>
      <c r="I154" s="80"/>
      <c r="J154" s="81"/>
      <c r="K154" s="93"/>
      <c r="L154" s="94"/>
      <c r="M154" s="45"/>
      <c r="N154" s="45"/>
      <c r="V154" s="53"/>
      <c r="W154" s="88"/>
      <c r="X154" s="88"/>
      <c r="Y154" s="89"/>
      <c r="Z154" s="89"/>
      <c r="AA154" s="90"/>
      <c r="AB154" s="91"/>
      <c r="AC154" s="90"/>
      <c r="AD154" s="90"/>
    </row>
    <row r="155" spans="2:30" x14ac:dyDescent="0.25">
      <c r="B155" s="76"/>
      <c r="C155" s="77"/>
      <c r="D155" s="77"/>
      <c r="E155" s="77"/>
      <c r="F155" s="78"/>
      <c r="G155" s="79"/>
      <c r="H155" s="79"/>
      <c r="I155" s="80"/>
      <c r="J155" s="81"/>
      <c r="K155" s="93"/>
      <c r="L155" s="94"/>
      <c r="M155" s="45"/>
      <c r="N155" s="45"/>
      <c r="V155" s="53"/>
      <c r="W155" s="88"/>
      <c r="X155" s="88"/>
      <c r="Y155" s="89"/>
      <c r="Z155" s="89"/>
      <c r="AA155" s="90"/>
      <c r="AB155" s="91"/>
      <c r="AC155" s="90"/>
      <c r="AD155" s="90"/>
    </row>
    <row r="156" spans="2:30" x14ac:dyDescent="0.25">
      <c r="B156" s="76"/>
      <c r="C156" s="77"/>
      <c r="D156" s="77"/>
      <c r="E156" s="77"/>
      <c r="F156" s="78"/>
      <c r="G156" s="79"/>
      <c r="H156" s="79"/>
      <c r="I156" s="80"/>
      <c r="J156" s="81"/>
      <c r="K156" s="93"/>
      <c r="L156" s="94"/>
      <c r="M156" s="45"/>
      <c r="N156" s="45"/>
      <c r="V156" s="53"/>
      <c r="W156" s="88"/>
      <c r="X156" s="88"/>
      <c r="Y156" s="89"/>
      <c r="Z156" s="89"/>
      <c r="AA156" s="90"/>
      <c r="AB156" s="91"/>
      <c r="AC156" s="90"/>
      <c r="AD156" s="90"/>
    </row>
    <row r="157" spans="2:30" x14ac:dyDescent="0.25">
      <c r="B157" s="76"/>
      <c r="C157" s="77"/>
      <c r="D157" s="77"/>
      <c r="E157" s="77"/>
      <c r="F157" s="78"/>
      <c r="G157" s="79"/>
      <c r="H157" s="79"/>
      <c r="I157" s="80"/>
      <c r="J157" s="81"/>
      <c r="K157" s="93"/>
      <c r="L157" s="94"/>
      <c r="M157" s="45"/>
      <c r="N157" s="45"/>
      <c r="V157" s="53"/>
      <c r="W157" s="88"/>
      <c r="X157" s="88"/>
      <c r="Y157" s="89"/>
      <c r="Z157" s="89"/>
      <c r="AA157" s="90"/>
      <c r="AB157" s="91"/>
      <c r="AC157" s="90"/>
      <c r="AD157" s="90"/>
    </row>
    <row r="158" spans="2:30" x14ac:dyDescent="0.25">
      <c r="B158" s="76"/>
      <c r="C158" s="77"/>
      <c r="D158" s="77"/>
      <c r="E158" s="77"/>
      <c r="F158" s="78"/>
      <c r="G158" s="79"/>
      <c r="H158" s="79"/>
      <c r="I158" s="80"/>
      <c r="J158" s="81"/>
      <c r="K158" s="93"/>
      <c r="L158" s="94"/>
      <c r="M158" s="45"/>
      <c r="N158" s="45"/>
      <c r="V158" s="53"/>
      <c r="W158" s="88"/>
      <c r="X158" s="88"/>
      <c r="Y158" s="89"/>
      <c r="Z158" s="89"/>
      <c r="AA158" s="90"/>
      <c r="AB158" s="91"/>
      <c r="AC158" s="90"/>
      <c r="AD158" s="90"/>
    </row>
    <row r="159" spans="2:30" x14ac:dyDescent="0.25">
      <c r="B159" s="76"/>
      <c r="C159" s="77"/>
      <c r="D159" s="77"/>
      <c r="E159" s="77"/>
      <c r="F159" s="78"/>
      <c r="G159" s="79"/>
      <c r="H159" s="79"/>
      <c r="I159" s="80"/>
      <c r="J159" s="81"/>
      <c r="K159" s="93"/>
      <c r="L159" s="94"/>
      <c r="M159" s="45"/>
      <c r="N159" s="45"/>
      <c r="V159" s="53"/>
      <c r="W159" s="88"/>
      <c r="X159" s="88"/>
      <c r="Y159" s="89"/>
      <c r="Z159" s="89"/>
      <c r="AA159" s="90"/>
      <c r="AB159" s="91"/>
      <c r="AC159" s="90"/>
      <c r="AD159" s="90"/>
    </row>
    <row r="160" spans="2:30" x14ac:dyDescent="0.25">
      <c r="B160" s="76"/>
      <c r="C160" s="77"/>
      <c r="D160" s="77"/>
      <c r="E160" s="77"/>
      <c r="F160" s="78"/>
      <c r="G160" s="79"/>
      <c r="H160" s="79"/>
      <c r="I160" s="80"/>
      <c r="J160" s="81"/>
      <c r="K160" s="93"/>
      <c r="L160" s="94"/>
      <c r="M160" s="45"/>
      <c r="N160" s="45"/>
      <c r="V160" s="53"/>
      <c r="W160" s="88"/>
      <c r="X160" s="88"/>
      <c r="Y160" s="89"/>
      <c r="Z160" s="89"/>
      <c r="AA160" s="90"/>
      <c r="AB160" s="91"/>
      <c r="AC160" s="90"/>
      <c r="AD160" s="90"/>
    </row>
    <row r="161" spans="2:30" x14ac:dyDescent="0.25">
      <c r="B161" s="76"/>
      <c r="C161" s="77"/>
      <c r="D161" s="77"/>
      <c r="E161" s="77"/>
      <c r="F161" s="78"/>
      <c r="G161" s="79"/>
      <c r="H161" s="79"/>
      <c r="I161" s="80"/>
      <c r="J161" s="81"/>
      <c r="K161" s="93"/>
      <c r="L161" s="94"/>
      <c r="M161" s="45"/>
      <c r="N161" s="45"/>
      <c r="V161" s="53"/>
      <c r="W161" s="88"/>
      <c r="X161" s="88"/>
      <c r="Y161" s="89"/>
      <c r="Z161" s="89"/>
      <c r="AA161" s="90"/>
      <c r="AB161" s="91"/>
      <c r="AC161" s="90"/>
      <c r="AD161" s="90"/>
    </row>
    <row r="162" spans="2:30" x14ac:dyDescent="0.25">
      <c r="B162" s="76"/>
      <c r="C162" s="77"/>
      <c r="D162" s="77"/>
      <c r="E162" s="77"/>
      <c r="F162" s="78"/>
      <c r="G162" s="79"/>
      <c r="H162" s="79"/>
      <c r="I162" s="80"/>
      <c r="J162" s="81"/>
      <c r="K162" s="93"/>
      <c r="L162" s="94"/>
      <c r="M162" s="45"/>
      <c r="N162" s="45"/>
      <c r="V162" s="53"/>
      <c r="W162" s="88"/>
      <c r="X162" s="88"/>
      <c r="Y162" s="89"/>
      <c r="Z162" s="89"/>
      <c r="AA162" s="90"/>
      <c r="AB162" s="91"/>
      <c r="AC162" s="90"/>
      <c r="AD162" s="90"/>
    </row>
    <row r="163" spans="2:30" x14ac:dyDescent="0.25">
      <c r="B163" s="76"/>
      <c r="C163" s="77"/>
      <c r="D163" s="77"/>
      <c r="E163" s="77"/>
      <c r="F163" s="78"/>
      <c r="G163" s="79"/>
      <c r="H163" s="79"/>
      <c r="I163" s="80"/>
      <c r="J163" s="81"/>
      <c r="K163" s="93"/>
      <c r="L163" s="94"/>
      <c r="M163" s="45"/>
      <c r="N163" s="45"/>
      <c r="V163" s="53"/>
      <c r="W163" s="88"/>
      <c r="X163" s="88"/>
      <c r="Y163" s="89"/>
      <c r="Z163" s="89"/>
      <c r="AA163" s="90"/>
      <c r="AB163" s="91"/>
      <c r="AC163" s="90"/>
      <c r="AD163" s="90"/>
    </row>
    <row r="164" spans="2:30" x14ac:dyDescent="0.25">
      <c r="B164" s="76"/>
      <c r="C164" s="77"/>
      <c r="D164" s="77"/>
      <c r="E164" s="77"/>
      <c r="F164" s="78"/>
      <c r="G164" s="79"/>
      <c r="H164" s="79"/>
      <c r="I164" s="80"/>
      <c r="J164" s="81"/>
      <c r="K164" s="93"/>
      <c r="L164" s="94"/>
      <c r="M164" s="45"/>
      <c r="N164" s="45"/>
      <c r="V164" s="53"/>
      <c r="W164" s="88"/>
      <c r="X164" s="88"/>
      <c r="Y164" s="89"/>
      <c r="Z164" s="89"/>
      <c r="AA164" s="90"/>
      <c r="AB164" s="91"/>
      <c r="AC164" s="90"/>
      <c r="AD164" s="90"/>
    </row>
    <row r="165" spans="2:30" x14ac:dyDescent="0.25">
      <c r="B165" s="76"/>
      <c r="C165" s="77"/>
      <c r="D165" s="77"/>
      <c r="E165" s="77"/>
      <c r="F165" s="78"/>
      <c r="G165" s="79"/>
      <c r="H165" s="79"/>
      <c r="I165" s="80"/>
      <c r="J165" s="81"/>
      <c r="K165" s="93"/>
      <c r="L165" s="94"/>
      <c r="M165" s="45"/>
      <c r="N165" s="45"/>
      <c r="V165" s="53"/>
      <c r="W165" s="88"/>
      <c r="X165" s="88"/>
      <c r="Y165" s="89"/>
      <c r="Z165" s="89"/>
      <c r="AA165" s="90"/>
      <c r="AB165" s="91"/>
      <c r="AC165" s="90"/>
      <c r="AD165" s="90"/>
    </row>
    <row r="166" spans="2:30" x14ac:dyDescent="0.25">
      <c r="B166" s="76"/>
      <c r="C166" s="77"/>
      <c r="D166" s="77"/>
      <c r="E166" s="77"/>
      <c r="F166" s="78"/>
      <c r="G166" s="79"/>
      <c r="H166" s="79"/>
      <c r="I166" s="80"/>
      <c r="J166" s="81"/>
      <c r="K166" s="93"/>
      <c r="L166" s="94"/>
      <c r="M166" s="45"/>
      <c r="N166" s="45"/>
      <c r="V166" s="53"/>
      <c r="W166" s="88"/>
      <c r="X166" s="88"/>
      <c r="Y166" s="89"/>
      <c r="Z166" s="89"/>
      <c r="AA166" s="90"/>
      <c r="AB166" s="91"/>
      <c r="AC166" s="90"/>
      <c r="AD166" s="90"/>
    </row>
    <row r="167" spans="2:30" x14ac:dyDescent="0.25">
      <c r="B167" s="76"/>
      <c r="C167" s="77"/>
      <c r="D167" s="77"/>
      <c r="E167" s="77"/>
      <c r="F167" s="78"/>
      <c r="G167" s="79"/>
      <c r="H167" s="79"/>
      <c r="I167" s="80"/>
      <c r="J167" s="81"/>
      <c r="K167" s="93"/>
      <c r="L167" s="94"/>
      <c r="M167" s="45"/>
      <c r="N167" s="45"/>
      <c r="V167" s="53"/>
      <c r="W167" s="88"/>
      <c r="X167" s="88"/>
      <c r="Y167" s="89"/>
      <c r="Z167" s="89"/>
      <c r="AA167" s="90"/>
      <c r="AB167" s="91"/>
      <c r="AC167" s="90"/>
      <c r="AD167" s="90"/>
    </row>
    <row r="168" spans="2:30" x14ac:dyDescent="0.25">
      <c r="B168" s="76"/>
      <c r="C168" s="77"/>
      <c r="D168" s="77"/>
      <c r="E168" s="77"/>
      <c r="F168" s="78"/>
      <c r="G168" s="79"/>
      <c r="H168" s="79"/>
      <c r="I168" s="80"/>
      <c r="J168" s="81"/>
      <c r="K168" s="93"/>
      <c r="L168" s="94"/>
      <c r="M168" s="45"/>
      <c r="N168" s="45"/>
      <c r="V168" s="53"/>
      <c r="W168" s="88"/>
      <c r="X168" s="88"/>
      <c r="Y168" s="89"/>
      <c r="Z168" s="89"/>
      <c r="AA168" s="90"/>
      <c r="AB168" s="91"/>
      <c r="AC168" s="90"/>
      <c r="AD168" s="90"/>
    </row>
    <row r="169" spans="2:30" x14ac:dyDescent="0.25">
      <c r="B169" s="76"/>
      <c r="C169" s="77"/>
      <c r="D169" s="77"/>
      <c r="E169" s="77"/>
      <c r="F169" s="78"/>
      <c r="G169" s="79"/>
      <c r="H169" s="79"/>
      <c r="I169" s="80"/>
      <c r="J169" s="81"/>
      <c r="K169" s="93"/>
      <c r="L169" s="94"/>
      <c r="M169" s="45"/>
      <c r="N169" s="45"/>
      <c r="V169" s="53"/>
      <c r="W169" s="88"/>
      <c r="X169" s="88"/>
      <c r="Y169" s="89"/>
      <c r="Z169" s="89"/>
      <c r="AA169" s="90"/>
      <c r="AB169" s="91"/>
      <c r="AC169" s="90"/>
      <c r="AD169" s="90"/>
    </row>
    <row r="170" spans="2:30" x14ac:dyDescent="0.25">
      <c r="B170" s="76"/>
      <c r="C170" s="77"/>
      <c r="D170" s="77"/>
      <c r="E170" s="77"/>
      <c r="F170" s="78"/>
      <c r="G170" s="79"/>
      <c r="H170" s="79"/>
      <c r="I170" s="80"/>
      <c r="J170" s="81"/>
      <c r="K170" s="93"/>
      <c r="L170" s="94"/>
      <c r="M170" s="45"/>
      <c r="N170" s="45"/>
      <c r="V170" s="53"/>
      <c r="W170" s="88"/>
      <c r="X170" s="88"/>
      <c r="Y170" s="89"/>
      <c r="Z170" s="89"/>
      <c r="AA170" s="90"/>
      <c r="AB170" s="91"/>
      <c r="AC170" s="90"/>
      <c r="AD170" s="90"/>
    </row>
    <row r="171" spans="2:30" x14ac:dyDescent="0.25">
      <c r="B171" s="76"/>
      <c r="C171" s="77"/>
      <c r="D171" s="77"/>
      <c r="E171" s="77"/>
      <c r="F171" s="78"/>
      <c r="G171" s="79"/>
      <c r="H171" s="79"/>
      <c r="I171" s="80"/>
      <c r="J171" s="81"/>
      <c r="K171" s="93"/>
      <c r="L171" s="94"/>
      <c r="M171" s="45"/>
      <c r="N171" s="45"/>
      <c r="V171" s="53"/>
      <c r="W171" s="88"/>
      <c r="X171" s="88"/>
      <c r="Y171" s="89"/>
      <c r="Z171" s="89"/>
      <c r="AA171" s="90"/>
      <c r="AB171" s="91"/>
      <c r="AC171" s="90"/>
      <c r="AD171" s="90"/>
    </row>
    <row r="172" spans="2:30" x14ac:dyDescent="0.25">
      <c r="B172" s="76"/>
      <c r="C172" s="77"/>
      <c r="D172" s="77"/>
      <c r="E172" s="77"/>
      <c r="F172" s="78"/>
      <c r="G172" s="79"/>
      <c r="H172" s="79"/>
      <c r="I172" s="80"/>
      <c r="J172" s="81"/>
      <c r="K172" s="93"/>
      <c r="L172" s="94"/>
      <c r="M172" s="45"/>
      <c r="N172" s="45"/>
      <c r="V172" s="53"/>
      <c r="W172" s="88"/>
      <c r="X172" s="88"/>
      <c r="Y172" s="89"/>
      <c r="Z172" s="89"/>
      <c r="AA172" s="90"/>
      <c r="AB172" s="91"/>
      <c r="AC172" s="90"/>
      <c r="AD172" s="90"/>
    </row>
    <row r="173" spans="2:30" x14ac:dyDescent="0.25">
      <c r="B173" s="76"/>
      <c r="C173" s="77"/>
      <c r="D173" s="77"/>
      <c r="E173" s="77"/>
      <c r="F173" s="78"/>
      <c r="G173" s="79"/>
      <c r="H173" s="79"/>
      <c r="I173" s="80"/>
      <c r="J173" s="81"/>
      <c r="K173" s="93"/>
      <c r="L173" s="94"/>
      <c r="M173" s="45"/>
      <c r="N173" s="45"/>
      <c r="V173" s="53"/>
      <c r="W173" s="88"/>
      <c r="X173" s="88"/>
      <c r="Y173" s="89"/>
      <c r="Z173" s="89"/>
      <c r="AA173" s="90"/>
      <c r="AB173" s="91"/>
      <c r="AC173" s="90"/>
      <c r="AD173" s="90"/>
    </row>
    <row r="174" spans="2:30" x14ac:dyDescent="0.25">
      <c r="B174" s="76"/>
      <c r="C174" s="77"/>
      <c r="D174" s="77"/>
      <c r="E174" s="77"/>
      <c r="F174" s="78"/>
      <c r="G174" s="79"/>
      <c r="H174" s="79"/>
      <c r="I174" s="80"/>
      <c r="J174" s="81"/>
      <c r="K174" s="93"/>
      <c r="L174" s="94"/>
      <c r="M174" s="45"/>
      <c r="N174" s="45"/>
      <c r="V174" s="53"/>
      <c r="W174" s="88"/>
      <c r="X174" s="88"/>
      <c r="Y174" s="89"/>
      <c r="Z174" s="89"/>
      <c r="AA174" s="90"/>
      <c r="AB174" s="91"/>
      <c r="AC174" s="90"/>
      <c r="AD174" s="90"/>
    </row>
    <row r="175" spans="2:30" x14ac:dyDescent="0.25">
      <c r="B175" s="76"/>
      <c r="C175" s="77"/>
      <c r="D175" s="77"/>
      <c r="E175" s="77"/>
      <c r="F175" s="78"/>
      <c r="G175" s="79"/>
      <c r="H175" s="79"/>
      <c r="I175" s="80"/>
      <c r="J175" s="81"/>
      <c r="K175" s="93"/>
      <c r="L175" s="94"/>
      <c r="M175" s="45"/>
      <c r="N175" s="45"/>
      <c r="V175" s="53"/>
      <c r="W175" s="88"/>
      <c r="X175" s="88"/>
      <c r="Y175" s="89"/>
      <c r="Z175" s="89"/>
      <c r="AA175" s="90"/>
      <c r="AB175" s="91"/>
      <c r="AC175" s="90"/>
      <c r="AD175" s="90"/>
    </row>
    <row r="176" spans="2:30" x14ac:dyDescent="0.25">
      <c r="B176" s="45" t="str">
        <f>IF(ISTEXT('Current Price list'!A167),'Current Price list'!A167,"")</f>
        <v/>
      </c>
      <c r="C176" s="45" t="str">
        <f>IFERROR(IFERROR(VLOOKUP(B176,'Previous Price List'!$A$3:$H$369,6,FALSE),VLOOKUP(B176,'Current Price list'!$A$3:$H$390,2,FALSE)),"")</f>
        <v/>
      </c>
      <c r="D176" s="45" t="str">
        <f>IFERROR(IF(ISBLANK(VLOOKUP(B176,'Current Price list'!$A$3:$H$390,4,FALSE)),F176,VLOOKUP(B176,'Current Price list'!$A$3:$H$390,4,FALSE)),"")</f>
        <v/>
      </c>
      <c r="E176" s="45" t="str">
        <f>IFERROR(IF(ISBLANK(VLOOKUP(B176,'Current Price list'!$A$3:$H$390,5,FALSE)),F176,VLOOKUP(B176,'Current Price list'!$A$3:$H$390,5,FALSE)),"")</f>
        <v/>
      </c>
      <c r="F176" s="45" t="str">
        <f>IFERROR(VLOOKUP(B176,'Current Price list'!$A$3:$H$390,6,FALSE),"")</f>
        <v/>
      </c>
      <c r="G176" s="45" t="str">
        <f>IFERROR(VLOOKUP(B176,'Current Price list'!$A$3:$H$3990,7,FALSE),"")</f>
        <v/>
      </c>
      <c r="H176" s="45" t="str">
        <f>IFERROR(VLOOKUP(B176,'Current Price list'!$A$3:$H$390,8,FALSE),"")</f>
        <v/>
      </c>
      <c r="I176" s="45" t="str">
        <f t="shared" ref="I176:I202" si="30">IFERROR(F176/C176-1,"")</f>
        <v/>
      </c>
      <c r="J176" s="45" t="str">
        <f>IFERROR(F176/VLOOKUP(B176,'Year Start'!$A$3:$B$490,2,FALSE)-1,"")</f>
        <v/>
      </c>
      <c r="V176" s="53" t="str">
        <f t="shared" ref="V176:V194" si="31">IF(ISTEXT(B176),B176,"")</f>
        <v/>
      </c>
      <c r="W176" s="88" t="str">
        <f t="shared" ref="W176:W193" si="32">IF(ISTEXT(B176),I176,"")</f>
        <v/>
      </c>
      <c r="X176" s="88" t="str">
        <f t="shared" ref="X176:X193" si="33">IF(ISTEXT(B176),J176,"")</f>
        <v/>
      </c>
      <c r="Y176" s="89" t="str">
        <f t="shared" ref="Y176:Y193" si="34">IF(ISTEXT(B176),G176,"")</f>
        <v/>
      </c>
      <c r="Z176" s="89" t="str">
        <f t="shared" ref="Z176:Z193" si="35">IF(ISTEXT(B176),H176,"")</f>
        <v/>
      </c>
      <c r="AA176" s="90" t="str">
        <f>IFERROR(RANK(W176,$W$10:$W$326,1)+COUNTIF(W176:W$326,W176)-1,"")</f>
        <v/>
      </c>
      <c r="AB176" s="91" t="str">
        <f>IFERROR(RANK(X176,$X$10:$X$326,1)+COUNTIF(X176:X$326,X176)-1,"")</f>
        <v/>
      </c>
      <c r="AC176" s="90" t="str">
        <f>IFERROR(RANK(Y176,$Y$10:$Y$326,1)+COUNTIF(Y176:Y$326,Y176)-1,"")</f>
        <v/>
      </c>
      <c r="AD176" s="90" t="str">
        <f>IFERROR(RANK(Z176,$Z$10:$Z$326,1)+COUNTIF(Z176:Z$326,Z176)-1,"")</f>
        <v/>
      </c>
    </row>
    <row r="177" spans="2:30" x14ac:dyDescent="0.25">
      <c r="B177" s="45" t="str">
        <f>IF(ISTEXT('Current Price list'!A168),'Current Price list'!A168,"")</f>
        <v/>
      </c>
      <c r="C177" s="45" t="str">
        <f>IFERROR(IFERROR(VLOOKUP(B177,'Previous Price List'!$A$3:$H$369,6,FALSE),VLOOKUP(B177,'Current Price list'!$A$3:$H$390,2,FALSE)),"")</f>
        <v/>
      </c>
      <c r="D177" s="45" t="str">
        <f>IFERROR(IF(ISBLANK(VLOOKUP(B177,'Current Price list'!$A$3:$H$390,4,FALSE)),F177,VLOOKUP(B177,'Current Price list'!$A$3:$H$390,4,FALSE)),"")</f>
        <v/>
      </c>
      <c r="E177" s="45" t="str">
        <f>IFERROR(IF(ISBLANK(VLOOKUP(B177,'Current Price list'!$A$3:$H$390,5,FALSE)),F177,VLOOKUP(B177,'Current Price list'!$A$3:$H$390,5,FALSE)),"")</f>
        <v/>
      </c>
      <c r="F177" s="45" t="str">
        <f>IFERROR(VLOOKUP(B177,'Current Price list'!$A$3:$H$390,6,FALSE),"")</f>
        <v/>
      </c>
      <c r="G177" s="45" t="str">
        <f>IFERROR(VLOOKUP(B177,'Current Price list'!$A$3:$H$3990,7,FALSE),"")</f>
        <v/>
      </c>
      <c r="H177" s="45" t="str">
        <f>IFERROR(VLOOKUP(B177,'Current Price list'!$A$3:$H$390,8,FALSE),"")</f>
        <v/>
      </c>
      <c r="I177" s="45" t="str">
        <f t="shared" si="30"/>
        <v/>
      </c>
      <c r="J177" s="45" t="str">
        <f>IFERROR(F177/VLOOKUP(B177,'Year Start'!$A$3:$B$490,2,FALSE)-1,"")</f>
        <v/>
      </c>
      <c r="V177" s="53" t="str">
        <f t="shared" si="31"/>
        <v/>
      </c>
      <c r="W177" s="88" t="str">
        <f t="shared" si="32"/>
        <v/>
      </c>
      <c r="X177" s="88" t="str">
        <f t="shared" si="33"/>
        <v/>
      </c>
      <c r="Y177" s="89" t="str">
        <f t="shared" si="34"/>
        <v/>
      </c>
      <c r="Z177" s="89" t="str">
        <f t="shared" si="35"/>
        <v/>
      </c>
      <c r="AA177" s="90" t="str">
        <f>IFERROR(RANK(W177,$W$10:$W$326,1)+COUNTIF(W177:W$326,W177)-1,"")</f>
        <v/>
      </c>
      <c r="AB177" s="91" t="str">
        <f>IFERROR(RANK(X177,$X$10:$X$326,1)+COUNTIF(X177:X$326,X177)-1,"")</f>
        <v/>
      </c>
      <c r="AC177" s="90" t="str">
        <f>IFERROR(RANK(Y177,$Y$10:$Y$326,1)+COUNTIF(Y177:Y$326,Y177)-1,"")</f>
        <v/>
      </c>
      <c r="AD177" s="90" t="str">
        <f>IFERROR(RANK(Z177,$Z$10:$Z$326,1)+COUNTIF(Z177:Z$326,Z177)-1,"")</f>
        <v/>
      </c>
    </row>
    <row r="178" spans="2:30" x14ac:dyDescent="0.25">
      <c r="B178" s="45" t="str">
        <f>IF(ISTEXT('Current Price list'!A169),'Current Price list'!A169,"")</f>
        <v/>
      </c>
      <c r="C178" s="45" t="str">
        <f>IFERROR(IFERROR(VLOOKUP(B178,'Previous Price List'!$A$3:$H$369,6,FALSE),VLOOKUP(B178,'Current Price list'!$A$3:$H$390,2,FALSE)),"")</f>
        <v/>
      </c>
      <c r="D178" s="45" t="str">
        <f>IFERROR(IF(ISBLANK(VLOOKUP(B178,'Current Price list'!$A$3:$H$390,4,FALSE)),F178,VLOOKUP(B178,'Current Price list'!$A$3:$H$390,4,FALSE)),"")</f>
        <v/>
      </c>
      <c r="E178" s="45" t="str">
        <f>IFERROR(IF(ISBLANK(VLOOKUP(B178,'Current Price list'!$A$3:$H$390,5,FALSE)),F178,VLOOKUP(B178,'Current Price list'!$A$3:$H$390,5,FALSE)),"")</f>
        <v/>
      </c>
      <c r="F178" s="45" t="str">
        <f>IFERROR(VLOOKUP(B178,'Current Price list'!$A$3:$H$390,6,FALSE),"")</f>
        <v/>
      </c>
      <c r="G178" s="45" t="str">
        <f>IFERROR(VLOOKUP(B178,'Current Price list'!$A$3:$H$3990,7,FALSE),"")</f>
        <v/>
      </c>
      <c r="H178" s="45" t="str">
        <f>IFERROR(VLOOKUP(B178,'Current Price list'!$A$3:$H$390,8,FALSE),"")</f>
        <v/>
      </c>
      <c r="I178" s="45" t="str">
        <f t="shared" si="30"/>
        <v/>
      </c>
      <c r="J178" s="45" t="str">
        <f>IFERROR(F178/VLOOKUP(B178,'Year Start'!$A$3:$B$490,2,FALSE)-1,"")</f>
        <v/>
      </c>
      <c r="V178" s="53" t="str">
        <f t="shared" si="31"/>
        <v/>
      </c>
      <c r="W178" s="88" t="str">
        <f t="shared" si="32"/>
        <v/>
      </c>
      <c r="X178" s="88" t="str">
        <f t="shared" si="33"/>
        <v/>
      </c>
      <c r="Y178" s="89" t="str">
        <f t="shared" si="34"/>
        <v/>
      </c>
      <c r="Z178" s="89" t="str">
        <f t="shared" si="35"/>
        <v/>
      </c>
      <c r="AA178" s="90" t="str">
        <f>IFERROR(RANK(W178,$W$10:$W$326,1)+COUNTIF(W178:W$326,W178)-1,"")</f>
        <v/>
      </c>
      <c r="AB178" s="91" t="str">
        <f>IFERROR(RANK(X178,$X$10:$X$326,1)+COUNTIF(X178:X$326,X178)-1,"")</f>
        <v/>
      </c>
      <c r="AC178" s="90" t="str">
        <f>IFERROR(RANK(Y178,$Y$10:$Y$326,1)+COUNTIF(Y178:Y$326,Y178)-1,"")</f>
        <v/>
      </c>
      <c r="AD178" s="90" t="str">
        <f>IFERROR(RANK(Z178,$Z$10:$Z$326,1)+COUNTIF(Z178:Z$326,Z178)-1,"")</f>
        <v/>
      </c>
    </row>
    <row r="179" spans="2:30" x14ac:dyDescent="0.25">
      <c r="B179" s="45" t="str">
        <f>IF(ISTEXT('Current Price list'!A170),'Current Price list'!A170,"")</f>
        <v/>
      </c>
      <c r="C179" s="45" t="str">
        <f>IFERROR(IFERROR(VLOOKUP(B179,'Previous Price List'!$A$3:$H$369,6,FALSE),VLOOKUP(B179,'Current Price list'!$A$3:$H$390,2,FALSE)),"")</f>
        <v/>
      </c>
      <c r="D179" s="45" t="str">
        <f>IFERROR(IF(ISBLANK(VLOOKUP(B179,'Current Price list'!$A$3:$H$390,4,FALSE)),F179,VLOOKUP(B179,'Current Price list'!$A$3:$H$390,4,FALSE)),"")</f>
        <v/>
      </c>
      <c r="E179" s="45" t="str">
        <f>IFERROR(IF(ISBLANK(VLOOKUP(B179,'Current Price list'!$A$3:$H$390,5,FALSE)),F179,VLOOKUP(B179,'Current Price list'!$A$3:$H$390,5,FALSE)),"")</f>
        <v/>
      </c>
      <c r="F179" s="45" t="str">
        <f>IFERROR(VLOOKUP(B179,'Current Price list'!$A$3:$H$390,6,FALSE),"")</f>
        <v/>
      </c>
      <c r="G179" s="45" t="str">
        <f>IFERROR(VLOOKUP(B179,'Current Price list'!$A$3:$H$3990,7,FALSE),"")</f>
        <v/>
      </c>
      <c r="H179" s="45" t="str">
        <f>IFERROR(VLOOKUP(B179,'Current Price list'!$A$3:$H$390,8,FALSE),"")</f>
        <v/>
      </c>
      <c r="I179" s="45" t="str">
        <f t="shared" si="30"/>
        <v/>
      </c>
      <c r="J179" s="45" t="str">
        <f>IFERROR(F179/VLOOKUP(B179,'Year Start'!$A$3:$B$490,2,FALSE)-1,"")</f>
        <v/>
      </c>
      <c r="V179" s="53" t="str">
        <f t="shared" si="31"/>
        <v/>
      </c>
      <c r="W179" s="88" t="str">
        <f t="shared" si="32"/>
        <v/>
      </c>
      <c r="X179" s="88" t="str">
        <f t="shared" si="33"/>
        <v/>
      </c>
      <c r="Y179" s="89" t="str">
        <f t="shared" si="34"/>
        <v/>
      </c>
      <c r="Z179" s="89" t="str">
        <f t="shared" si="35"/>
        <v/>
      </c>
      <c r="AA179" s="90" t="str">
        <f>IFERROR(RANK(W179,$W$10:$W$326,1)+COUNTIF(W179:W$326,W179)-1,"")</f>
        <v/>
      </c>
      <c r="AB179" s="91" t="str">
        <f>IFERROR(RANK(X179,$X$10:$X$326,1)+COUNTIF(X179:X$326,X179)-1,"")</f>
        <v/>
      </c>
      <c r="AC179" s="90" t="str">
        <f>IFERROR(RANK(Y179,$Y$10:$Y$326,1)+COUNTIF(Y179:Y$326,Y179)-1,"")</f>
        <v/>
      </c>
      <c r="AD179" s="90" t="str">
        <f>IFERROR(RANK(Z179,$Z$10:$Z$326,1)+COUNTIF(Z179:Z$326,Z179)-1,"")</f>
        <v/>
      </c>
    </row>
    <row r="180" spans="2:30" x14ac:dyDescent="0.25">
      <c r="B180" s="45" t="str">
        <f>IF(ISTEXT('Current Price list'!A171),'Current Price list'!A171,"")</f>
        <v/>
      </c>
      <c r="C180" s="45" t="str">
        <f>IFERROR(IFERROR(VLOOKUP(B180,'Previous Price List'!$A$3:$H$369,6,FALSE),VLOOKUP(B180,'Current Price list'!$A$3:$H$390,2,FALSE)),"")</f>
        <v/>
      </c>
      <c r="D180" s="45" t="str">
        <f>IFERROR(IF(ISBLANK(VLOOKUP(B180,'Current Price list'!$A$3:$H$390,4,FALSE)),F180,VLOOKUP(B180,'Current Price list'!$A$3:$H$390,4,FALSE)),"")</f>
        <v/>
      </c>
      <c r="E180" s="45" t="str">
        <f>IFERROR(IF(ISBLANK(VLOOKUP(B180,'Current Price list'!$A$3:$H$390,5,FALSE)),F180,VLOOKUP(B180,'Current Price list'!$A$3:$H$390,5,FALSE)),"")</f>
        <v/>
      </c>
      <c r="F180" s="45" t="str">
        <f>IFERROR(VLOOKUP(B180,'Current Price list'!$A$3:$H$390,6,FALSE),"")</f>
        <v/>
      </c>
      <c r="G180" s="45" t="str">
        <f>IFERROR(VLOOKUP(B180,'Current Price list'!$A$3:$H$3990,7,FALSE),"")</f>
        <v/>
      </c>
      <c r="H180" s="45" t="str">
        <f>IFERROR(VLOOKUP(B180,'Current Price list'!$A$3:$H$390,8,FALSE),"")</f>
        <v/>
      </c>
      <c r="I180" s="45" t="str">
        <f t="shared" si="30"/>
        <v/>
      </c>
      <c r="J180" s="45" t="str">
        <f>IFERROR(F180/VLOOKUP(B180,'Year Start'!$A$3:$B$490,2,FALSE)-1,"")</f>
        <v/>
      </c>
      <c r="V180" s="53" t="str">
        <f t="shared" si="31"/>
        <v/>
      </c>
      <c r="W180" s="88" t="str">
        <f t="shared" si="32"/>
        <v/>
      </c>
      <c r="X180" s="88" t="str">
        <f t="shared" si="33"/>
        <v/>
      </c>
      <c r="Y180" s="89" t="str">
        <f t="shared" si="34"/>
        <v/>
      </c>
      <c r="Z180" s="89" t="str">
        <f t="shared" si="35"/>
        <v/>
      </c>
      <c r="AA180" s="90" t="str">
        <f>IFERROR(RANK(W180,$W$10:$W$326,1)+COUNTIF(W180:W$326,W180)-1,"")</f>
        <v/>
      </c>
      <c r="AB180" s="91" t="str">
        <f>IFERROR(RANK(X180,$X$10:$X$326,1)+COUNTIF(X180:X$326,X180)-1,"")</f>
        <v/>
      </c>
      <c r="AC180" s="90" t="str">
        <f>IFERROR(RANK(Y180,$Y$10:$Y$326,1)+COUNTIF(Y180:Y$326,Y180)-1,"")</f>
        <v/>
      </c>
      <c r="AD180" s="90" t="str">
        <f>IFERROR(RANK(Z180,$Z$10:$Z$326,1)+COUNTIF(Z180:Z$326,Z180)-1,"")</f>
        <v/>
      </c>
    </row>
    <row r="181" spans="2:30" x14ac:dyDescent="0.25">
      <c r="B181" s="45" t="str">
        <f>IF(ISTEXT('Current Price list'!A172),'Current Price list'!A172,"")</f>
        <v/>
      </c>
      <c r="C181" s="45" t="str">
        <f>IFERROR(IFERROR(VLOOKUP(B181,'Previous Price List'!$A$3:$H$369,6,FALSE),VLOOKUP(B181,'Current Price list'!$A$3:$H$390,2,FALSE)),"")</f>
        <v/>
      </c>
      <c r="D181" s="45" t="str">
        <f>IFERROR(IF(ISBLANK(VLOOKUP(B181,'Current Price list'!$A$3:$H$390,4,FALSE)),F181,VLOOKUP(B181,'Current Price list'!$A$3:$H$390,4,FALSE)),"")</f>
        <v/>
      </c>
      <c r="E181" s="45" t="str">
        <f>IFERROR(IF(ISBLANK(VLOOKUP(B181,'Current Price list'!$A$3:$H$390,5,FALSE)),F181,VLOOKUP(B181,'Current Price list'!$A$3:$H$390,5,FALSE)),"")</f>
        <v/>
      </c>
      <c r="F181" s="45" t="str">
        <f>IFERROR(VLOOKUP(B181,'Current Price list'!$A$3:$H$390,6,FALSE),"")</f>
        <v/>
      </c>
      <c r="G181" s="45" t="str">
        <f>IFERROR(VLOOKUP(B181,'Current Price list'!$A$3:$H$3990,7,FALSE),"")</f>
        <v/>
      </c>
      <c r="H181" s="45" t="str">
        <f>IFERROR(VLOOKUP(B181,'Current Price list'!$A$3:$H$390,8,FALSE),"")</f>
        <v/>
      </c>
      <c r="I181" s="45" t="str">
        <f t="shared" si="30"/>
        <v/>
      </c>
      <c r="J181" s="45" t="str">
        <f>IFERROR(F181/VLOOKUP(B181,'Year Start'!$A$3:$B$490,2,FALSE)-1,"")</f>
        <v/>
      </c>
      <c r="V181" s="53" t="str">
        <f t="shared" si="31"/>
        <v/>
      </c>
      <c r="W181" s="88" t="str">
        <f t="shared" si="32"/>
        <v/>
      </c>
      <c r="X181" s="88" t="str">
        <f t="shared" si="33"/>
        <v/>
      </c>
      <c r="Y181" s="89" t="str">
        <f t="shared" si="34"/>
        <v/>
      </c>
      <c r="Z181" s="89" t="str">
        <f t="shared" si="35"/>
        <v/>
      </c>
      <c r="AA181" s="90" t="str">
        <f>IFERROR(RANK(W181,$W$10:$W$326,1)+COUNTIF(W181:W$326,W181)-1,"")</f>
        <v/>
      </c>
      <c r="AB181" s="91" t="str">
        <f>IFERROR(RANK(X181,$X$10:$X$326,1)+COUNTIF(X181:X$326,X181)-1,"")</f>
        <v/>
      </c>
      <c r="AC181" s="90" t="str">
        <f>IFERROR(RANK(Y181,$Y$10:$Y$326,1)+COUNTIF(Y181:Y$326,Y181)-1,"")</f>
        <v/>
      </c>
      <c r="AD181" s="90" t="str">
        <f>IFERROR(RANK(Z181,$Z$10:$Z$326,1)+COUNTIF(Z181:Z$326,Z181)-1,"")</f>
        <v/>
      </c>
    </row>
    <row r="182" spans="2:30" x14ac:dyDescent="0.25">
      <c r="B182" s="45" t="str">
        <f>IF(ISTEXT('Current Price list'!A173),'Current Price list'!A173,"")</f>
        <v/>
      </c>
      <c r="C182" s="45" t="str">
        <f>IFERROR(IFERROR(VLOOKUP(B182,'Previous Price List'!$A$3:$H$369,6,FALSE),VLOOKUP(B182,'Current Price list'!$A$3:$H$390,2,FALSE)),"")</f>
        <v/>
      </c>
      <c r="D182" s="45" t="str">
        <f>IFERROR(IF(ISBLANK(VLOOKUP(B182,'Current Price list'!$A$3:$H$390,4,FALSE)),F182,VLOOKUP(B182,'Current Price list'!$A$3:$H$390,4,FALSE)),"")</f>
        <v/>
      </c>
      <c r="E182" s="45" t="str">
        <f>IFERROR(IF(ISBLANK(VLOOKUP(B182,'Current Price list'!$A$3:$H$390,5,FALSE)),F182,VLOOKUP(B182,'Current Price list'!$A$3:$H$390,5,FALSE)),"")</f>
        <v/>
      </c>
      <c r="F182" s="45" t="str">
        <f>IFERROR(VLOOKUP(B182,'Current Price list'!$A$3:$H$390,6,FALSE),"")</f>
        <v/>
      </c>
      <c r="G182" s="45" t="str">
        <f>IFERROR(VLOOKUP(B182,'Current Price list'!$A$3:$H$3990,7,FALSE),"")</f>
        <v/>
      </c>
      <c r="H182" s="45" t="str">
        <f>IFERROR(VLOOKUP(B182,'Current Price list'!$A$3:$H$390,8,FALSE),"")</f>
        <v/>
      </c>
      <c r="I182" s="45" t="str">
        <f t="shared" si="30"/>
        <v/>
      </c>
      <c r="J182" s="45" t="str">
        <f>IFERROR(F182/VLOOKUP(B182,'Year Start'!$A$3:$B$490,2,FALSE)-1,"")</f>
        <v/>
      </c>
      <c r="V182" s="53" t="str">
        <f t="shared" si="31"/>
        <v/>
      </c>
      <c r="W182" s="88" t="str">
        <f t="shared" si="32"/>
        <v/>
      </c>
      <c r="X182" s="88" t="str">
        <f t="shared" si="33"/>
        <v/>
      </c>
      <c r="Y182" s="89" t="str">
        <f t="shared" si="34"/>
        <v/>
      </c>
      <c r="Z182" s="89" t="str">
        <f t="shared" si="35"/>
        <v/>
      </c>
      <c r="AA182" s="90" t="str">
        <f>IFERROR(RANK(W182,$W$10:$W$326,1)+COUNTIF(W182:W$326,W182)-1,"")</f>
        <v/>
      </c>
      <c r="AB182" s="91" t="str">
        <f>IFERROR(RANK(X182,$X$10:$X$326,1)+COUNTIF(X182:X$326,X182)-1,"")</f>
        <v/>
      </c>
      <c r="AC182" s="90" t="str">
        <f>IFERROR(RANK(Y182,$Y$10:$Y$326,1)+COUNTIF(Y182:Y$326,Y182)-1,"")</f>
        <v/>
      </c>
      <c r="AD182" s="90" t="str">
        <f>IFERROR(RANK(Z182,$Z$10:$Z$326,1)+COUNTIF(Z182:Z$326,Z182)-1,"")</f>
        <v/>
      </c>
    </row>
    <row r="183" spans="2:30" x14ac:dyDescent="0.25">
      <c r="B183" s="45" t="str">
        <f>IF(ISTEXT('Current Price list'!A174),'Current Price list'!A174,"")</f>
        <v/>
      </c>
      <c r="C183" s="45" t="str">
        <f>IFERROR(IFERROR(VLOOKUP(B183,'Previous Price List'!$A$3:$H$369,6,FALSE),VLOOKUP(B183,'Current Price list'!$A$3:$H$390,2,FALSE)),"")</f>
        <v/>
      </c>
      <c r="D183" s="45" t="str">
        <f>IFERROR(IF(ISBLANK(VLOOKUP(B183,'Current Price list'!$A$3:$H$390,4,FALSE)),F183,VLOOKUP(B183,'Current Price list'!$A$3:$H$390,4,FALSE)),"")</f>
        <v/>
      </c>
      <c r="E183" s="45" t="str">
        <f>IFERROR(IF(ISBLANK(VLOOKUP(B183,'Current Price list'!$A$3:$H$390,5,FALSE)),F183,VLOOKUP(B183,'Current Price list'!$A$3:$H$390,5,FALSE)),"")</f>
        <v/>
      </c>
      <c r="F183" s="45" t="str">
        <f>IFERROR(VLOOKUP(B183,'Current Price list'!$A$3:$H$390,6,FALSE),"")</f>
        <v/>
      </c>
      <c r="G183" s="45" t="str">
        <f>IFERROR(VLOOKUP(B183,'Current Price list'!$A$3:$H$3990,7,FALSE),"")</f>
        <v/>
      </c>
      <c r="H183" s="45" t="str">
        <f>IFERROR(VLOOKUP(B183,'Current Price list'!$A$3:$H$390,8,FALSE),"")</f>
        <v/>
      </c>
      <c r="I183" s="45" t="str">
        <f t="shared" si="30"/>
        <v/>
      </c>
      <c r="J183" s="45" t="str">
        <f>IFERROR(F183/VLOOKUP(B183,'Year Start'!$A$3:$B$490,2,FALSE)-1,"")</f>
        <v/>
      </c>
      <c r="V183" s="53" t="str">
        <f t="shared" si="31"/>
        <v/>
      </c>
      <c r="W183" s="88" t="str">
        <f t="shared" si="32"/>
        <v/>
      </c>
      <c r="X183" s="88" t="str">
        <f t="shared" si="33"/>
        <v/>
      </c>
      <c r="Y183" s="89" t="str">
        <f t="shared" si="34"/>
        <v/>
      </c>
      <c r="Z183" s="89" t="str">
        <f t="shared" si="35"/>
        <v/>
      </c>
      <c r="AA183" s="90" t="str">
        <f>IFERROR(RANK(W183,$W$10:$W$326,1)+COUNTIF(W183:W$326,W183)-1,"")</f>
        <v/>
      </c>
      <c r="AB183" s="91" t="str">
        <f>IFERROR(RANK(X183,$X$10:$X$326,1)+COUNTIF(X183:X$326,X183)-1,"")</f>
        <v/>
      </c>
      <c r="AC183" s="90" t="str">
        <f>IFERROR(RANK(Y183,$Y$10:$Y$326,1)+COUNTIF(Y183:Y$326,Y183)-1,"")</f>
        <v/>
      </c>
      <c r="AD183" s="90" t="str">
        <f>IFERROR(RANK(Z183,$Z$10:$Z$326,1)+COUNTIF(Z183:Z$326,Z183)-1,"")</f>
        <v/>
      </c>
    </row>
    <row r="184" spans="2:30" x14ac:dyDescent="0.25">
      <c r="B184" s="45" t="str">
        <f>IF(ISTEXT('Current Price list'!A175),'Current Price list'!A175,"")</f>
        <v/>
      </c>
      <c r="C184" s="45" t="str">
        <f>IFERROR(IFERROR(VLOOKUP(B184,'Previous Price List'!$A$3:$H$369,6,FALSE),VLOOKUP(B184,'Current Price list'!$A$3:$H$390,2,FALSE)),"")</f>
        <v/>
      </c>
      <c r="D184" s="45" t="str">
        <f>IFERROR(IF(ISBLANK(VLOOKUP(B184,'Current Price list'!$A$3:$H$390,4,FALSE)),F184,VLOOKUP(B184,'Current Price list'!$A$3:$H$390,4,FALSE)),"")</f>
        <v/>
      </c>
      <c r="E184" s="45" t="str">
        <f>IFERROR(IF(ISBLANK(VLOOKUP(B184,'Current Price list'!$A$3:$H$390,5,FALSE)),F184,VLOOKUP(B184,'Current Price list'!$A$3:$H$390,5,FALSE)),"")</f>
        <v/>
      </c>
      <c r="F184" s="45" t="str">
        <f>IFERROR(VLOOKUP(B184,'Current Price list'!$A$3:$H$390,6,FALSE),"")</f>
        <v/>
      </c>
      <c r="G184" s="45" t="str">
        <f>IFERROR(VLOOKUP(B184,'Current Price list'!$A$3:$H$3990,7,FALSE),"")</f>
        <v/>
      </c>
      <c r="H184" s="45" t="str">
        <f>IFERROR(VLOOKUP(B184,'Current Price list'!$A$3:$H$390,8,FALSE),"")</f>
        <v/>
      </c>
      <c r="I184" s="45" t="str">
        <f t="shared" si="30"/>
        <v/>
      </c>
      <c r="J184" s="45" t="str">
        <f>IFERROR(F184/VLOOKUP(B184,'Year Start'!$A$3:$B$490,2,FALSE)-1,"")</f>
        <v/>
      </c>
      <c r="V184" s="53" t="str">
        <f t="shared" si="31"/>
        <v/>
      </c>
      <c r="W184" s="88" t="str">
        <f t="shared" si="32"/>
        <v/>
      </c>
      <c r="X184" s="88" t="str">
        <f t="shared" si="33"/>
        <v/>
      </c>
      <c r="Y184" s="89" t="str">
        <f t="shared" si="34"/>
        <v/>
      </c>
      <c r="Z184" s="89" t="str">
        <f t="shared" si="35"/>
        <v/>
      </c>
      <c r="AA184" s="90" t="str">
        <f>IFERROR(RANK(W184,$W$10:$W$326,1)+COUNTIF(W184:W$326,W184)-1,"")</f>
        <v/>
      </c>
      <c r="AB184" s="91" t="str">
        <f>IFERROR(RANK(X184,$X$10:$X$326,1)+COUNTIF(X184:X$326,X184)-1,"")</f>
        <v/>
      </c>
      <c r="AC184" s="90" t="str">
        <f>IFERROR(RANK(Y184,$Y$10:$Y$326,1)+COUNTIF(Y184:Y$326,Y184)-1,"")</f>
        <v/>
      </c>
      <c r="AD184" s="90" t="str">
        <f>IFERROR(RANK(Z184,$Z$10:$Z$326,1)+COUNTIF(Z184:Z$326,Z184)-1,"")</f>
        <v/>
      </c>
    </row>
    <row r="185" spans="2:30" x14ac:dyDescent="0.25">
      <c r="B185" s="45" t="str">
        <f>IF(ISTEXT('Current Price list'!A176),'Current Price list'!A176,"")</f>
        <v/>
      </c>
      <c r="C185" s="45" t="str">
        <f>IFERROR(IFERROR(VLOOKUP(B185,'Previous Price List'!$A$3:$H$369,6,FALSE),VLOOKUP(B185,'Current Price list'!$A$3:$H$390,2,FALSE)),"")</f>
        <v/>
      </c>
      <c r="D185" s="45" t="str">
        <f>IFERROR(IF(ISBLANK(VLOOKUP(B185,'Current Price list'!$A$3:$H$390,4,FALSE)),F185,VLOOKUP(B185,'Current Price list'!$A$3:$H$390,4,FALSE)),"")</f>
        <v/>
      </c>
      <c r="E185" s="45" t="str">
        <f>IFERROR(IF(ISBLANK(VLOOKUP(B185,'Current Price list'!$A$3:$H$390,5,FALSE)),F185,VLOOKUP(B185,'Current Price list'!$A$3:$H$390,5,FALSE)),"")</f>
        <v/>
      </c>
      <c r="F185" s="45" t="str">
        <f>IFERROR(VLOOKUP(B185,'Current Price list'!$A$3:$H$390,6,FALSE),"")</f>
        <v/>
      </c>
      <c r="G185" s="45" t="str">
        <f>IFERROR(VLOOKUP(B185,'Current Price list'!$A$3:$H$3990,7,FALSE),"")</f>
        <v/>
      </c>
      <c r="H185" s="45" t="str">
        <f>IFERROR(VLOOKUP(B185,'Current Price list'!$A$3:$H$390,8,FALSE),"")</f>
        <v/>
      </c>
      <c r="I185" s="45" t="str">
        <f t="shared" si="30"/>
        <v/>
      </c>
      <c r="J185" s="45" t="str">
        <f>IFERROR(F185/VLOOKUP(B185,'Year Start'!$A$3:$B$490,2,FALSE)-1,"")</f>
        <v/>
      </c>
      <c r="V185" s="53" t="str">
        <f t="shared" si="31"/>
        <v/>
      </c>
      <c r="W185" s="88" t="str">
        <f t="shared" si="32"/>
        <v/>
      </c>
      <c r="X185" s="88" t="str">
        <f t="shared" si="33"/>
        <v/>
      </c>
      <c r="Y185" s="89" t="str">
        <f t="shared" si="34"/>
        <v/>
      </c>
      <c r="Z185" s="89" t="str">
        <f t="shared" si="35"/>
        <v/>
      </c>
      <c r="AA185" s="90" t="str">
        <f>IFERROR(RANK(W185,$W$10:$W$326,1)+COUNTIF(W185:W$326,W185)-1,"")</f>
        <v/>
      </c>
      <c r="AB185" s="91" t="str">
        <f>IFERROR(RANK(X185,$X$10:$X$326,1)+COUNTIF(X185:X$326,X185)-1,"")</f>
        <v/>
      </c>
      <c r="AC185" s="90" t="str">
        <f>IFERROR(RANK(Y185,$Y$10:$Y$326,1)+COUNTIF(Y185:Y$326,Y185)-1,"")</f>
        <v/>
      </c>
      <c r="AD185" s="90" t="str">
        <f>IFERROR(RANK(Z185,$Z$10:$Z$326,1)+COUNTIF(Z185:Z$326,Z185)-1,"")</f>
        <v/>
      </c>
    </row>
    <row r="186" spans="2:30" x14ac:dyDescent="0.25">
      <c r="B186" s="45" t="str">
        <f>IF(ISTEXT('Current Price list'!A177),'Current Price list'!A177,"")</f>
        <v/>
      </c>
      <c r="C186" s="45" t="str">
        <f>IFERROR(IFERROR(VLOOKUP(B186,'Previous Price List'!$A$3:$H$369,6,FALSE),VLOOKUP(B186,'Current Price list'!$A$3:$H$390,2,FALSE)),"")</f>
        <v/>
      </c>
      <c r="D186" s="45" t="str">
        <f>IFERROR(IF(ISBLANK(VLOOKUP(B186,'Current Price list'!$A$3:$H$390,4,FALSE)),F186,VLOOKUP(B186,'Current Price list'!$A$3:$H$390,4,FALSE)),"")</f>
        <v/>
      </c>
      <c r="E186" s="45" t="str">
        <f>IFERROR(IF(ISBLANK(VLOOKUP(B186,'Current Price list'!$A$3:$H$390,5,FALSE)),F186,VLOOKUP(B186,'Current Price list'!$A$3:$H$390,5,FALSE)),"")</f>
        <v/>
      </c>
      <c r="F186" s="45" t="str">
        <f>IFERROR(VLOOKUP(B186,'Current Price list'!$A$3:$H$390,6,FALSE),"")</f>
        <v/>
      </c>
      <c r="G186" s="45" t="str">
        <f>IFERROR(VLOOKUP(B186,'Current Price list'!$A$3:$H$3990,7,FALSE),"")</f>
        <v/>
      </c>
      <c r="H186" s="45" t="str">
        <f>IFERROR(VLOOKUP(B186,'Current Price list'!$A$3:$H$390,8,FALSE),"")</f>
        <v/>
      </c>
      <c r="I186" s="45" t="str">
        <f t="shared" si="30"/>
        <v/>
      </c>
      <c r="J186" s="45" t="str">
        <f>IFERROR(F186/VLOOKUP(B186,'Year Start'!$A$3:$B$490,2,FALSE)-1,"")</f>
        <v/>
      </c>
      <c r="V186" s="53" t="str">
        <f t="shared" si="31"/>
        <v/>
      </c>
      <c r="W186" s="88" t="str">
        <f t="shared" si="32"/>
        <v/>
      </c>
      <c r="X186" s="88" t="str">
        <f t="shared" si="33"/>
        <v/>
      </c>
      <c r="Y186" s="89" t="str">
        <f t="shared" si="34"/>
        <v/>
      </c>
      <c r="Z186" s="89" t="str">
        <f t="shared" si="35"/>
        <v/>
      </c>
      <c r="AA186" s="90" t="str">
        <f>IFERROR(RANK(W186,$W$10:$W$326,1)+COUNTIF(W186:W$326,W186)-1,"")</f>
        <v/>
      </c>
      <c r="AB186" s="91" t="str">
        <f>IFERROR(RANK(X186,$X$10:$X$326,1)+COUNTIF(X186:X$326,X186)-1,"")</f>
        <v/>
      </c>
      <c r="AC186" s="90" t="str">
        <f>IFERROR(RANK(Y186,$Y$10:$Y$326,1)+COUNTIF(Y186:Y$326,Y186)-1,"")</f>
        <v/>
      </c>
      <c r="AD186" s="90" t="str">
        <f>IFERROR(RANK(Z186,$Z$10:$Z$326,1)+COUNTIF(Z186:Z$326,Z186)-1,"")</f>
        <v/>
      </c>
    </row>
    <row r="187" spans="2:30" x14ac:dyDescent="0.25">
      <c r="B187" s="45" t="str">
        <f>IF(ISTEXT('Current Price list'!A178),'Current Price list'!A178,"")</f>
        <v/>
      </c>
      <c r="C187" s="45" t="str">
        <f>IFERROR(IFERROR(VLOOKUP(B187,'Previous Price List'!$A$3:$H$369,6,FALSE),VLOOKUP(B187,'Current Price list'!$A$3:$H$390,2,FALSE)),"")</f>
        <v/>
      </c>
      <c r="D187" s="45" t="str">
        <f>IFERROR(IF(ISBLANK(VLOOKUP(B187,'Current Price list'!$A$3:$H$390,4,FALSE)),F187,VLOOKUP(B187,'Current Price list'!$A$3:$H$390,4,FALSE)),"")</f>
        <v/>
      </c>
      <c r="E187" s="45" t="str">
        <f>IFERROR(IF(ISBLANK(VLOOKUP(B187,'Current Price list'!$A$3:$H$390,5,FALSE)),F187,VLOOKUP(B187,'Current Price list'!$A$3:$H$390,5,FALSE)),"")</f>
        <v/>
      </c>
      <c r="F187" s="45" t="str">
        <f>IFERROR(VLOOKUP(B187,'Current Price list'!$A$3:$H$390,6,FALSE),"")</f>
        <v/>
      </c>
      <c r="G187" s="45" t="str">
        <f>IFERROR(VLOOKUP(B187,'Current Price list'!$A$3:$H$3990,7,FALSE),"")</f>
        <v/>
      </c>
      <c r="H187" s="45" t="str">
        <f>IFERROR(VLOOKUP(B187,'Current Price list'!$A$3:$H$390,8,FALSE),"")</f>
        <v/>
      </c>
      <c r="I187" s="45" t="str">
        <f t="shared" si="30"/>
        <v/>
      </c>
      <c r="J187" s="45" t="str">
        <f>IFERROR(F187/VLOOKUP(B187,'Year Start'!$A$3:$B$490,2,FALSE)-1,"")</f>
        <v/>
      </c>
      <c r="V187" s="53" t="str">
        <f t="shared" si="31"/>
        <v/>
      </c>
      <c r="W187" s="88" t="str">
        <f t="shared" si="32"/>
        <v/>
      </c>
      <c r="X187" s="88" t="str">
        <f t="shared" si="33"/>
        <v/>
      </c>
      <c r="Y187" s="89" t="str">
        <f t="shared" si="34"/>
        <v/>
      </c>
      <c r="Z187" s="89" t="str">
        <f t="shared" si="35"/>
        <v/>
      </c>
      <c r="AA187" s="90" t="str">
        <f>IFERROR(RANK(W187,$W$10:$W$326,1)+COUNTIF(W187:W$326,W187)-1,"")</f>
        <v/>
      </c>
      <c r="AB187" s="91" t="str">
        <f>IFERROR(RANK(X187,$X$10:$X$326,1)+COUNTIF(X187:X$326,X187)-1,"")</f>
        <v/>
      </c>
      <c r="AC187" s="90" t="str">
        <f>IFERROR(RANK(Y187,$Y$10:$Y$326,1)+COUNTIF(Y187:Y$326,Y187)-1,"")</f>
        <v/>
      </c>
      <c r="AD187" s="90" t="str">
        <f>IFERROR(RANK(Z187,$Z$10:$Z$326,1)+COUNTIF(Z187:Z$326,Z187)-1,"")</f>
        <v/>
      </c>
    </row>
    <row r="188" spans="2:30" x14ac:dyDescent="0.25">
      <c r="B188" s="45" t="str">
        <f>IF(ISTEXT('Current Price list'!A179),'Current Price list'!A179,"")</f>
        <v/>
      </c>
      <c r="C188" s="45" t="str">
        <f>IFERROR(IFERROR(VLOOKUP(B188,'Previous Price List'!$A$3:$H$369,6,FALSE),VLOOKUP(B188,'Current Price list'!$A$3:$H$390,2,FALSE)),"")</f>
        <v/>
      </c>
      <c r="D188" s="45" t="str">
        <f>IFERROR(IF(ISBLANK(VLOOKUP(B188,'Current Price list'!$A$3:$H$390,4,FALSE)),F188,VLOOKUP(B188,'Current Price list'!$A$3:$H$390,4,FALSE)),"")</f>
        <v/>
      </c>
      <c r="E188" s="45" t="str">
        <f>IFERROR(IF(ISBLANK(VLOOKUP(B188,'Current Price list'!$A$3:$H$390,5,FALSE)),F188,VLOOKUP(B188,'Current Price list'!$A$3:$H$390,5,FALSE)),"")</f>
        <v/>
      </c>
      <c r="F188" s="45" t="str">
        <f>IFERROR(VLOOKUP(B188,'Current Price list'!$A$3:$H$390,6,FALSE),"")</f>
        <v/>
      </c>
      <c r="G188" s="45" t="str">
        <f>IFERROR(VLOOKUP(B188,'Current Price list'!$A$3:$H$3990,7,FALSE),"")</f>
        <v/>
      </c>
      <c r="H188" s="45" t="str">
        <f>IFERROR(VLOOKUP(B188,'Current Price list'!$A$3:$H$390,8,FALSE),"")</f>
        <v/>
      </c>
      <c r="I188" s="45" t="str">
        <f t="shared" si="30"/>
        <v/>
      </c>
      <c r="J188" s="45" t="str">
        <f>IFERROR(F188/VLOOKUP(B188,'Year Start'!$A$3:$B$490,2,FALSE)-1,"")</f>
        <v/>
      </c>
      <c r="V188" s="53" t="str">
        <f t="shared" si="31"/>
        <v/>
      </c>
      <c r="W188" s="88" t="str">
        <f t="shared" si="32"/>
        <v/>
      </c>
      <c r="X188" s="88" t="str">
        <f t="shared" si="33"/>
        <v/>
      </c>
      <c r="Y188" s="89" t="str">
        <f t="shared" si="34"/>
        <v/>
      </c>
      <c r="Z188" s="89" t="str">
        <f t="shared" si="35"/>
        <v/>
      </c>
      <c r="AA188" s="90" t="str">
        <f>IFERROR(RANK(W188,$W$10:$W$326,1)+COUNTIF(W188:W$326,W188)-1,"")</f>
        <v/>
      </c>
      <c r="AB188" s="91" t="str">
        <f>IFERROR(RANK(X188,$X$10:$X$326,1)+COUNTIF(X188:X$326,X188)-1,"")</f>
        <v/>
      </c>
      <c r="AC188" s="90" t="str">
        <f>IFERROR(RANK(Y188,$Y$10:$Y$326,1)+COUNTIF(Y188:Y$326,Y188)-1,"")</f>
        <v/>
      </c>
      <c r="AD188" s="90" t="str">
        <f>IFERROR(RANK(Z188,$Z$10:$Z$326,1)+COUNTIF(Z188:Z$326,Z188)-1,"")</f>
        <v/>
      </c>
    </row>
    <row r="189" spans="2:30" x14ac:dyDescent="0.25">
      <c r="B189" s="45" t="str">
        <f>IF(ISTEXT('Current Price list'!A180),'Current Price list'!A180,"")</f>
        <v/>
      </c>
      <c r="C189" s="45" t="str">
        <f>IFERROR(IFERROR(VLOOKUP(B189,'Previous Price List'!$A$3:$H$369,6,FALSE),VLOOKUP(B189,'Current Price list'!$A$3:$H$390,2,FALSE)),"")</f>
        <v/>
      </c>
      <c r="D189" s="45" t="str">
        <f>IFERROR(IF(ISBLANK(VLOOKUP(B189,'Current Price list'!$A$3:$H$390,4,FALSE)),F189,VLOOKUP(B189,'Current Price list'!$A$3:$H$390,4,FALSE)),"")</f>
        <v/>
      </c>
      <c r="E189" s="45" t="str">
        <f>IFERROR(IF(ISBLANK(VLOOKUP(B189,'Current Price list'!$A$3:$H$390,5,FALSE)),F189,VLOOKUP(B189,'Current Price list'!$A$3:$H$390,5,FALSE)),"")</f>
        <v/>
      </c>
      <c r="F189" s="45" t="str">
        <f>IFERROR(VLOOKUP(B189,'Current Price list'!$A$3:$H$390,6,FALSE),"")</f>
        <v/>
      </c>
      <c r="G189" s="45" t="str">
        <f>IFERROR(VLOOKUP(B189,'Current Price list'!$A$3:$H$3990,7,FALSE),"")</f>
        <v/>
      </c>
      <c r="H189" s="45" t="str">
        <f>IFERROR(VLOOKUP(B189,'Current Price list'!$A$3:$H$390,8,FALSE),"")</f>
        <v/>
      </c>
      <c r="I189" s="45" t="str">
        <f t="shared" si="30"/>
        <v/>
      </c>
      <c r="J189" s="45" t="str">
        <f>IFERROR(F189/VLOOKUP(B189,'Year Start'!$A$3:$B$490,2,FALSE)-1,"")</f>
        <v/>
      </c>
      <c r="V189" s="53" t="str">
        <f t="shared" si="31"/>
        <v/>
      </c>
      <c r="W189" s="88" t="str">
        <f t="shared" si="32"/>
        <v/>
      </c>
      <c r="X189" s="88" t="str">
        <f t="shared" si="33"/>
        <v/>
      </c>
      <c r="Y189" s="89" t="str">
        <f t="shared" si="34"/>
        <v/>
      </c>
      <c r="Z189" s="89" t="str">
        <f t="shared" si="35"/>
        <v/>
      </c>
      <c r="AA189" s="90" t="str">
        <f>IFERROR(RANK(W189,$W$10:$W$326,1)+COUNTIF(W189:W$326,W189)-1,"")</f>
        <v/>
      </c>
      <c r="AB189" s="91" t="str">
        <f>IFERROR(RANK(X189,$X$10:$X$326,1)+COUNTIF(X189:X$326,X189)-1,"")</f>
        <v/>
      </c>
      <c r="AC189" s="90" t="str">
        <f>IFERROR(RANK(Y189,$Y$10:$Y$326,1)+COUNTIF(Y189:Y$326,Y189)-1,"")</f>
        <v/>
      </c>
      <c r="AD189" s="90" t="str">
        <f>IFERROR(RANK(Z189,$Z$10:$Z$326,1)+COUNTIF(Z189:Z$326,Z189)-1,"")</f>
        <v/>
      </c>
    </row>
    <row r="190" spans="2:30" x14ac:dyDescent="0.25">
      <c r="B190" s="45" t="str">
        <f>IF(ISTEXT('Current Price list'!A181),'Current Price list'!A181,"")</f>
        <v/>
      </c>
      <c r="C190" s="45" t="str">
        <f>IFERROR(IFERROR(VLOOKUP(B190,'Previous Price List'!$A$3:$H$369,6,FALSE),VLOOKUP(B190,'Current Price list'!$A$3:$H$390,2,FALSE)),"")</f>
        <v/>
      </c>
      <c r="D190" s="45" t="str">
        <f>IFERROR(IF(ISBLANK(VLOOKUP(B190,'Current Price list'!$A$3:$H$390,4,FALSE)),F190,VLOOKUP(B190,'Current Price list'!$A$3:$H$390,4,FALSE)),"")</f>
        <v/>
      </c>
      <c r="E190" s="45" t="str">
        <f>IFERROR(IF(ISBLANK(VLOOKUP(B190,'Current Price list'!$A$3:$H$390,5,FALSE)),F190,VLOOKUP(B190,'Current Price list'!$A$3:$H$390,5,FALSE)),"")</f>
        <v/>
      </c>
      <c r="F190" s="45" t="str">
        <f>IFERROR(VLOOKUP(B190,'Current Price list'!$A$3:$H$390,6,FALSE),"")</f>
        <v/>
      </c>
      <c r="G190" s="45" t="str">
        <f>IFERROR(VLOOKUP(B190,'Current Price list'!$A$3:$H$3990,7,FALSE),"")</f>
        <v/>
      </c>
      <c r="H190" s="45" t="str">
        <f>IFERROR(VLOOKUP(B190,'Current Price list'!$A$3:$H$390,8,FALSE),"")</f>
        <v/>
      </c>
      <c r="I190" s="45" t="str">
        <f t="shared" si="30"/>
        <v/>
      </c>
      <c r="J190" s="45" t="str">
        <f>IFERROR(F190/VLOOKUP(B190,'Year Start'!$A$3:$B$490,2,FALSE)-1,"")</f>
        <v/>
      </c>
      <c r="V190" s="53" t="str">
        <f t="shared" si="31"/>
        <v/>
      </c>
      <c r="W190" s="88" t="str">
        <f t="shared" si="32"/>
        <v/>
      </c>
      <c r="X190" s="88" t="str">
        <f t="shared" si="33"/>
        <v/>
      </c>
      <c r="Y190" s="89" t="str">
        <f t="shared" si="34"/>
        <v/>
      </c>
      <c r="Z190" s="89" t="str">
        <f t="shared" si="35"/>
        <v/>
      </c>
      <c r="AA190" s="90" t="str">
        <f>IFERROR(RANK(W190,$W$10:$W$326,1)+COUNTIF(W190:W$326,W190)-1,"")</f>
        <v/>
      </c>
      <c r="AB190" s="91" t="str">
        <f>IFERROR(RANK(X190,$X$10:$X$326,1)+COUNTIF(X190:X$326,X190)-1,"")</f>
        <v/>
      </c>
      <c r="AC190" s="90" t="str">
        <f>IFERROR(RANK(Y190,$Y$10:$Y$326,1)+COUNTIF(Y190:Y$326,Y190)-1,"")</f>
        <v/>
      </c>
      <c r="AD190" s="90" t="str">
        <f>IFERROR(RANK(Z190,$Z$10:$Z$326,1)+COUNTIF(Z190:Z$326,Z190)-1,"")</f>
        <v/>
      </c>
    </row>
    <row r="191" spans="2:30" x14ac:dyDescent="0.25">
      <c r="B191" s="45" t="str">
        <f>IF(ISTEXT('Current Price list'!A182),'Current Price list'!A182,"")</f>
        <v/>
      </c>
      <c r="C191" s="45" t="str">
        <f>IFERROR(IFERROR(VLOOKUP(B191,'Previous Price List'!$A$3:$H$369,6,FALSE),VLOOKUP(B191,'Current Price list'!$A$3:$H$390,2,FALSE)),"")</f>
        <v/>
      </c>
      <c r="D191" s="45" t="str">
        <f>IFERROR(IF(ISBLANK(VLOOKUP(B191,'Current Price list'!$A$3:$H$390,4,FALSE)),F191,VLOOKUP(B191,'Current Price list'!$A$3:$H$390,4,FALSE)),"")</f>
        <v/>
      </c>
      <c r="E191" s="45" t="str">
        <f>IFERROR(IF(ISBLANK(VLOOKUP(B191,'Current Price list'!$A$3:$H$390,5,FALSE)),F191,VLOOKUP(B191,'Current Price list'!$A$3:$H$390,5,FALSE)),"")</f>
        <v/>
      </c>
      <c r="F191" s="45" t="str">
        <f>IFERROR(VLOOKUP(B191,'Current Price list'!$A$3:$H$390,6,FALSE),"")</f>
        <v/>
      </c>
      <c r="G191" s="45" t="str">
        <f>IFERROR(VLOOKUP(B191,'Current Price list'!$A$3:$H$3990,7,FALSE),"")</f>
        <v/>
      </c>
      <c r="H191" s="45" t="str">
        <f>IFERROR(VLOOKUP(B191,'Current Price list'!$A$3:$H$390,8,FALSE),"")</f>
        <v/>
      </c>
      <c r="I191" s="45" t="str">
        <f t="shared" si="30"/>
        <v/>
      </c>
      <c r="J191" s="45" t="str">
        <f>IFERROR(F191/VLOOKUP(B191,'Year Start'!$A$3:$B$490,2,FALSE)-1,"")</f>
        <v/>
      </c>
      <c r="V191" s="53" t="str">
        <f t="shared" si="31"/>
        <v/>
      </c>
      <c r="W191" s="88" t="str">
        <f t="shared" si="32"/>
        <v/>
      </c>
      <c r="X191" s="88" t="str">
        <f t="shared" si="33"/>
        <v/>
      </c>
      <c r="Y191" s="89" t="str">
        <f t="shared" si="34"/>
        <v/>
      </c>
      <c r="Z191" s="89" t="str">
        <f t="shared" si="35"/>
        <v/>
      </c>
      <c r="AA191" s="90" t="str">
        <f>IFERROR(RANK(W191,$W$10:$W$326,1)+COUNTIF(W191:W$326,W191)-1,"")</f>
        <v/>
      </c>
      <c r="AB191" s="91" t="str">
        <f>IFERROR(RANK(X191,$X$10:$X$326,1)+COUNTIF(X191:X$326,X191)-1,"")</f>
        <v/>
      </c>
      <c r="AC191" s="90" t="str">
        <f>IFERROR(RANK(Y191,$Y$10:$Y$326,1)+COUNTIF(Y191:Y$326,Y191)-1,"")</f>
        <v/>
      </c>
      <c r="AD191" s="90" t="str">
        <f>IFERROR(RANK(Z191,$Z$10:$Z$326,1)+COUNTIF(Z191:Z$326,Z191)-1,"")</f>
        <v/>
      </c>
    </row>
    <row r="192" spans="2:30" x14ac:dyDescent="0.25">
      <c r="B192" s="45" t="str">
        <f>IF(ISTEXT('Current Price list'!A183),'Current Price list'!A183,"")</f>
        <v/>
      </c>
      <c r="C192" s="45" t="str">
        <f>IFERROR(IFERROR(VLOOKUP(B192,'Previous Price List'!$A$3:$H$369,6,FALSE),VLOOKUP(B192,'Current Price list'!$A$3:$H$390,2,FALSE)),"")</f>
        <v/>
      </c>
      <c r="D192" s="45" t="str">
        <f>IFERROR(IF(ISBLANK(VLOOKUP(B192,'Current Price list'!$A$3:$H$390,4,FALSE)),F192,VLOOKUP(B192,'Current Price list'!$A$3:$H$390,4,FALSE)),"")</f>
        <v/>
      </c>
      <c r="E192" s="45" t="str">
        <f>IFERROR(IF(ISBLANK(VLOOKUP(B192,'Current Price list'!$A$3:$H$390,5,FALSE)),F192,VLOOKUP(B192,'Current Price list'!$A$3:$H$390,5,FALSE)),"")</f>
        <v/>
      </c>
      <c r="F192" s="45" t="str">
        <f>IFERROR(VLOOKUP(B192,'Current Price list'!$A$3:$H$390,6,FALSE),"")</f>
        <v/>
      </c>
      <c r="G192" s="45" t="str">
        <f>IFERROR(VLOOKUP(B192,'Current Price list'!$A$3:$H$3990,7,FALSE),"")</f>
        <v/>
      </c>
      <c r="H192" s="45" t="str">
        <f>IFERROR(VLOOKUP(B192,'Current Price list'!$A$3:$H$390,8,FALSE),"")</f>
        <v/>
      </c>
      <c r="I192" s="45" t="str">
        <f t="shared" si="30"/>
        <v/>
      </c>
      <c r="J192" s="45" t="str">
        <f>IFERROR(F192/VLOOKUP(B192,'Year Start'!$A$3:$B$490,2,FALSE)-1,"")</f>
        <v/>
      </c>
      <c r="V192" s="53" t="str">
        <f t="shared" si="31"/>
        <v/>
      </c>
      <c r="W192" s="88" t="str">
        <f t="shared" si="32"/>
        <v/>
      </c>
      <c r="X192" s="88" t="str">
        <f t="shared" si="33"/>
        <v/>
      </c>
      <c r="Y192" s="89" t="str">
        <f t="shared" si="34"/>
        <v/>
      </c>
      <c r="Z192" s="89" t="str">
        <f t="shared" si="35"/>
        <v/>
      </c>
      <c r="AA192" s="90" t="str">
        <f>IFERROR(RANK(W192,$W$10:$W$326,1)+COUNTIF(W192:W$326,W192)-1,"")</f>
        <v/>
      </c>
      <c r="AB192" s="91" t="str">
        <f>IFERROR(RANK(X192,$X$10:$X$326,1)+COUNTIF(X192:X$326,X192)-1,"")</f>
        <v/>
      </c>
      <c r="AC192" s="90" t="str">
        <f>IFERROR(RANK(Y192,$Y$10:$Y$326,1)+COUNTIF(Y192:Y$326,Y192)-1,"")</f>
        <v/>
      </c>
      <c r="AD192" s="90" t="str">
        <f>IFERROR(RANK(Z192,$Z$10:$Z$326,1)+COUNTIF(Z192:Z$326,Z192)-1,"")</f>
        <v/>
      </c>
    </row>
    <row r="193" spans="2:30" x14ac:dyDescent="0.25">
      <c r="B193" s="45" t="str">
        <f>IF(ISTEXT('Current Price list'!A184),'Current Price list'!A184,"")</f>
        <v/>
      </c>
      <c r="C193" s="45" t="str">
        <f>IFERROR(IFERROR(VLOOKUP(B193,'Previous Price List'!$A$3:$H$369,6,FALSE),VLOOKUP(B193,'Current Price list'!$A$3:$H$390,2,FALSE)),"")</f>
        <v/>
      </c>
      <c r="D193" s="45" t="str">
        <f>IFERROR(IF(ISBLANK(VLOOKUP(B193,'Current Price list'!$A$3:$H$390,4,FALSE)),F193,VLOOKUP(B193,'Current Price list'!$A$3:$H$390,4,FALSE)),"")</f>
        <v/>
      </c>
      <c r="E193" s="45" t="str">
        <f>IFERROR(IF(ISBLANK(VLOOKUP(B193,'Current Price list'!$A$3:$H$390,5,FALSE)),F193,VLOOKUP(B193,'Current Price list'!$A$3:$H$390,5,FALSE)),"")</f>
        <v/>
      </c>
      <c r="F193" s="45" t="str">
        <f>IFERROR(VLOOKUP(B193,'Current Price list'!$A$3:$H$390,6,FALSE),"")</f>
        <v/>
      </c>
      <c r="G193" s="45" t="str">
        <f>IFERROR(VLOOKUP(B193,'Current Price list'!$A$3:$H$3990,7,FALSE),"")</f>
        <v/>
      </c>
      <c r="H193" s="45" t="str">
        <f>IFERROR(VLOOKUP(B193,'Current Price list'!$A$3:$H$390,8,FALSE),"")</f>
        <v/>
      </c>
      <c r="I193" s="45" t="str">
        <f t="shared" si="30"/>
        <v/>
      </c>
      <c r="J193" s="45" t="str">
        <f>IFERROR(F193/VLOOKUP(B193,'Year Start'!$A$3:$B$490,2,FALSE)-1,"")</f>
        <v/>
      </c>
      <c r="V193" s="53" t="str">
        <f t="shared" si="31"/>
        <v/>
      </c>
      <c r="W193" s="88" t="str">
        <f t="shared" si="32"/>
        <v/>
      </c>
      <c r="X193" s="88" t="str">
        <f t="shared" si="33"/>
        <v/>
      </c>
      <c r="Y193" s="89" t="str">
        <f t="shared" si="34"/>
        <v/>
      </c>
      <c r="Z193" s="89" t="str">
        <f t="shared" si="35"/>
        <v/>
      </c>
      <c r="AA193" s="90" t="str">
        <f>IFERROR(RANK(W193,$W$10:$W$326,1)+COUNTIF(W193:W$326,W193)-1,"")</f>
        <v/>
      </c>
      <c r="AB193" s="91" t="str">
        <f>IFERROR(RANK(X193,$X$10:$X$326,1)+COUNTIF(X193:X$326,X193)-1,"")</f>
        <v/>
      </c>
      <c r="AC193" s="90" t="str">
        <f>IFERROR(RANK(Y193,$Y$10:$Y$326,1)+COUNTIF(Y193:Y$326,Y193)-1,"")</f>
        <v/>
      </c>
      <c r="AD193" s="90" t="str">
        <f>IFERROR(RANK(Z193,$Z$10:$Z$326,1)+COUNTIF(Z193:Z$326,Z193)-1,"")</f>
        <v/>
      </c>
    </row>
    <row r="194" spans="2:30" x14ac:dyDescent="0.25">
      <c r="B194" s="45" t="str">
        <f>IF(ISTEXT('Current Price list'!A185),'Current Price list'!A185,"")</f>
        <v/>
      </c>
      <c r="C194" s="45" t="str">
        <f>IFERROR(IFERROR(VLOOKUP(B194,'Previous Price List'!$A$3:$H$369,6,FALSE),VLOOKUP(B194,'Current Price list'!$A$3:$H$390,2,FALSE)),"")</f>
        <v/>
      </c>
      <c r="D194" s="45" t="str">
        <f>IFERROR(IF(ISBLANK(VLOOKUP(B194,'Current Price list'!$A$3:$H$390,4,FALSE)),F194,VLOOKUP(B194,'Current Price list'!$A$3:$H$390,4,FALSE)),"")</f>
        <v/>
      </c>
      <c r="E194" s="45" t="str">
        <f>IFERROR(IF(ISBLANK(VLOOKUP(B194,'Current Price list'!$A$3:$H$390,5,FALSE)),F194,VLOOKUP(B194,'Current Price list'!$A$3:$H$390,5,FALSE)),"")</f>
        <v/>
      </c>
      <c r="F194" s="45" t="str">
        <f>IFERROR(VLOOKUP(B194,'Current Price list'!$A$3:$H$390,6,FALSE),"")</f>
        <v/>
      </c>
      <c r="G194" s="45" t="str">
        <f>IFERROR(VLOOKUP(B194,'Current Price list'!$A$3:$H$3990,7,FALSE),"")</f>
        <v/>
      </c>
      <c r="H194" s="45" t="str">
        <f>IFERROR(VLOOKUP(B194,'Current Price list'!$A$3:$H$390,8,FALSE),"")</f>
        <v/>
      </c>
      <c r="I194" s="45" t="str">
        <f t="shared" si="30"/>
        <v/>
      </c>
      <c r="J194" s="45" t="str">
        <f>IFERROR(F194/VLOOKUP(B194,'Year Start'!$A$3:$B$490,2,FALSE)-1,"")</f>
        <v/>
      </c>
      <c r="V194" s="53" t="str">
        <f t="shared" si="31"/>
        <v/>
      </c>
      <c r="W194" s="88" t="str">
        <f t="shared" ref="W194:W257" si="36">IF(ISTEXT(B194),I194,"")</f>
        <v/>
      </c>
      <c r="X194" s="88" t="str">
        <f t="shared" ref="X194:X257" si="37">IF(ISTEXT(B194),J194,"")</f>
        <v/>
      </c>
      <c r="Y194" s="89" t="str">
        <f t="shared" ref="Y194:Y257" si="38">IF(ISTEXT(B194),G194,"")</f>
        <v/>
      </c>
      <c r="Z194" s="89" t="str">
        <f t="shared" ref="Z194:Z257" si="39">IF(ISTEXT(B194),H194,"")</f>
        <v/>
      </c>
      <c r="AA194" s="90" t="str">
        <f>IFERROR(RANK(W194,$W$10:$W$326,1)+COUNTIF(W194:W$326,W194)-1,"")</f>
        <v/>
      </c>
      <c r="AB194" s="91" t="str">
        <f>IFERROR(RANK(X194,$X$10:$X$326,1)+COUNTIF(X194:X$326,X194)-1,"")</f>
        <v/>
      </c>
      <c r="AC194" s="90" t="str">
        <f>IFERROR(RANK(Y194,$Y$10:$Y$326,1)+COUNTIF(Y194:Y$326,Y194)-1,"")</f>
        <v/>
      </c>
      <c r="AD194" s="90" t="str">
        <f>IFERROR(RANK(Z194,$Z$10:$Z$326,1)+COUNTIF(Z194:Z$326,Z194)-1,"")</f>
        <v/>
      </c>
    </row>
    <row r="195" spans="2:30" x14ac:dyDescent="0.25">
      <c r="B195" s="45" t="str">
        <f>IF(ISTEXT('Current Price list'!A186),'Current Price list'!A186,"")</f>
        <v/>
      </c>
      <c r="C195" s="45" t="str">
        <f>IFERROR(IFERROR(VLOOKUP(B195,'Previous Price List'!$A$3:$H$369,6,FALSE),VLOOKUP(B195,'Current Price list'!$A$3:$H$390,2,FALSE)),"")</f>
        <v/>
      </c>
      <c r="D195" s="45" t="str">
        <f>IFERROR(IF(ISBLANK(VLOOKUP(B195,'Current Price list'!$A$3:$H$390,4,FALSE)),F195,VLOOKUP(B195,'Current Price list'!$A$3:$H$390,4,FALSE)),"")</f>
        <v/>
      </c>
      <c r="E195" s="45" t="str">
        <f>IFERROR(IF(ISBLANK(VLOOKUP(B195,'Current Price list'!$A$3:$H$390,5,FALSE)),F195,VLOOKUP(B195,'Current Price list'!$A$3:$H$390,5,FALSE)),"")</f>
        <v/>
      </c>
      <c r="F195" s="45" t="str">
        <f>IFERROR(VLOOKUP(B195,'Current Price list'!$A$3:$H$390,6,FALSE),"")</f>
        <v/>
      </c>
      <c r="G195" s="45" t="str">
        <f>IFERROR(VLOOKUP(B195,'Current Price list'!$A$3:$H$3990,7,FALSE),"")</f>
        <v/>
      </c>
      <c r="H195" s="45" t="str">
        <f>IFERROR(VLOOKUP(B195,'Current Price list'!$A$3:$H$390,8,FALSE),"")</f>
        <v/>
      </c>
      <c r="I195" s="45" t="str">
        <f t="shared" si="30"/>
        <v/>
      </c>
      <c r="J195" s="45" t="str">
        <f>IFERROR(F195/VLOOKUP(B195,'Year Start'!$A$3:$B$490,2,FALSE)-1,"")</f>
        <v/>
      </c>
      <c r="V195" s="53" t="str">
        <f t="shared" ref="V195:V258" si="40">IF(ISTEXT(B195),B195,"")</f>
        <v/>
      </c>
      <c r="W195" s="88" t="str">
        <f t="shared" si="36"/>
        <v/>
      </c>
      <c r="X195" s="88" t="str">
        <f t="shared" si="37"/>
        <v/>
      </c>
      <c r="Y195" s="89" t="str">
        <f t="shared" si="38"/>
        <v/>
      </c>
      <c r="Z195" s="89" t="str">
        <f t="shared" si="39"/>
        <v/>
      </c>
      <c r="AA195" s="90" t="str">
        <f>IFERROR(RANK(W195,$W$10:$W$326,1)+COUNTIF(W195:W$326,W195)-1,"")</f>
        <v/>
      </c>
      <c r="AB195" s="91" t="str">
        <f>IFERROR(RANK(X195,$X$10:$X$326,1)+COUNTIF(X195:X$326,X195)-1,"")</f>
        <v/>
      </c>
      <c r="AC195" s="90" t="str">
        <f>IFERROR(RANK(Y195,$Y$10:$Y$326,1)+COUNTIF(Y195:Y$326,Y195)-1,"")</f>
        <v/>
      </c>
      <c r="AD195" s="90" t="str">
        <f>IFERROR(RANK(Z195,$Z$10:$Z$326,1)+COUNTIF(Z195:Z$326,Z195)-1,"")</f>
        <v/>
      </c>
    </row>
    <row r="196" spans="2:30" x14ac:dyDescent="0.25">
      <c r="B196" s="45" t="str">
        <f>IF(ISTEXT('Current Price list'!A187),'Current Price list'!A187,"")</f>
        <v/>
      </c>
      <c r="C196" s="45" t="str">
        <f>IFERROR(IFERROR(VLOOKUP(B196,'Previous Price List'!$A$3:$H$369,6,FALSE),VLOOKUP(B196,'Current Price list'!$A$3:$H$390,2,FALSE)),"")</f>
        <v/>
      </c>
      <c r="D196" s="45" t="str">
        <f>IFERROR(IF(ISBLANK(VLOOKUP(B196,'Current Price list'!$A$3:$H$390,4,FALSE)),F196,VLOOKUP(B196,'Current Price list'!$A$3:$H$390,4,FALSE)),"")</f>
        <v/>
      </c>
      <c r="E196" s="45" t="str">
        <f>IFERROR(IF(ISBLANK(VLOOKUP(B196,'Current Price list'!$A$3:$H$390,5,FALSE)),F196,VLOOKUP(B196,'Current Price list'!$A$3:$H$390,5,FALSE)),"")</f>
        <v/>
      </c>
      <c r="F196" s="45" t="str">
        <f>IFERROR(VLOOKUP(B196,'Current Price list'!$A$3:$H$390,6,FALSE),"")</f>
        <v/>
      </c>
      <c r="G196" s="45" t="str">
        <f>IFERROR(VLOOKUP(B196,'Current Price list'!$A$3:$H$3990,7,FALSE),"")</f>
        <v/>
      </c>
      <c r="H196" s="45" t="str">
        <f>IFERROR(VLOOKUP(B196,'Current Price list'!$A$3:$H$390,8,FALSE),"")</f>
        <v/>
      </c>
      <c r="I196" s="45" t="str">
        <f t="shared" si="30"/>
        <v/>
      </c>
      <c r="J196" s="45" t="str">
        <f>IFERROR(F196/VLOOKUP(B196,'Year Start'!$A$3:$B$490,2,FALSE)-1,"")</f>
        <v/>
      </c>
      <c r="V196" s="53" t="str">
        <f t="shared" si="40"/>
        <v/>
      </c>
      <c r="W196" s="88" t="str">
        <f t="shared" si="36"/>
        <v/>
      </c>
      <c r="X196" s="88" t="str">
        <f t="shared" si="37"/>
        <v/>
      </c>
      <c r="Y196" s="89" t="str">
        <f t="shared" si="38"/>
        <v/>
      </c>
      <c r="Z196" s="89" t="str">
        <f t="shared" si="39"/>
        <v/>
      </c>
      <c r="AA196" s="90" t="str">
        <f>IFERROR(RANK(W196,$W$10:$W$326,1)+COUNTIF(W196:W$326,W196)-1,"")</f>
        <v/>
      </c>
      <c r="AB196" s="91" t="str">
        <f>IFERROR(RANK(X196,$X$10:$X$326,1)+COUNTIF(X196:X$326,X196)-1,"")</f>
        <v/>
      </c>
      <c r="AC196" s="90" t="str">
        <f>IFERROR(RANK(Y196,$Y$10:$Y$326,1)+COUNTIF(Y196:Y$326,Y196)-1,"")</f>
        <v/>
      </c>
      <c r="AD196" s="90" t="str">
        <f>IFERROR(RANK(Z196,$Z$10:$Z$326,1)+COUNTIF(Z196:Z$326,Z196)-1,"")</f>
        <v/>
      </c>
    </row>
    <row r="197" spans="2:30" x14ac:dyDescent="0.25">
      <c r="B197" s="45" t="str">
        <f>IF(ISTEXT('Current Price list'!A188),'Current Price list'!A188,"")</f>
        <v/>
      </c>
      <c r="C197" s="45" t="str">
        <f>IFERROR(IFERROR(VLOOKUP(B197,'Previous Price List'!$A$3:$H$369,6,FALSE),VLOOKUP(B197,'Current Price list'!$A$3:$H$390,2,FALSE)),"")</f>
        <v/>
      </c>
      <c r="D197" s="45" t="str">
        <f>IFERROR(IF(ISBLANK(VLOOKUP(B197,'Current Price list'!$A$3:$H$390,4,FALSE)),F197,VLOOKUP(B197,'Current Price list'!$A$3:$H$390,4,FALSE)),"")</f>
        <v/>
      </c>
      <c r="E197" s="45" t="str">
        <f>IFERROR(IF(ISBLANK(VLOOKUP(B197,'Current Price list'!$A$3:$H$390,5,FALSE)),F197,VLOOKUP(B197,'Current Price list'!$A$3:$H$390,5,FALSE)),"")</f>
        <v/>
      </c>
      <c r="F197" s="45" t="str">
        <f>IFERROR(VLOOKUP(B197,'Current Price list'!$A$3:$H$390,6,FALSE),"")</f>
        <v/>
      </c>
      <c r="G197" s="45" t="str">
        <f>IFERROR(VLOOKUP(B197,'Current Price list'!$A$3:$H$3990,7,FALSE),"")</f>
        <v/>
      </c>
      <c r="H197" s="45" t="str">
        <f>IFERROR(VLOOKUP(B197,'Current Price list'!$A$3:$H$390,8,FALSE),"")</f>
        <v/>
      </c>
      <c r="I197" s="45" t="str">
        <f t="shared" si="30"/>
        <v/>
      </c>
      <c r="J197" s="45" t="str">
        <f>IFERROR(F197/VLOOKUP(B197,'Year Start'!$A$3:$B$490,2,FALSE)-1,"")</f>
        <v/>
      </c>
      <c r="V197" s="53" t="str">
        <f t="shared" si="40"/>
        <v/>
      </c>
      <c r="W197" s="88" t="str">
        <f t="shared" si="36"/>
        <v/>
      </c>
      <c r="X197" s="88" t="str">
        <f t="shared" si="37"/>
        <v/>
      </c>
      <c r="Y197" s="89" t="str">
        <f t="shared" si="38"/>
        <v/>
      </c>
      <c r="Z197" s="89" t="str">
        <f t="shared" si="39"/>
        <v/>
      </c>
      <c r="AA197" s="90" t="str">
        <f>IFERROR(RANK(W197,$W$10:$W$326,1)+COUNTIF(W197:W$326,W197)-1,"")</f>
        <v/>
      </c>
      <c r="AB197" s="91" t="str">
        <f>IFERROR(RANK(X197,$X$10:$X$326,1)+COUNTIF(X197:X$326,X197)-1,"")</f>
        <v/>
      </c>
      <c r="AC197" s="90" t="str">
        <f>IFERROR(RANK(Y197,$Y$10:$Y$326,1)+COUNTIF(Y197:Y$326,Y197)-1,"")</f>
        <v/>
      </c>
      <c r="AD197" s="90" t="str">
        <f>IFERROR(RANK(Z197,$Z$10:$Z$326,1)+COUNTIF(Z197:Z$326,Z197)-1,"")</f>
        <v/>
      </c>
    </row>
    <row r="198" spans="2:30" x14ac:dyDescent="0.25">
      <c r="B198" s="45" t="str">
        <f>IF(ISTEXT('Current Price list'!A189),'Current Price list'!A189,"")</f>
        <v/>
      </c>
      <c r="C198" s="45" t="str">
        <f>IFERROR(IFERROR(VLOOKUP(B198,'Previous Price List'!$A$3:$H$369,6,FALSE),VLOOKUP(B198,'Current Price list'!$A$3:$H$390,2,FALSE)),"")</f>
        <v/>
      </c>
      <c r="D198" s="45" t="str">
        <f>IFERROR(IF(ISBLANK(VLOOKUP(B198,'Current Price list'!$A$3:$H$390,4,FALSE)),F198,VLOOKUP(B198,'Current Price list'!$A$3:$H$390,4,FALSE)),"")</f>
        <v/>
      </c>
      <c r="E198" s="45" t="str">
        <f>IFERROR(IF(ISBLANK(VLOOKUP(B198,'Current Price list'!$A$3:$H$390,5,FALSE)),F198,VLOOKUP(B198,'Current Price list'!$A$3:$H$390,5,FALSE)),"")</f>
        <v/>
      </c>
      <c r="F198" s="45" t="str">
        <f>IFERROR(VLOOKUP(B198,'Current Price list'!$A$3:$H$390,6,FALSE),"")</f>
        <v/>
      </c>
      <c r="G198" s="45" t="str">
        <f>IFERROR(VLOOKUP(B198,'Current Price list'!$A$3:$H$3990,7,FALSE),"")</f>
        <v/>
      </c>
      <c r="H198" s="45" t="str">
        <f>IFERROR(VLOOKUP(B198,'Current Price list'!$A$3:$H$390,8,FALSE),"")</f>
        <v/>
      </c>
      <c r="I198" s="45" t="str">
        <f t="shared" si="30"/>
        <v/>
      </c>
      <c r="J198" s="45" t="str">
        <f>IFERROR(F198/VLOOKUP(B198,'Year Start'!$A$3:$B$490,2,FALSE)-1,"")</f>
        <v/>
      </c>
      <c r="V198" s="53" t="str">
        <f t="shared" si="40"/>
        <v/>
      </c>
      <c r="W198" s="88" t="str">
        <f t="shared" si="36"/>
        <v/>
      </c>
      <c r="X198" s="88" t="str">
        <f t="shared" si="37"/>
        <v/>
      </c>
      <c r="Y198" s="89" t="str">
        <f t="shared" si="38"/>
        <v/>
      </c>
      <c r="Z198" s="89" t="str">
        <f t="shared" si="39"/>
        <v/>
      </c>
      <c r="AA198" s="90" t="str">
        <f>IFERROR(RANK(W198,$W$10:$W$326,1)+COUNTIF(W198:W$326,W198)-1,"")</f>
        <v/>
      </c>
      <c r="AB198" s="91" t="str">
        <f>IFERROR(RANK(X198,$X$10:$X$326,1)+COUNTIF(X198:X$326,X198)-1,"")</f>
        <v/>
      </c>
      <c r="AC198" s="90" t="str">
        <f>IFERROR(RANK(Y198,$Y$10:$Y$326,1)+COUNTIF(Y198:Y$326,Y198)-1,"")</f>
        <v/>
      </c>
      <c r="AD198" s="90" t="str">
        <f>IFERROR(RANK(Z198,$Z$10:$Z$326,1)+COUNTIF(Z198:Z$326,Z198)-1,"")</f>
        <v/>
      </c>
    </row>
    <row r="199" spans="2:30" x14ac:dyDescent="0.25">
      <c r="B199" s="45" t="str">
        <f>IF(ISTEXT('Current Price list'!A190),'Current Price list'!A190,"")</f>
        <v/>
      </c>
      <c r="C199" s="45" t="str">
        <f>IFERROR(IFERROR(VLOOKUP(B199,'Previous Price List'!$A$3:$H$369,6,FALSE),VLOOKUP(B199,'Current Price list'!$A$3:$H$390,2,FALSE)),"")</f>
        <v/>
      </c>
      <c r="D199" s="45" t="str">
        <f>IFERROR(IF(ISBLANK(VLOOKUP(B199,'Current Price list'!$A$3:$H$390,4,FALSE)),F199,VLOOKUP(B199,'Current Price list'!$A$3:$H$390,4,FALSE)),"")</f>
        <v/>
      </c>
      <c r="E199" s="45" t="str">
        <f>IFERROR(IF(ISBLANK(VLOOKUP(B199,'Current Price list'!$A$3:$H$390,5,FALSE)),F199,VLOOKUP(B199,'Current Price list'!$A$3:$H$390,5,FALSE)),"")</f>
        <v/>
      </c>
      <c r="F199" s="45" t="str">
        <f>IFERROR(VLOOKUP(B199,'Current Price list'!$A$3:$H$390,6,FALSE),"")</f>
        <v/>
      </c>
      <c r="G199" s="45" t="str">
        <f>IFERROR(VLOOKUP(B199,'Current Price list'!$A$3:$H$3990,7,FALSE),"")</f>
        <v/>
      </c>
      <c r="H199" s="45" t="str">
        <f>IFERROR(VLOOKUP(B199,'Current Price list'!$A$3:$H$390,8,FALSE),"")</f>
        <v/>
      </c>
      <c r="I199" s="45" t="str">
        <f t="shared" si="30"/>
        <v/>
      </c>
      <c r="J199" s="45" t="str">
        <f>IFERROR(F199/VLOOKUP(B199,'Year Start'!$A$3:$B$490,2,FALSE)-1,"")</f>
        <v/>
      </c>
      <c r="V199" s="53" t="str">
        <f t="shared" si="40"/>
        <v/>
      </c>
      <c r="W199" s="88" t="str">
        <f t="shared" si="36"/>
        <v/>
      </c>
      <c r="X199" s="88" t="str">
        <f t="shared" si="37"/>
        <v/>
      </c>
      <c r="Y199" s="89" t="str">
        <f t="shared" si="38"/>
        <v/>
      </c>
      <c r="Z199" s="89" t="str">
        <f t="shared" si="39"/>
        <v/>
      </c>
      <c r="AA199" s="90" t="str">
        <f>IFERROR(RANK(W199,$W$10:$W$326,1)+COUNTIF(W199:W$326,W199)-1,"")</f>
        <v/>
      </c>
      <c r="AB199" s="91" t="str">
        <f>IFERROR(RANK(X199,$X$10:$X$326,1)+COUNTIF(X199:X$326,X199)-1,"")</f>
        <v/>
      </c>
      <c r="AC199" s="90" t="str">
        <f>IFERROR(RANK(Y199,$Y$10:$Y$326,1)+COUNTIF(Y199:Y$326,Y199)-1,"")</f>
        <v/>
      </c>
      <c r="AD199" s="90" t="str">
        <f>IFERROR(RANK(Z199,$Z$10:$Z$326,1)+COUNTIF(Z199:Z$326,Z199)-1,"")</f>
        <v/>
      </c>
    </row>
    <row r="200" spans="2:30" x14ac:dyDescent="0.25">
      <c r="B200" s="114" t="str">
        <f>IF(ISTEXT('Current Price list'!A191),'Current Price list'!A191,"")</f>
        <v/>
      </c>
      <c r="C200" s="42" t="str">
        <f>IFERROR(IFERROR(VLOOKUP(B200,'Previous Price List'!$A$3:$H$369,6,FALSE),VLOOKUP(B200,'Current Price list'!$A$3:$H$390,2,FALSE)),"")</f>
        <v/>
      </c>
      <c r="D200" s="42" t="str">
        <f>IFERROR(IF(ISBLANK(VLOOKUP(B200,'Current Price list'!$A$3:$H$390,4,FALSE)),F200,VLOOKUP(B200,'Current Price list'!$A$3:$H$390,4,FALSE)),"")</f>
        <v/>
      </c>
      <c r="E200" s="42" t="str">
        <f>IFERROR(IF(ISBLANK(VLOOKUP(B200,'Current Price list'!$A$3:$H$390,5,FALSE)),F200,VLOOKUP(B200,'Current Price list'!$A$3:$H$390,5,FALSE)),"")</f>
        <v/>
      </c>
      <c r="F200" s="42" t="str">
        <f>IFERROR(VLOOKUP(B200,'Current Price list'!$A$3:$H$390,6,FALSE),"")</f>
        <v/>
      </c>
      <c r="G200" s="42" t="str">
        <f>IFERROR(VLOOKUP(B200,'Current Price list'!$A$3:$H$3990,7,FALSE),"")</f>
        <v/>
      </c>
      <c r="H200" s="42" t="str">
        <f>IFERROR(VLOOKUP(B200,'Current Price list'!$A$3:$H$390,8,FALSE),"")</f>
        <v/>
      </c>
      <c r="I200" s="42" t="str">
        <f t="shared" si="30"/>
        <v/>
      </c>
      <c r="J200" s="42" t="str">
        <f>IFERROR(F200/VLOOKUP(B200,'Year Start'!$A$3:$B$490,2,FALSE)-1,"")</f>
        <v/>
      </c>
      <c r="V200" s="53" t="str">
        <f t="shared" si="40"/>
        <v/>
      </c>
      <c r="W200" s="88" t="str">
        <f t="shared" si="36"/>
        <v/>
      </c>
      <c r="X200" s="88" t="str">
        <f t="shared" si="37"/>
        <v/>
      </c>
      <c r="Y200" s="89" t="str">
        <f t="shared" si="38"/>
        <v/>
      </c>
      <c r="Z200" s="89" t="str">
        <f t="shared" si="39"/>
        <v/>
      </c>
      <c r="AA200" s="90" t="str">
        <f>IFERROR(RANK(W200,$W$10:$W$326,1)+COUNTIF(W200:W$326,W200)-1,"")</f>
        <v/>
      </c>
      <c r="AB200" s="91" t="str">
        <f>IFERROR(RANK(X200,$X$10:$X$326,1)+COUNTIF(X200:X$326,X200)-1,"")</f>
        <v/>
      </c>
      <c r="AC200" s="90" t="str">
        <f>IFERROR(RANK(Y200,$Y$10:$Y$326,1)+COUNTIF(Y200:Y$326,Y200)-1,"")</f>
        <v/>
      </c>
      <c r="AD200" s="90" t="str">
        <f>IFERROR(RANK(Z200,$Z$10:$Z$326,1)+COUNTIF(Z200:Z$326,Z200)-1,"")</f>
        <v/>
      </c>
    </row>
    <row r="201" spans="2:30" x14ac:dyDescent="0.25">
      <c r="B201" s="114" t="str">
        <f>IF(ISTEXT('Current Price list'!A192),'Current Price list'!A192,"")</f>
        <v/>
      </c>
      <c r="C201" s="42" t="str">
        <f>IFERROR(IFERROR(VLOOKUP(B201,'Previous Price List'!$A$3:$H$369,6,FALSE),VLOOKUP(B201,'Current Price list'!$A$3:$H$390,2,FALSE)),"")</f>
        <v/>
      </c>
      <c r="D201" s="42" t="str">
        <f>IFERROR(IF(ISBLANK(VLOOKUP(B201,'Current Price list'!$A$3:$H$390,4,FALSE)),F201,VLOOKUP(B201,'Current Price list'!$A$3:$H$390,4,FALSE)),"")</f>
        <v/>
      </c>
      <c r="E201" s="42" t="str">
        <f>IFERROR(IF(ISBLANK(VLOOKUP(B201,'Current Price list'!$A$3:$H$390,5,FALSE)),F201,VLOOKUP(B201,'Current Price list'!$A$3:$H$390,5,FALSE)),"")</f>
        <v/>
      </c>
      <c r="F201" s="42" t="str">
        <f>IFERROR(VLOOKUP(B201,'Current Price list'!$A$3:$H$390,6,FALSE),"")</f>
        <v/>
      </c>
      <c r="G201" s="42" t="str">
        <f>IFERROR(VLOOKUP(B201,'Current Price list'!$A$3:$H$3990,7,FALSE),"")</f>
        <v/>
      </c>
      <c r="H201" s="42" t="str">
        <f>IFERROR(VLOOKUP(B201,'Current Price list'!$A$3:$H$390,8,FALSE),"")</f>
        <v/>
      </c>
      <c r="I201" s="42" t="str">
        <f t="shared" si="30"/>
        <v/>
      </c>
      <c r="J201" s="42" t="str">
        <f>IFERROR(F201/VLOOKUP(B201,'Year Start'!$A$3:$B$490,2,FALSE)-1,"")</f>
        <v/>
      </c>
      <c r="V201" s="53" t="str">
        <f t="shared" si="40"/>
        <v/>
      </c>
      <c r="W201" s="88" t="str">
        <f t="shared" si="36"/>
        <v/>
      </c>
      <c r="X201" s="88" t="str">
        <f t="shared" si="37"/>
        <v/>
      </c>
      <c r="Y201" s="89" t="str">
        <f t="shared" si="38"/>
        <v/>
      </c>
      <c r="Z201" s="89" t="str">
        <f t="shared" si="39"/>
        <v/>
      </c>
      <c r="AA201" s="90" t="str">
        <f>IFERROR(RANK(W201,$W$10:$W$326,1)+COUNTIF(W201:W$326,W201)-1,"")</f>
        <v/>
      </c>
      <c r="AB201" s="91" t="str">
        <f>IFERROR(RANK(X201,$X$10:$X$326,1)+COUNTIF(X201:X$326,X201)-1,"")</f>
        <v/>
      </c>
      <c r="AC201" s="90" t="str">
        <f>IFERROR(RANK(Y201,$Y$10:$Y$326,1)+COUNTIF(Y201:Y$326,Y201)-1,"")</f>
        <v/>
      </c>
      <c r="AD201" s="90" t="str">
        <f>IFERROR(RANK(Z201,$Z$10:$Z$326,1)+COUNTIF(Z201:Z$326,Z201)-1,"")</f>
        <v/>
      </c>
    </row>
    <row r="202" spans="2:30" x14ac:dyDescent="0.25">
      <c r="B202" s="114" t="str">
        <f>IF(ISTEXT('Current Price list'!A193),'Current Price list'!A193,"")</f>
        <v/>
      </c>
      <c r="C202" s="42" t="str">
        <f>IFERROR(IFERROR(VLOOKUP(B202,'Previous Price List'!$A$3:$H$369,6,FALSE),VLOOKUP(B202,'Current Price list'!$A$3:$H$390,2,FALSE)),"")</f>
        <v/>
      </c>
      <c r="D202" s="42" t="str">
        <f>IFERROR(IF(ISBLANK(VLOOKUP(B202,'Current Price list'!$A$3:$H$390,4,FALSE)),F202,VLOOKUP(B202,'Current Price list'!$A$3:$H$390,4,FALSE)),"")</f>
        <v/>
      </c>
      <c r="E202" s="42" t="str">
        <f>IFERROR(IF(ISBLANK(VLOOKUP(B202,'Current Price list'!$A$3:$H$390,5,FALSE)),F202,VLOOKUP(B202,'Current Price list'!$A$3:$H$390,5,FALSE)),"")</f>
        <v/>
      </c>
      <c r="F202" s="42" t="str">
        <f>IFERROR(VLOOKUP(B202,'Current Price list'!$A$3:$H$390,6,FALSE),"")</f>
        <v/>
      </c>
      <c r="G202" s="42" t="str">
        <f>IFERROR(VLOOKUP(B202,'Current Price list'!$A$3:$H$3990,7,FALSE),"")</f>
        <v/>
      </c>
      <c r="H202" s="42" t="str">
        <f>IFERROR(VLOOKUP(B202,'Current Price list'!$A$3:$H$390,8,FALSE),"")</f>
        <v/>
      </c>
      <c r="I202" s="42" t="str">
        <f t="shared" si="30"/>
        <v/>
      </c>
      <c r="J202" s="42" t="str">
        <f>IFERROR(F202/VLOOKUP(B202,'Year Start'!$A$3:$B$490,2,FALSE)-1,"")</f>
        <v/>
      </c>
      <c r="V202" s="53" t="str">
        <f t="shared" si="40"/>
        <v/>
      </c>
      <c r="W202" s="88" t="str">
        <f t="shared" si="36"/>
        <v/>
      </c>
      <c r="X202" s="88" t="str">
        <f t="shared" si="37"/>
        <v/>
      </c>
      <c r="Y202" s="89" t="str">
        <f t="shared" si="38"/>
        <v/>
      </c>
      <c r="Z202" s="89" t="str">
        <f t="shared" si="39"/>
        <v/>
      </c>
      <c r="AA202" s="90" t="str">
        <f>IFERROR(RANK(W202,$W$10:$W$326,1)+COUNTIF(W202:W$326,W202)-1,"")</f>
        <v/>
      </c>
      <c r="AB202" s="91" t="str">
        <f>IFERROR(RANK(X202,$X$10:$X$326,1)+COUNTIF(X202:X$326,X202)-1,"")</f>
        <v/>
      </c>
      <c r="AC202" s="90" t="str">
        <f>IFERROR(RANK(Y202,$Y$10:$Y$326,1)+COUNTIF(Y202:Y$326,Y202)-1,"")</f>
        <v/>
      </c>
      <c r="AD202" s="90" t="str">
        <f>IFERROR(RANK(Z202,$Z$10:$Z$326,1)+COUNTIF(Z202:Z$326,Z202)-1,"")</f>
        <v/>
      </c>
    </row>
    <row r="203" spans="2:30" x14ac:dyDescent="0.25">
      <c r="B203" s="42" t="str">
        <f>IF(ISTEXT('Current Price list'!A194),'Current Price list'!A194,"")</f>
        <v/>
      </c>
      <c r="C203" s="42" t="str">
        <f>IFERROR(IFERROR(VLOOKUP(B203,'Previous Price List'!$A$3:$H$369,6,FALSE),VLOOKUP(B203,'Current Price list'!$A$3:$H$390,2,FALSE)),"")</f>
        <v/>
      </c>
      <c r="D203" s="42" t="str">
        <f>IFERROR(IF(ISBLANK(VLOOKUP(B203,'Current Price list'!$A$3:$H$390,4,FALSE)),F203,VLOOKUP(B203,'Current Price list'!$A$3:$H$390,4,FALSE)),"")</f>
        <v/>
      </c>
      <c r="E203" s="42" t="str">
        <f>IFERROR(IF(ISBLANK(VLOOKUP(B203,'Current Price list'!$A$3:$H$390,5,FALSE)),F203,VLOOKUP(B203,'Current Price list'!$A$3:$H$390,5,FALSE)),"")</f>
        <v/>
      </c>
      <c r="F203" s="42" t="str">
        <f>IFERROR(VLOOKUP(B203,'Current Price list'!$A$3:$H$390,6,FALSE),"")</f>
        <v/>
      </c>
      <c r="G203" s="42" t="str">
        <f>IFERROR(VLOOKUP(B203,'Current Price list'!$A$3:$H$3990,7,FALSE),"")</f>
        <v/>
      </c>
      <c r="H203" s="42" t="str">
        <f>IFERROR(VLOOKUP(B203,'Current Price list'!$A$3:$H$390,8,FALSE),"")</f>
        <v/>
      </c>
      <c r="J203" s="42" t="str">
        <f>IFERROR(F203/VLOOKUP(B203,'Year Start'!$A$3:$B$490,2,FALSE)-1,"")</f>
        <v/>
      </c>
      <c r="V203" s="53" t="str">
        <f t="shared" si="40"/>
        <v/>
      </c>
      <c r="W203" s="88">
        <f t="shared" si="36"/>
        <v>0</v>
      </c>
      <c r="X203" s="88" t="str">
        <f t="shared" si="37"/>
        <v/>
      </c>
      <c r="Y203" s="89" t="str">
        <f t="shared" si="38"/>
        <v/>
      </c>
      <c r="Z203" s="89" t="str">
        <f t="shared" si="39"/>
        <v/>
      </c>
      <c r="AA203" s="90">
        <f>IFERROR(RANK(W203,$W$10:$W$326,1)+COUNTIF(W203:W$326,W203)-1,"")</f>
        <v>144</v>
      </c>
      <c r="AB203" s="91" t="str">
        <f>IFERROR(RANK(X203,$X$10:$X$326,1)+COUNTIF(X203:X$326,X203)-1,"")</f>
        <v/>
      </c>
      <c r="AC203" s="90" t="str">
        <f>IFERROR(RANK(Y203,$Y$10:$Y$326,1)+COUNTIF(Y203:Y$326,Y203)-1,"")</f>
        <v/>
      </c>
      <c r="AD203" s="90" t="str">
        <f>IFERROR(RANK(Z203,$Z$10:$Z$326,1)+COUNTIF(Z203:Z$326,Z203)-1,"")</f>
        <v/>
      </c>
    </row>
    <row r="204" spans="2:30" x14ac:dyDescent="0.25">
      <c r="B204" s="42" t="str">
        <f>IF(ISTEXT('Current Price list'!A195),'Current Price list'!A195,"")</f>
        <v/>
      </c>
      <c r="C204" s="42" t="str">
        <f>IFERROR(IFERROR(VLOOKUP(B204,'Previous Price List'!$A$3:$H$369,6,FALSE),VLOOKUP(B204,'Current Price list'!$A$3:$H$390,2,FALSE)),"")</f>
        <v/>
      </c>
      <c r="D204" s="42" t="str">
        <f>IFERROR(IF(ISBLANK(VLOOKUP(B204,'Current Price list'!$A$3:$H$390,4,FALSE)),F204,VLOOKUP(B204,'Current Price list'!$A$3:$H$390,4,FALSE)),"")</f>
        <v/>
      </c>
      <c r="E204" s="42" t="str">
        <f>IFERROR(IF(ISBLANK(VLOOKUP(B204,'Current Price list'!$A$3:$H$390,5,FALSE)),F204,VLOOKUP(B204,'Current Price list'!$A$3:$H$390,5,FALSE)),"")</f>
        <v/>
      </c>
      <c r="F204" s="42" t="str">
        <f>IFERROR(VLOOKUP(B204,'Current Price list'!$A$3:$H$390,6,FALSE),"")</f>
        <v/>
      </c>
      <c r="G204" s="42" t="str">
        <f>IFERROR(VLOOKUP(B204,'Current Price list'!$A$3:$H$3990,7,FALSE),"")</f>
        <v/>
      </c>
      <c r="H204" s="42" t="str">
        <f>IFERROR(VLOOKUP(B204,'Current Price list'!$A$3:$H$390,8,FALSE),"")</f>
        <v/>
      </c>
      <c r="J204" s="42" t="str">
        <f>IFERROR(F204/VLOOKUP(B204,'Year Start'!$A$3:$B$490,2,FALSE)-1,"")</f>
        <v/>
      </c>
      <c r="V204" s="53" t="str">
        <f t="shared" si="40"/>
        <v/>
      </c>
      <c r="W204" s="88">
        <f t="shared" si="36"/>
        <v>0</v>
      </c>
      <c r="X204" s="88" t="str">
        <f t="shared" si="37"/>
        <v/>
      </c>
      <c r="Y204" s="89" t="str">
        <f t="shared" si="38"/>
        <v/>
      </c>
      <c r="Z204" s="89" t="str">
        <f t="shared" si="39"/>
        <v/>
      </c>
      <c r="AA204" s="90">
        <f>IFERROR(RANK(W204,$W$10:$W$326,1)+COUNTIF(W204:W$326,W204)-1,"")</f>
        <v>143</v>
      </c>
      <c r="AB204" s="91" t="str">
        <f>IFERROR(RANK(X204,$X$10:$X$326,1)+COUNTIF(X204:X$326,X204)-1,"")</f>
        <v/>
      </c>
      <c r="AC204" s="90" t="str">
        <f>IFERROR(RANK(Y204,$Y$10:$Y$326,1)+COUNTIF(Y204:Y$326,Y204)-1,"")</f>
        <v/>
      </c>
      <c r="AD204" s="90" t="str">
        <f>IFERROR(RANK(Z204,$Z$10:$Z$326,1)+COUNTIF(Z204:Z$326,Z204)-1,"")</f>
        <v/>
      </c>
    </row>
    <row r="205" spans="2:30" x14ac:dyDescent="0.25">
      <c r="B205" s="42" t="str">
        <f>IF(ISTEXT('Current Price list'!A196),'Current Price list'!A196,"")</f>
        <v/>
      </c>
      <c r="C205" s="42" t="str">
        <f>IFERROR(IFERROR(VLOOKUP(B205,'Previous Price List'!$A$3:$H$369,6,FALSE),VLOOKUP(B205,'Current Price list'!$A$3:$H$390,2,FALSE)),"")</f>
        <v/>
      </c>
      <c r="D205" s="42" t="str">
        <f>IFERROR(IF(ISBLANK(VLOOKUP(B205,'Current Price list'!$A$3:$H$390,4,FALSE)),F205,VLOOKUP(B205,'Current Price list'!$A$3:$H$390,4,FALSE)),"")</f>
        <v/>
      </c>
      <c r="E205" s="42" t="str">
        <f>IFERROR(IF(ISBLANK(VLOOKUP(B205,'Current Price list'!$A$3:$H$390,5,FALSE)),F205,VLOOKUP(B205,'Current Price list'!$A$3:$H$390,5,FALSE)),"")</f>
        <v/>
      </c>
      <c r="F205" s="42" t="str">
        <f>IFERROR(VLOOKUP(B205,'Current Price list'!$A$3:$H$390,6,FALSE),"")</f>
        <v/>
      </c>
      <c r="G205" s="42" t="str">
        <f>IFERROR(VLOOKUP(B205,'Current Price list'!$A$3:$H$3990,7,FALSE),"")</f>
        <v/>
      </c>
      <c r="H205" s="42" t="str">
        <f>IFERROR(VLOOKUP(B205,'Current Price list'!$A$3:$H$390,8,FALSE),"")</f>
        <v/>
      </c>
      <c r="J205" s="42" t="str">
        <f>IFERROR(F205/VLOOKUP(B205,'Year Start'!$A$3:$B$490,2,FALSE)-1,"")</f>
        <v/>
      </c>
      <c r="V205" s="53" t="str">
        <f t="shared" si="40"/>
        <v/>
      </c>
      <c r="W205" s="88">
        <f t="shared" si="36"/>
        <v>0</v>
      </c>
      <c r="X205" s="88" t="str">
        <f t="shared" si="37"/>
        <v/>
      </c>
      <c r="Y205" s="89" t="str">
        <f t="shared" si="38"/>
        <v/>
      </c>
      <c r="Z205" s="89" t="str">
        <f t="shared" si="39"/>
        <v/>
      </c>
      <c r="AA205" s="90">
        <f>IFERROR(RANK(W205,$W$10:$W$326,1)+COUNTIF(W205:W$326,W205)-1,"")</f>
        <v>142</v>
      </c>
      <c r="AB205" s="91" t="str">
        <f>IFERROR(RANK(X205,$X$10:$X$326,1)+COUNTIF(X205:X$326,X205)-1,"")</f>
        <v/>
      </c>
      <c r="AC205" s="90" t="str">
        <f>IFERROR(RANK(Y205,$Y$10:$Y$326,1)+COUNTIF(Y205:Y$326,Y205)-1,"")</f>
        <v/>
      </c>
      <c r="AD205" s="90" t="str">
        <f>IFERROR(RANK(Z205,$Z$10:$Z$326,1)+COUNTIF(Z205:Z$326,Z205)-1,"")</f>
        <v/>
      </c>
    </row>
    <row r="206" spans="2:30" x14ac:dyDescent="0.25">
      <c r="B206" s="42" t="str">
        <f>IF(ISTEXT('Current Price list'!A197),'Current Price list'!A197,"")</f>
        <v/>
      </c>
      <c r="C206" s="42" t="str">
        <f>IFERROR(IFERROR(VLOOKUP(B206,'Previous Price List'!$A$3:$H$369,6,FALSE),VLOOKUP(B206,'Current Price list'!$A$3:$H$390,2,FALSE)),"")</f>
        <v/>
      </c>
      <c r="D206" s="42" t="str">
        <f>IFERROR(IF(ISBLANK(VLOOKUP(B206,'Current Price list'!$A$3:$H$390,4,FALSE)),F206,VLOOKUP(B206,'Current Price list'!$A$3:$H$390,4,FALSE)),"")</f>
        <v/>
      </c>
      <c r="E206" s="42" t="str">
        <f>IFERROR(IF(ISBLANK(VLOOKUP(B206,'Current Price list'!$A$3:$H$390,5,FALSE)),F206,VLOOKUP(B206,'Current Price list'!$A$3:$H$390,5,FALSE)),"")</f>
        <v/>
      </c>
      <c r="F206" s="42" t="str">
        <f>IFERROR(VLOOKUP(B206,'Current Price list'!$A$3:$H$390,6,FALSE),"")</f>
        <v/>
      </c>
      <c r="G206" s="42" t="str">
        <f>IFERROR(VLOOKUP(B206,'Current Price list'!$A$3:$H$3990,7,FALSE),"")</f>
        <v/>
      </c>
      <c r="H206" s="42" t="str">
        <f>IFERROR(VLOOKUP(B206,'Current Price list'!$A$3:$H$390,8,FALSE),"")</f>
        <v/>
      </c>
      <c r="J206" s="42" t="str">
        <f>IFERROR(F206/VLOOKUP(B206,'Year Start'!$A$3:$B$490,2,FALSE)-1,"")</f>
        <v/>
      </c>
      <c r="V206" s="53" t="str">
        <f t="shared" si="40"/>
        <v/>
      </c>
      <c r="W206" s="88">
        <f t="shared" si="36"/>
        <v>0</v>
      </c>
      <c r="X206" s="88" t="str">
        <f t="shared" si="37"/>
        <v/>
      </c>
      <c r="Y206" s="89" t="str">
        <f t="shared" si="38"/>
        <v/>
      </c>
      <c r="Z206" s="89" t="str">
        <f t="shared" si="39"/>
        <v/>
      </c>
      <c r="AA206" s="90">
        <f>IFERROR(RANK(W206,$W$10:$W$326,1)+COUNTIF(W206:W$326,W206)-1,"")</f>
        <v>141</v>
      </c>
      <c r="AB206" s="91" t="str">
        <f>IFERROR(RANK(X206,$X$10:$X$326,1)+COUNTIF(X206:X$326,X206)-1,"")</f>
        <v/>
      </c>
      <c r="AC206" s="90" t="str">
        <f>IFERROR(RANK(Y206,$Y$10:$Y$326,1)+COUNTIF(Y206:Y$326,Y206)-1,"")</f>
        <v/>
      </c>
      <c r="AD206" s="90" t="str">
        <f>IFERROR(RANK(Z206,$Z$10:$Z$326,1)+COUNTIF(Z206:Z$326,Z206)-1,"")</f>
        <v/>
      </c>
    </row>
    <row r="207" spans="2:30" x14ac:dyDescent="0.25">
      <c r="B207" s="42" t="str">
        <f>IF(ISTEXT('Current Price list'!A198),'Current Price list'!A198,"")</f>
        <v/>
      </c>
      <c r="C207" s="42" t="str">
        <f>IFERROR(IFERROR(VLOOKUP(B207,'Previous Price List'!$A$3:$H$369,6,FALSE),VLOOKUP(B207,'Current Price list'!$A$3:$H$390,2,FALSE)),"")</f>
        <v/>
      </c>
      <c r="D207" s="42" t="str">
        <f>IFERROR(IF(ISBLANK(VLOOKUP(B207,'Current Price list'!$A$3:$H$390,4,FALSE)),F207,VLOOKUP(B207,'Current Price list'!$A$3:$H$390,4,FALSE)),"")</f>
        <v/>
      </c>
      <c r="E207" s="42" t="str">
        <f>IFERROR(IF(ISBLANK(VLOOKUP(B207,'Current Price list'!$A$3:$H$390,5,FALSE)),F207,VLOOKUP(B207,'Current Price list'!$A$3:$H$390,5,FALSE)),"")</f>
        <v/>
      </c>
      <c r="F207" s="42" t="str">
        <f>IFERROR(VLOOKUP(B207,'Current Price list'!$A$3:$H$390,6,FALSE),"")</f>
        <v/>
      </c>
      <c r="G207" s="42" t="str">
        <f>IFERROR(VLOOKUP(B207,'Current Price list'!$A$3:$H$3990,7,FALSE),"")</f>
        <v/>
      </c>
      <c r="H207" s="42" t="str">
        <f>IFERROR(VLOOKUP(B207,'Current Price list'!$A$3:$H$390,8,FALSE),"")</f>
        <v/>
      </c>
      <c r="J207" s="42" t="str">
        <f>IFERROR(F207/VLOOKUP(B207,'Year Start'!$A$3:$B$490,2,FALSE)-1,"")</f>
        <v/>
      </c>
      <c r="V207" s="53" t="str">
        <f t="shared" si="40"/>
        <v/>
      </c>
      <c r="W207" s="88">
        <f t="shared" si="36"/>
        <v>0</v>
      </c>
      <c r="X207" s="88" t="str">
        <f t="shared" si="37"/>
        <v/>
      </c>
      <c r="Y207" s="89" t="str">
        <f t="shared" si="38"/>
        <v/>
      </c>
      <c r="Z207" s="89" t="str">
        <f t="shared" si="39"/>
        <v/>
      </c>
      <c r="AA207" s="90">
        <f>IFERROR(RANK(W207,$W$10:$W$326,1)+COUNTIF(W207:W$326,W207)-1,"")</f>
        <v>140</v>
      </c>
      <c r="AB207" s="91" t="str">
        <f>IFERROR(RANK(X207,$X$10:$X$326,1)+COUNTIF(X207:X$326,X207)-1,"")</f>
        <v/>
      </c>
      <c r="AC207" s="90" t="str">
        <f>IFERROR(RANK(Y207,$Y$10:$Y$326,1)+COUNTIF(Y207:Y$326,Y207)-1,"")</f>
        <v/>
      </c>
      <c r="AD207" s="90" t="str">
        <f>IFERROR(RANK(Z207,$Z$10:$Z$326,1)+COUNTIF(Z207:Z$326,Z207)-1,"")</f>
        <v/>
      </c>
    </row>
    <row r="208" spans="2:30" x14ac:dyDescent="0.25">
      <c r="B208" s="42" t="str">
        <f>IF(ISTEXT('Current Price list'!A199),'Current Price list'!A199,"")</f>
        <v/>
      </c>
      <c r="C208" s="42" t="str">
        <f>IFERROR(IFERROR(VLOOKUP(B208,'Previous Price List'!$A$3:$H$369,6,FALSE),VLOOKUP(B208,'Current Price list'!$A$3:$H$390,2,FALSE)),"")</f>
        <v/>
      </c>
      <c r="D208" s="42" t="str">
        <f>IFERROR(IF(ISBLANK(VLOOKUP(B208,'Current Price list'!$A$3:$H$390,4,FALSE)),F208,VLOOKUP(B208,'Current Price list'!$A$3:$H$390,4,FALSE)),"")</f>
        <v/>
      </c>
      <c r="E208" s="42" t="str">
        <f>IFERROR(IF(ISBLANK(VLOOKUP(B208,'Current Price list'!$A$3:$H$390,5,FALSE)),F208,VLOOKUP(B208,'Current Price list'!$A$3:$H$390,5,FALSE)),"")</f>
        <v/>
      </c>
      <c r="F208" s="42" t="str">
        <f>IFERROR(VLOOKUP(B208,'Current Price list'!$A$3:$H$390,6,FALSE),"")</f>
        <v/>
      </c>
      <c r="G208" s="42" t="str">
        <f>IFERROR(VLOOKUP(B208,'Current Price list'!$A$3:$H$3990,7,FALSE),"")</f>
        <v/>
      </c>
      <c r="H208" s="42" t="str">
        <f>IFERROR(VLOOKUP(B208,'Current Price list'!$A$3:$H$390,8,FALSE),"")</f>
        <v/>
      </c>
      <c r="J208" s="42" t="str">
        <f>IFERROR(F208/VLOOKUP(B208,'Year Start'!$A$3:$B$490,2,FALSE)-1,"")</f>
        <v/>
      </c>
      <c r="V208" s="53" t="str">
        <f t="shared" si="40"/>
        <v/>
      </c>
      <c r="W208" s="88">
        <f t="shared" si="36"/>
        <v>0</v>
      </c>
      <c r="X208" s="88" t="str">
        <f t="shared" si="37"/>
        <v/>
      </c>
      <c r="Y208" s="89" t="str">
        <f t="shared" si="38"/>
        <v/>
      </c>
      <c r="Z208" s="89" t="str">
        <f t="shared" si="39"/>
        <v/>
      </c>
      <c r="AA208" s="90">
        <f>IFERROR(RANK(W208,$W$10:$W$326,1)+COUNTIF(W208:W$326,W208)-1,"")</f>
        <v>139</v>
      </c>
      <c r="AB208" s="91" t="str">
        <f>IFERROR(RANK(X208,$X$10:$X$326,1)+COUNTIF(X208:X$326,X208)-1,"")</f>
        <v/>
      </c>
      <c r="AC208" s="90" t="str">
        <f>IFERROR(RANK(Y208,$Y$10:$Y$326,1)+COUNTIF(Y208:Y$326,Y208)-1,"")</f>
        <v/>
      </c>
      <c r="AD208" s="90" t="str">
        <f>IFERROR(RANK(Z208,$Z$10:$Z$326,1)+COUNTIF(Z208:Z$326,Z208)-1,"")</f>
        <v/>
      </c>
    </row>
    <row r="209" spans="2:30" x14ac:dyDescent="0.25">
      <c r="B209" s="42" t="str">
        <f>IF(ISTEXT('Current Price list'!A200),'Current Price list'!A200,"")</f>
        <v/>
      </c>
      <c r="C209" s="42" t="str">
        <f>IFERROR(IFERROR(VLOOKUP(B209,'Previous Price List'!$A$3:$H$369,6,FALSE),VLOOKUP(B209,'Current Price list'!$A$3:$H$390,2,FALSE)),"")</f>
        <v/>
      </c>
      <c r="D209" s="42" t="str">
        <f>IFERROR(IF(ISBLANK(VLOOKUP(B209,'Current Price list'!$A$3:$H$390,4,FALSE)),F209,VLOOKUP(B209,'Current Price list'!$A$3:$H$390,4,FALSE)),"")</f>
        <v/>
      </c>
      <c r="E209" s="42" t="str">
        <f>IFERROR(IF(ISBLANK(VLOOKUP(B209,'Current Price list'!$A$3:$H$390,5,FALSE)),F209,VLOOKUP(B209,'Current Price list'!$A$3:$H$390,5,FALSE)),"")</f>
        <v/>
      </c>
      <c r="F209" s="42" t="str">
        <f>IFERROR(VLOOKUP(B209,'Current Price list'!$A$3:$H$390,6,FALSE),"")</f>
        <v/>
      </c>
      <c r="G209" s="42" t="str">
        <f>IFERROR(VLOOKUP(B209,'Current Price list'!$A$3:$H$3990,7,FALSE),"")</f>
        <v/>
      </c>
      <c r="H209" s="42" t="str">
        <f>IFERROR(VLOOKUP(B209,'Current Price list'!$A$3:$H$390,8,FALSE),"")</f>
        <v/>
      </c>
      <c r="J209" s="42" t="str">
        <f>IFERROR(F209/VLOOKUP(B209,'Year Start'!$A$3:$B$490,2,FALSE)-1,"")</f>
        <v/>
      </c>
      <c r="V209" s="53" t="str">
        <f t="shared" si="40"/>
        <v/>
      </c>
      <c r="W209" s="88">
        <f t="shared" si="36"/>
        <v>0</v>
      </c>
      <c r="X209" s="88" t="str">
        <f t="shared" si="37"/>
        <v/>
      </c>
      <c r="Y209" s="89" t="str">
        <f t="shared" si="38"/>
        <v/>
      </c>
      <c r="Z209" s="89" t="str">
        <f t="shared" si="39"/>
        <v/>
      </c>
      <c r="AA209" s="90">
        <f>IFERROR(RANK(W209,$W$10:$W$326,1)+COUNTIF(W209:W$326,W209)-1,"")</f>
        <v>138</v>
      </c>
      <c r="AB209" s="91" t="str">
        <f>IFERROR(RANK(X209,$X$10:$X$326,1)+COUNTIF(X209:X$326,X209)-1,"")</f>
        <v/>
      </c>
      <c r="AC209" s="90" t="str">
        <f>IFERROR(RANK(Y209,$Y$10:$Y$326,1)+COUNTIF(Y209:Y$326,Y209)-1,"")</f>
        <v/>
      </c>
      <c r="AD209" s="90" t="str">
        <f>IFERROR(RANK(Z209,$Z$10:$Z$326,1)+COUNTIF(Z209:Z$326,Z209)-1,"")</f>
        <v/>
      </c>
    </row>
    <row r="210" spans="2:30" x14ac:dyDescent="0.25">
      <c r="B210" s="42" t="str">
        <f>IF(ISTEXT('Current Price list'!A201),'Current Price list'!A201,"")</f>
        <v/>
      </c>
      <c r="C210" s="42" t="str">
        <f>IFERROR(IFERROR(VLOOKUP(B210,'Previous Price List'!$A$3:$H$369,6,FALSE),VLOOKUP(B210,'Current Price list'!$A$3:$H$390,2,FALSE)),"")</f>
        <v/>
      </c>
      <c r="D210" s="42" t="str">
        <f>IFERROR(IF(ISBLANK(VLOOKUP(B210,'Current Price list'!$A$3:$H$390,4,FALSE)),F210,VLOOKUP(B210,'Current Price list'!$A$3:$H$390,4,FALSE)),"")</f>
        <v/>
      </c>
      <c r="E210" s="42" t="str">
        <f>IFERROR(IF(ISBLANK(VLOOKUP(B210,'Current Price list'!$A$3:$H$390,5,FALSE)),F210,VLOOKUP(B210,'Current Price list'!$A$3:$H$390,5,FALSE)),"")</f>
        <v/>
      </c>
      <c r="F210" s="42" t="str">
        <f>IFERROR(VLOOKUP(B210,'Current Price list'!$A$3:$H$390,6,FALSE),"")</f>
        <v/>
      </c>
      <c r="G210" s="42" t="str">
        <f>IFERROR(VLOOKUP(B210,'Current Price list'!$A$3:$H$3990,7,FALSE),"")</f>
        <v/>
      </c>
      <c r="H210" s="42" t="str">
        <f>IFERROR(VLOOKUP(B210,'Current Price list'!$A$3:$H$390,8,FALSE),"")</f>
        <v/>
      </c>
      <c r="J210" s="42" t="str">
        <f>IFERROR(F210/VLOOKUP(B210,'Year Start'!$A$3:$B$490,2,FALSE)-1,"")</f>
        <v/>
      </c>
      <c r="V210" s="53" t="str">
        <f t="shared" si="40"/>
        <v/>
      </c>
      <c r="W210" s="88">
        <f t="shared" si="36"/>
        <v>0</v>
      </c>
      <c r="X210" s="88" t="str">
        <f t="shared" si="37"/>
        <v/>
      </c>
      <c r="Y210" s="89" t="str">
        <f t="shared" si="38"/>
        <v/>
      </c>
      <c r="Z210" s="89" t="str">
        <f t="shared" si="39"/>
        <v/>
      </c>
      <c r="AA210" s="90">
        <f>IFERROR(RANK(W210,$W$10:$W$326,1)+COUNTIF(W210:W$326,W210)-1,"")</f>
        <v>137</v>
      </c>
      <c r="AB210" s="91" t="str">
        <f>IFERROR(RANK(X210,$X$10:$X$326,1)+COUNTIF(X210:X$326,X210)-1,"")</f>
        <v/>
      </c>
      <c r="AC210" s="90" t="str">
        <f>IFERROR(RANK(Y210,$Y$10:$Y$326,1)+COUNTIF(Y210:Y$326,Y210)-1,"")</f>
        <v/>
      </c>
      <c r="AD210" s="90" t="str">
        <f>IFERROR(RANK(Z210,$Z$10:$Z$326,1)+COUNTIF(Z210:Z$326,Z210)-1,"")</f>
        <v/>
      </c>
    </row>
    <row r="211" spans="2:30" x14ac:dyDescent="0.25">
      <c r="B211" s="42" t="str">
        <f>IF(ISTEXT('Current Price list'!A202),'Current Price list'!A202,"")</f>
        <v/>
      </c>
      <c r="C211" s="42" t="str">
        <f>IFERROR(IFERROR(VLOOKUP(B211,'Previous Price List'!$A$3:$H$369,6,FALSE),VLOOKUP(B211,'Current Price list'!$A$3:$H$390,2,FALSE)),"")</f>
        <v/>
      </c>
      <c r="D211" s="42" t="str">
        <f>IFERROR(IF(ISBLANK(VLOOKUP(B211,'Current Price list'!$A$3:$H$390,4,FALSE)),F211,VLOOKUP(B211,'Current Price list'!$A$3:$H$390,4,FALSE)),"")</f>
        <v/>
      </c>
      <c r="E211" s="42" t="str">
        <f>IFERROR(IF(ISBLANK(VLOOKUP(B211,'Current Price list'!$A$3:$H$390,5,FALSE)),F211,VLOOKUP(B211,'Current Price list'!$A$3:$H$390,5,FALSE)),"")</f>
        <v/>
      </c>
      <c r="F211" s="42" t="str">
        <f>IFERROR(VLOOKUP(B211,'Current Price list'!$A$3:$H$390,6,FALSE),"")</f>
        <v/>
      </c>
      <c r="G211" s="42" t="str">
        <f>IFERROR(VLOOKUP(B211,'Current Price list'!$A$3:$H$3990,7,FALSE),"")</f>
        <v/>
      </c>
      <c r="H211" s="42" t="str">
        <f>IFERROR(VLOOKUP(B211,'Current Price list'!$A$3:$H$390,8,FALSE),"")</f>
        <v/>
      </c>
      <c r="J211" s="42" t="str">
        <f>IFERROR(F211/VLOOKUP(B211,'Year Start'!$A$3:$B$490,2,FALSE)-1,"")</f>
        <v/>
      </c>
      <c r="V211" s="53" t="str">
        <f t="shared" si="40"/>
        <v/>
      </c>
      <c r="W211" s="88">
        <f t="shared" si="36"/>
        <v>0</v>
      </c>
      <c r="X211" s="88" t="str">
        <f t="shared" si="37"/>
        <v/>
      </c>
      <c r="Y211" s="89" t="str">
        <f t="shared" si="38"/>
        <v/>
      </c>
      <c r="Z211" s="89" t="str">
        <f t="shared" si="39"/>
        <v/>
      </c>
      <c r="AA211" s="90">
        <f>IFERROR(RANK(W211,$W$10:$W$326,1)+COUNTIF(W211:W$326,W211)-1,"")</f>
        <v>136</v>
      </c>
      <c r="AB211" s="91" t="str">
        <f>IFERROR(RANK(X211,$X$10:$X$326,1)+COUNTIF(X211:X$326,X211)-1,"")</f>
        <v/>
      </c>
      <c r="AC211" s="90" t="str">
        <f>IFERROR(RANK(Y211,$Y$10:$Y$326,1)+COUNTIF(Y211:Y$326,Y211)-1,"")</f>
        <v/>
      </c>
      <c r="AD211" s="90" t="str">
        <f>IFERROR(RANK(Z211,$Z$10:$Z$326,1)+COUNTIF(Z211:Z$326,Z211)-1,"")</f>
        <v/>
      </c>
    </row>
    <row r="212" spans="2:30" x14ac:dyDescent="0.25">
      <c r="B212" s="42" t="str">
        <f>IF(ISTEXT('Current Price list'!A203),'Current Price list'!A203,"")</f>
        <v/>
      </c>
      <c r="C212" s="42" t="str">
        <f>IFERROR(IFERROR(VLOOKUP(B212,'Previous Price List'!$A$3:$H$369,6,FALSE),VLOOKUP(B212,'Current Price list'!$A$3:$H$390,2,FALSE)),"")</f>
        <v/>
      </c>
      <c r="D212" s="42" t="str">
        <f>IFERROR(IF(ISBLANK(VLOOKUP(B212,'Current Price list'!$A$3:$H$390,4,FALSE)),F212,VLOOKUP(B212,'Current Price list'!$A$3:$H$390,4,FALSE)),"")</f>
        <v/>
      </c>
      <c r="E212" s="42" t="str">
        <f>IFERROR(IF(ISBLANK(VLOOKUP(B212,'Current Price list'!$A$3:$H$390,5,FALSE)),F212,VLOOKUP(B212,'Current Price list'!$A$3:$H$390,5,FALSE)),"")</f>
        <v/>
      </c>
      <c r="F212" s="42" t="str">
        <f>IFERROR(VLOOKUP(B212,'Current Price list'!$A$3:$H$390,6,FALSE),"")</f>
        <v/>
      </c>
      <c r="G212" s="42" t="str">
        <f>IFERROR(VLOOKUP(B212,'Current Price list'!$A$3:$H$3990,7,FALSE),"")</f>
        <v/>
      </c>
      <c r="H212" s="42" t="str">
        <f>IFERROR(VLOOKUP(B212,'Current Price list'!$A$3:$H$390,8,FALSE),"")</f>
        <v/>
      </c>
      <c r="J212" s="42" t="str">
        <f>IFERROR(F212/VLOOKUP(B212,'Year Start'!$A$3:$B$490,2,FALSE)-1,"")</f>
        <v/>
      </c>
      <c r="V212" s="53" t="str">
        <f t="shared" si="40"/>
        <v/>
      </c>
      <c r="W212" s="88">
        <f t="shared" si="36"/>
        <v>0</v>
      </c>
      <c r="X212" s="88" t="str">
        <f t="shared" si="37"/>
        <v/>
      </c>
      <c r="Y212" s="89" t="str">
        <f t="shared" si="38"/>
        <v/>
      </c>
      <c r="Z212" s="89" t="str">
        <f t="shared" si="39"/>
        <v/>
      </c>
      <c r="AA212" s="90">
        <f>IFERROR(RANK(W212,$W$10:$W$326,1)+COUNTIF(W212:W$326,W212)-1,"")</f>
        <v>135</v>
      </c>
      <c r="AB212" s="91" t="str">
        <f>IFERROR(RANK(X212,$X$10:$X$326,1)+COUNTIF(X212:X$326,X212)-1,"")</f>
        <v/>
      </c>
      <c r="AC212" s="90" t="str">
        <f>IFERROR(RANK(Y212,$Y$10:$Y$326,1)+COUNTIF(Y212:Y$326,Y212)-1,"")</f>
        <v/>
      </c>
      <c r="AD212" s="90" t="str">
        <f>IFERROR(RANK(Z212,$Z$10:$Z$326,1)+COUNTIF(Z212:Z$326,Z212)-1,"")</f>
        <v/>
      </c>
    </row>
    <row r="213" spans="2:30" x14ac:dyDescent="0.25">
      <c r="B213" s="42" t="str">
        <f>IF(ISTEXT('Current Price list'!A204),'Current Price list'!A204,"")</f>
        <v/>
      </c>
      <c r="C213" s="42" t="str">
        <f>IFERROR(IFERROR(VLOOKUP(B213,'Previous Price List'!$A$3:$H$369,6,FALSE),VLOOKUP(B213,'Current Price list'!$A$3:$H$390,2,FALSE)),"")</f>
        <v/>
      </c>
      <c r="D213" s="42" t="str">
        <f>IFERROR(IF(ISBLANK(VLOOKUP(B213,'Current Price list'!$A$3:$H$390,4,FALSE)),F213,VLOOKUP(B213,'Current Price list'!$A$3:$H$390,4,FALSE)),"")</f>
        <v/>
      </c>
      <c r="E213" s="42" t="str">
        <f>IFERROR(IF(ISBLANK(VLOOKUP(B213,'Current Price list'!$A$3:$H$390,5,FALSE)),F213,VLOOKUP(B213,'Current Price list'!$A$3:$H$390,5,FALSE)),"")</f>
        <v/>
      </c>
      <c r="F213" s="42" t="str">
        <f>IFERROR(VLOOKUP(B213,'Current Price list'!$A$3:$H$390,6,FALSE),"")</f>
        <v/>
      </c>
      <c r="G213" s="42" t="str">
        <f>IFERROR(VLOOKUP(B213,'Current Price list'!$A$3:$H$3990,7,FALSE),"")</f>
        <v/>
      </c>
      <c r="H213" s="42" t="str">
        <f>IFERROR(VLOOKUP(B213,'Current Price list'!$A$3:$H$390,8,FALSE),"")</f>
        <v/>
      </c>
      <c r="J213" s="42" t="str">
        <f>IFERROR(F213/VLOOKUP(B213,'Year Start'!$A$3:$B$490,2,FALSE)-1,"")</f>
        <v/>
      </c>
      <c r="V213" s="53" t="str">
        <f t="shared" si="40"/>
        <v/>
      </c>
      <c r="W213" s="88">
        <f t="shared" si="36"/>
        <v>0</v>
      </c>
      <c r="X213" s="88" t="str">
        <f t="shared" si="37"/>
        <v/>
      </c>
      <c r="Y213" s="89" t="str">
        <f t="shared" si="38"/>
        <v/>
      </c>
      <c r="Z213" s="89" t="str">
        <f t="shared" si="39"/>
        <v/>
      </c>
      <c r="AA213" s="90">
        <f>IFERROR(RANK(W213,$W$10:$W$326,1)+COUNTIF(W213:W$326,W213)-1,"")</f>
        <v>134</v>
      </c>
      <c r="AB213" s="91" t="str">
        <f>IFERROR(RANK(X213,$X$10:$X$326,1)+COUNTIF(X213:X$326,X213)-1,"")</f>
        <v/>
      </c>
      <c r="AC213" s="90" t="str">
        <f>IFERROR(RANK(Y213,$Y$10:$Y$326,1)+COUNTIF(Y213:Y$326,Y213)-1,"")</f>
        <v/>
      </c>
      <c r="AD213" s="90" t="str">
        <f>IFERROR(RANK(Z213,$Z$10:$Z$326,1)+COUNTIF(Z213:Z$326,Z213)-1,"")</f>
        <v/>
      </c>
    </row>
    <row r="214" spans="2:30" x14ac:dyDescent="0.25">
      <c r="B214" s="42" t="str">
        <f>IF(ISTEXT('Current Price list'!A205),'Current Price list'!A205,"")</f>
        <v/>
      </c>
      <c r="C214" s="42" t="str">
        <f>IFERROR(IFERROR(VLOOKUP(B214,'Previous Price List'!$A$3:$H$369,6,FALSE),VLOOKUP(B214,'Current Price list'!$A$3:$H$390,2,FALSE)),"")</f>
        <v/>
      </c>
      <c r="D214" s="42" t="str">
        <f>IFERROR(IF(ISBLANK(VLOOKUP(B214,'Current Price list'!$A$3:$H$390,4,FALSE)),F214,VLOOKUP(B214,'Current Price list'!$A$3:$H$390,4,FALSE)),"")</f>
        <v/>
      </c>
      <c r="E214" s="42" t="str">
        <f>IFERROR(IF(ISBLANK(VLOOKUP(B214,'Current Price list'!$A$3:$H$390,5,FALSE)),F214,VLOOKUP(B214,'Current Price list'!$A$3:$H$390,5,FALSE)),"")</f>
        <v/>
      </c>
      <c r="F214" s="42" t="str">
        <f>IFERROR(VLOOKUP(B214,'Current Price list'!$A$3:$H$390,6,FALSE),"")</f>
        <v/>
      </c>
      <c r="G214" s="42" t="str">
        <f>IFERROR(VLOOKUP(B214,'Current Price list'!$A$3:$H$3990,7,FALSE),"")</f>
        <v/>
      </c>
      <c r="H214" s="42" t="str">
        <f>IFERROR(VLOOKUP(B214,'Current Price list'!$A$3:$H$390,8,FALSE),"")</f>
        <v/>
      </c>
      <c r="J214" s="42" t="str">
        <f>IFERROR(F214/VLOOKUP(B214,'Year Start'!$A$3:$B$490,2,FALSE)-1,"")</f>
        <v/>
      </c>
      <c r="V214" s="53" t="str">
        <f t="shared" si="40"/>
        <v/>
      </c>
      <c r="W214" s="88">
        <f t="shared" si="36"/>
        <v>0</v>
      </c>
      <c r="X214" s="88" t="str">
        <f t="shared" si="37"/>
        <v/>
      </c>
      <c r="Y214" s="89" t="str">
        <f t="shared" si="38"/>
        <v/>
      </c>
      <c r="Z214" s="89" t="str">
        <f t="shared" si="39"/>
        <v/>
      </c>
      <c r="AA214" s="90">
        <f>IFERROR(RANK(W214,$W$10:$W$326,1)+COUNTIF(W214:W$326,W214)-1,"")</f>
        <v>133</v>
      </c>
      <c r="AB214" s="91" t="str">
        <f>IFERROR(RANK(X214,$X$10:$X$326,1)+COUNTIF(X214:X$326,X214)-1,"")</f>
        <v/>
      </c>
      <c r="AC214" s="90" t="str">
        <f>IFERROR(RANK(Y214,$Y$10:$Y$326,1)+COUNTIF(Y214:Y$326,Y214)-1,"")</f>
        <v/>
      </c>
      <c r="AD214" s="90" t="str">
        <f>IFERROR(RANK(Z214,$Z$10:$Z$326,1)+COUNTIF(Z214:Z$326,Z214)-1,"")</f>
        <v/>
      </c>
    </row>
    <row r="215" spans="2:30" x14ac:dyDescent="0.25">
      <c r="B215" s="42" t="str">
        <f>IF(ISTEXT('Current Price list'!A206),'Current Price list'!A206,"")</f>
        <v/>
      </c>
      <c r="C215" s="42" t="str">
        <f>IFERROR(IFERROR(VLOOKUP(B215,'Previous Price List'!$A$3:$H$369,6,FALSE),VLOOKUP(B215,'Current Price list'!$A$3:$H$390,2,FALSE)),"")</f>
        <v/>
      </c>
      <c r="D215" s="42" t="str">
        <f>IFERROR(IF(ISBLANK(VLOOKUP(B215,'Current Price list'!$A$3:$H$390,4,FALSE)),F215,VLOOKUP(B215,'Current Price list'!$A$3:$H$390,4,FALSE)),"")</f>
        <v/>
      </c>
      <c r="E215" s="42" t="str">
        <f>IFERROR(IF(ISBLANK(VLOOKUP(B215,'Current Price list'!$A$3:$H$390,5,FALSE)),F215,VLOOKUP(B215,'Current Price list'!$A$3:$H$390,5,FALSE)),"")</f>
        <v/>
      </c>
      <c r="F215" s="42" t="str">
        <f>IFERROR(VLOOKUP(B215,'Current Price list'!$A$3:$H$390,6,FALSE),"")</f>
        <v/>
      </c>
      <c r="G215" s="42" t="str">
        <f>IFERROR(VLOOKUP(B215,'Current Price list'!$A$3:$H$3990,7,FALSE),"")</f>
        <v/>
      </c>
      <c r="H215" s="42" t="str">
        <f>IFERROR(VLOOKUP(B215,'Current Price list'!$A$3:$H$390,8,FALSE),"")</f>
        <v/>
      </c>
      <c r="J215" s="42" t="str">
        <f>IFERROR(F215/VLOOKUP(B215,'Year Start'!$A$3:$B$490,2,FALSE)-1,"")</f>
        <v/>
      </c>
      <c r="V215" s="53" t="str">
        <f t="shared" si="40"/>
        <v/>
      </c>
      <c r="W215" s="88">
        <f t="shared" si="36"/>
        <v>0</v>
      </c>
      <c r="X215" s="88" t="str">
        <f t="shared" si="37"/>
        <v/>
      </c>
      <c r="Y215" s="89" t="str">
        <f t="shared" si="38"/>
        <v/>
      </c>
      <c r="Z215" s="89" t="str">
        <f t="shared" si="39"/>
        <v/>
      </c>
      <c r="AA215" s="90">
        <f>IFERROR(RANK(W215,$W$10:$W$326,1)+COUNTIF(W215:W$326,W215)-1,"")</f>
        <v>132</v>
      </c>
      <c r="AB215" s="91" t="str">
        <f>IFERROR(RANK(X215,$X$10:$X$326,1)+COUNTIF(X215:X$326,X215)-1,"")</f>
        <v/>
      </c>
      <c r="AC215" s="90" t="str">
        <f>IFERROR(RANK(Y215,$Y$10:$Y$326,1)+COUNTIF(Y215:Y$326,Y215)-1,"")</f>
        <v/>
      </c>
      <c r="AD215" s="90" t="str">
        <f>IFERROR(RANK(Z215,$Z$10:$Z$326,1)+COUNTIF(Z215:Z$326,Z215)-1,"")</f>
        <v/>
      </c>
    </row>
    <row r="216" spans="2:30" x14ac:dyDescent="0.25">
      <c r="B216" s="42" t="str">
        <f>IF(ISTEXT('Current Price list'!A207),'Current Price list'!A207,"")</f>
        <v/>
      </c>
      <c r="C216" s="42" t="str">
        <f>IFERROR(IFERROR(VLOOKUP(B216,'Previous Price List'!$A$3:$H$369,6,FALSE),VLOOKUP(B216,'Current Price list'!$A$3:$H$390,2,FALSE)),"")</f>
        <v/>
      </c>
      <c r="D216" s="42" t="str">
        <f>IFERROR(IF(ISBLANK(VLOOKUP(B216,'Current Price list'!$A$3:$H$390,4,FALSE)),F216,VLOOKUP(B216,'Current Price list'!$A$3:$H$390,4,FALSE)),"")</f>
        <v/>
      </c>
      <c r="E216" s="42" t="str">
        <f>IFERROR(IF(ISBLANK(VLOOKUP(B216,'Current Price list'!$A$3:$H$390,5,FALSE)),F216,VLOOKUP(B216,'Current Price list'!$A$3:$H$390,5,FALSE)),"")</f>
        <v/>
      </c>
      <c r="F216" s="42" t="str">
        <f>IFERROR(VLOOKUP(B216,'Current Price list'!$A$3:$H$390,6,FALSE),"")</f>
        <v/>
      </c>
      <c r="G216" s="42" t="str">
        <f>IFERROR(VLOOKUP(B216,'Current Price list'!$A$3:$H$3990,7,FALSE),"")</f>
        <v/>
      </c>
      <c r="H216" s="42" t="str">
        <f>IFERROR(VLOOKUP(B216,'Current Price list'!$A$3:$H$390,8,FALSE),"")</f>
        <v/>
      </c>
      <c r="J216" s="42" t="str">
        <f>IFERROR(F216/VLOOKUP(B216,'Year Start'!$A$3:$B$490,2,FALSE)-1,"")</f>
        <v/>
      </c>
      <c r="V216" s="53" t="str">
        <f t="shared" si="40"/>
        <v/>
      </c>
      <c r="W216" s="88">
        <f t="shared" si="36"/>
        <v>0</v>
      </c>
      <c r="X216" s="88" t="str">
        <f t="shared" si="37"/>
        <v/>
      </c>
      <c r="Y216" s="89" t="str">
        <f t="shared" si="38"/>
        <v/>
      </c>
      <c r="Z216" s="89" t="str">
        <f t="shared" si="39"/>
        <v/>
      </c>
      <c r="AA216" s="90">
        <f>IFERROR(RANK(W216,$W$10:$W$326,1)+COUNTIF(W216:W$326,W216)-1,"")</f>
        <v>131</v>
      </c>
      <c r="AB216" s="91" t="str">
        <f>IFERROR(RANK(X216,$X$10:$X$326,1)+COUNTIF(X216:X$326,X216)-1,"")</f>
        <v/>
      </c>
      <c r="AC216" s="90" t="str">
        <f>IFERROR(RANK(Y216,$Y$10:$Y$326,1)+COUNTIF(Y216:Y$326,Y216)-1,"")</f>
        <v/>
      </c>
      <c r="AD216" s="90" t="str">
        <f>IFERROR(RANK(Z216,$Z$10:$Z$326,1)+COUNTIF(Z216:Z$326,Z216)-1,"")</f>
        <v/>
      </c>
    </row>
    <row r="217" spans="2:30" x14ac:dyDescent="0.25">
      <c r="B217" s="42" t="str">
        <f>IF(ISTEXT('Current Price list'!A208),'Current Price list'!A208,"")</f>
        <v/>
      </c>
      <c r="C217" s="42" t="str">
        <f>IFERROR(IFERROR(VLOOKUP(B217,'Previous Price List'!$A$3:$H$369,6,FALSE),VLOOKUP(B217,'Current Price list'!$A$3:$H$390,2,FALSE)),"")</f>
        <v/>
      </c>
      <c r="D217" s="42" t="str">
        <f>IFERROR(IF(ISBLANK(VLOOKUP(B217,'Current Price list'!$A$3:$H$390,4,FALSE)),F217,VLOOKUP(B217,'Current Price list'!$A$3:$H$390,4,FALSE)),"")</f>
        <v/>
      </c>
      <c r="E217" s="42" t="str">
        <f>IFERROR(IF(ISBLANK(VLOOKUP(B217,'Current Price list'!$A$3:$H$390,5,FALSE)),F217,VLOOKUP(B217,'Current Price list'!$A$3:$H$390,5,FALSE)),"")</f>
        <v/>
      </c>
      <c r="F217" s="42" t="str">
        <f>IFERROR(VLOOKUP(B217,'Current Price list'!$A$3:$H$390,6,FALSE),"")</f>
        <v/>
      </c>
      <c r="G217" s="42" t="str">
        <f>IFERROR(VLOOKUP(B217,'Current Price list'!$A$3:$H$3990,7,FALSE),"")</f>
        <v/>
      </c>
      <c r="H217" s="42" t="str">
        <f>IFERROR(VLOOKUP(B217,'Current Price list'!$A$3:$H$390,8,FALSE),"")</f>
        <v/>
      </c>
      <c r="J217" s="42" t="str">
        <f>IFERROR(F217/VLOOKUP(B217,'Year Start'!$A$3:$B$490,2,FALSE)-1,"")</f>
        <v/>
      </c>
      <c r="V217" s="53" t="str">
        <f t="shared" si="40"/>
        <v/>
      </c>
      <c r="W217" s="88">
        <f t="shared" si="36"/>
        <v>0</v>
      </c>
      <c r="X217" s="88" t="str">
        <f t="shared" si="37"/>
        <v/>
      </c>
      <c r="Y217" s="89" t="str">
        <f t="shared" si="38"/>
        <v/>
      </c>
      <c r="Z217" s="89" t="str">
        <f t="shared" si="39"/>
        <v/>
      </c>
      <c r="AA217" s="90">
        <f>IFERROR(RANK(W217,$W$10:$W$326,1)+COUNTIF(W217:W$326,W217)-1,"")</f>
        <v>130</v>
      </c>
      <c r="AB217" s="91" t="str">
        <f>IFERROR(RANK(X217,$X$10:$X$326,1)+COUNTIF(X217:X$326,X217)-1,"")</f>
        <v/>
      </c>
      <c r="AC217" s="90" t="str">
        <f>IFERROR(RANK(Y217,$Y$10:$Y$326,1)+COUNTIF(Y217:Y$326,Y217)-1,"")</f>
        <v/>
      </c>
      <c r="AD217" s="90" t="str">
        <f>IFERROR(RANK(Z217,$Z$10:$Z$326,1)+COUNTIF(Z217:Z$326,Z217)-1,"")</f>
        <v/>
      </c>
    </row>
    <row r="218" spans="2:30" x14ac:dyDescent="0.25">
      <c r="B218" s="42" t="str">
        <f>IF(ISTEXT('Current Price list'!A209),'Current Price list'!A209,"")</f>
        <v/>
      </c>
      <c r="C218" s="42" t="str">
        <f>IFERROR(IFERROR(VLOOKUP(B218,'Previous Price List'!$A$3:$H$369,6,FALSE),VLOOKUP(B218,'Current Price list'!$A$3:$H$390,2,FALSE)),"")</f>
        <v/>
      </c>
      <c r="D218" s="42" t="str">
        <f>IFERROR(IF(ISBLANK(VLOOKUP(B218,'Current Price list'!$A$3:$H$390,4,FALSE)),F218,VLOOKUP(B218,'Current Price list'!$A$3:$H$390,4,FALSE)),"")</f>
        <v/>
      </c>
      <c r="E218" s="42" t="str">
        <f>IFERROR(IF(ISBLANK(VLOOKUP(B218,'Current Price list'!$A$3:$H$390,5,FALSE)),F218,VLOOKUP(B218,'Current Price list'!$A$3:$H$390,5,FALSE)),"")</f>
        <v/>
      </c>
      <c r="F218" s="42" t="str">
        <f>IFERROR(VLOOKUP(B218,'Current Price list'!$A$3:$H$390,6,FALSE),"")</f>
        <v/>
      </c>
      <c r="G218" s="42" t="str">
        <f>IFERROR(VLOOKUP(B218,'Current Price list'!$A$3:$H$3990,7,FALSE),"")</f>
        <v/>
      </c>
      <c r="H218" s="42" t="str">
        <f>IFERROR(VLOOKUP(B218,'Current Price list'!$A$3:$H$390,8,FALSE),"")</f>
        <v/>
      </c>
      <c r="J218" s="42" t="str">
        <f>IFERROR(F218/VLOOKUP(B218,'Year Start'!$A$3:$B$490,2,FALSE)-1,"")</f>
        <v/>
      </c>
      <c r="V218" s="53" t="str">
        <f t="shared" si="40"/>
        <v/>
      </c>
      <c r="W218" s="88">
        <f t="shared" si="36"/>
        <v>0</v>
      </c>
      <c r="X218" s="88" t="str">
        <f t="shared" si="37"/>
        <v/>
      </c>
      <c r="Y218" s="89" t="str">
        <f t="shared" si="38"/>
        <v/>
      </c>
      <c r="Z218" s="89" t="str">
        <f t="shared" si="39"/>
        <v/>
      </c>
      <c r="AA218" s="90">
        <f>IFERROR(RANK(W218,$W$10:$W$326,1)+COUNTIF(W218:W$326,W218)-1,"")</f>
        <v>129</v>
      </c>
      <c r="AB218" s="91" t="str">
        <f>IFERROR(RANK(X218,$X$10:$X$326,1)+COUNTIF(X218:X$326,X218)-1,"")</f>
        <v/>
      </c>
      <c r="AC218" s="90" t="str">
        <f>IFERROR(RANK(Y218,$Y$10:$Y$326,1)+COUNTIF(Y218:Y$326,Y218)-1,"")</f>
        <v/>
      </c>
      <c r="AD218" s="90" t="str">
        <f>IFERROR(RANK(Z218,$Z$10:$Z$326,1)+COUNTIF(Z218:Z$326,Z218)-1,"")</f>
        <v/>
      </c>
    </row>
    <row r="219" spans="2:30" x14ac:dyDescent="0.25">
      <c r="B219" s="42" t="str">
        <f>IF(ISTEXT('Current Price list'!A210),'Current Price list'!A210,"")</f>
        <v/>
      </c>
      <c r="C219" s="42" t="str">
        <f>IFERROR(IFERROR(VLOOKUP(B219,'Previous Price List'!$A$3:$H$369,6,FALSE),VLOOKUP(B219,'Current Price list'!$A$3:$H$390,2,FALSE)),"")</f>
        <v/>
      </c>
      <c r="D219" s="42" t="str">
        <f>IFERROR(IF(ISBLANK(VLOOKUP(B219,'Current Price list'!$A$3:$H$390,4,FALSE)),F219,VLOOKUP(B219,'Current Price list'!$A$3:$H$390,4,FALSE)),"")</f>
        <v/>
      </c>
      <c r="E219" s="42" t="str">
        <f>IFERROR(IF(ISBLANK(VLOOKUP(B219,'Current Price list'!$A$3:$H$390,5,FALSE)),F219,VLOOKUP(B219,'Current Price list'!$A$3:$H$390,5,FALSE)),"")</f>
        <v/>
      </c>
      <c r="F219" s="42" t="str">
        <f>IFERROR(VLOOKUP(B219,'Current Price list'!$A$3:$H$390,6,FALSE),"")</f>
        <v/>
      </c>
      <c r="G219" s="42" t="str">
        <f>IFERROR(VLOOKUP(B219,'Current Price list'!$A$3:$H$3990,7,FALSE),"")</f>
        <v/>
      </c>
      <c r="H219" s="42" t="str">
        <f>IFERROR(VLOOKUP(B219,'Current Price list'!$A$3:$H$390,8,FALSE),"")</f>
        <v/>
      </c>
      <c r="J219" s="42" t="str">
        <f>IFERROR(F219/VLOOKUP(B219,'Year Start'!$A$3:$B$490,2,FALSE)-1,"")</f>
        <v/>
      </c>
      <c r="V219" s="53" t="str">
        <f t="shared" si="40"/>
        <v/>
      </c>
      <c r="W219" s="88">
        <f t="shared" si="36"/>
        <v>0</v>
      </c>
      <c r="X219" s="88" t="str">
        <f t="shared" si="37"/>
        <v/>
      </c>
      <c r="Y219" s="89" t="str">
        <f t="shared" si="38"/>
        <v/>
      </c>
      <c r="Z219" s="89" t="str">
        <f t="shared" si="39"/>
        <v/>
      </c>
      <c r="AA219" s="90">
        <f>IFERROR(RANK(W219,$W$10:$W$326,1)+COUNTIF(W219:W$326,W219)-1,"")</f>
        <v>128</v>
      </c>
      <c r="AB219" s="91" t="str">
        <f>IFERROR(RANK(X219,$X$10:$X$326,1)+COUNTIF(X219:X$326,X219)-1,"")</f>
        <v/>
      </c>
      <c r="AC219" s="90" t="str">
        <f>IFERROR(RANK(Y219,$Y$10:$Y$326,1)+COUNTIF(Y219:Y$326,Y219)-1,"")</f>
        <v/>
      </c>
      <c r="AD219" s="90" t="str">
        <f>IFERROR(RANK(Z219,$Z$10:$Z$326,1)+COUNTIF(Z219:Z$326,Z219)-1,"")</f>
        <v/>
      </c>
    </row>
    <row r="220" spans="2:30" x14ac:dyDescent="0.25">
      <c r="B220" s="42" t="str">
        <f>IF(ISTEXT('Current Price list'!A211),'Current Price list'!A211,"")</f>
        <v/>
      </c>
      <c r="C220" s="42" t="str">
        <f>IFERROR(IFERROR(VLOOKUP(B220,'Previous Price List'!$A$3:$H$369,6,FALSE),VLOOKUP(B220,'Current Price list'!$A$3:$H$390,2,FALSE)),"")</f>
        <v/>
      </c>
      <c r="D220" s="42" t="str">
        <f>IFERROR(IF(ISBLANK(VLOOKUP(B220,'Current Price list'!$A$3:$H$390,4,FALSE)),F220,VLOOKUP(B220,'Current Price list'!$A$3:$H$390,4,FALSE)),"")</f>
        <v/>
      </c>
      <c r="E220" s="42" t="str">
        <f>IFERROR(IF(ISBLANK(VLOOKUP(B220,'Current Price list'!$A$3:$H$390,5,FALSE)),F220,VLOOKUP(B220,'Current Price list'!$A$3:$H$390,5,FALSE)),"")</f>
        <v/>
      </c>
      <c r="F220" s="42" t="str">
        <f>IFERROR(VLOOKUP(B220,'Current Price list'!$A$3:$H$390,6,FALSE),"")</f>
        <v/>
      </c>
      <c r="G220" s="42" t="str">
        <f>IFERROR(VLOOKUP(B220,'Current Price list'!$A$3:$H$3990,7,FALSE),"")</f>
        <v/>
      </c>
      <c r="H220" s="42" t="str">
        <f>IFERROR(VLOOKUP(B220,'Current Price list'!$A$3:$H$390,8,FALSE),"")</f>
        <v/>
      </c>
      <c r="J220" s="42" t="str">
        <f>IFERROR(F220/VLOOKUP(B220,'Year Start'!$A$3:$B$490,2,FALSE)-1,"")</f>
        <v/>
      </c>
      <c r="V220" s="53" t="str">
        <f t="shared" si="40"/>
        <v/>
      </c>
      <c r="W220" s="88">
        <f t="shared" si="36"/>
        <v>0</v>
      </c>
      <c r="X220" s="88" t="str">
        <f t="shared" si="37"/>
        <v/>
      </c>
      <c r="Y220" s="89" t="str">
        <f t="shared" si="38"/>
        <v/>
      </c>
      <c r="Z220" s="89" t="str">
        <f t="shared" si="39"/>
        <v/>
      </c>
      <c r="AA220" s="90">
        <f>IFERROR(RANK(W220,$W$10:$W$326,1)+COUNTIF(W220:W$326,W220)-1,"")</f>
        <v>127</v>
      </c>
      <c r="AB220" s="91" t="str">
        <f>IFERROR(RANK(X220,$X$10:$X$326,1)+COUNTIF(X220:X$326,X220)-1,"")</f>
        <v/>
      </c>
      <c r="AC220" s="90" t="str">
        <f>IFERROR(RANK(Y220,$Y$10:$Y$326,1)+COUNTIF(Y220:Y$326,Y220)-1,"")</f>
        <v/>
      </c>
      <c r="AD220" s="90" t="str">
        <f>IFERROR(RANK(Z220,$Z$10:$Z$326,1)+COUNTIF(Z220:Z$326,Z220)-1,"")</f>
        <v/>
      </c>
    </row>
    <row r="221" spans="2:30" x14ac:dyDescent="0.25">
      <c r="B221" s="42" t="str">
        <f>IF(ISTEXT('Current Price list'!A212),'Current Price list'!A212,"")</f>
        <v/>
      </c>
      <c r="C221" s="42" t="str">
        <f>IFERROR(IFERROR(VLOOKUP(B221,'Previous Price List'!$A$3:$H$369,6,FALSE),VLOOKUP(B221,'Current Price list'!$A$3:$H$390,2,FALSE)),"")</f>
        <v/>
      </c>
      <c r="D221" s="42" t="str">
        <f>IFERROR(IF(ISBLANK(VLOOKUP(B221,'Current Price list'!$A$3:$H$390,4,FALSE)),F221,VLOOKUP(B221,'Current Price list'!$A$3:$H$390,4,FALSE)),"")</f>
        <v/>
      </c>
      <c r="E221" s="42" t="str">
        <f>IFERROR(IF(ISBLANK(VLOOKUP(B221,'Current Price list'!$A$3:$H$390,5,FALSE)),F221,VLOOKUP(B221,'Current Price list'!$A$3:$H$390,5,FALSE)),"")</f>
        <v/>
      </c>
      <c r="F221" s="42" t="str">
        <f>IFERROR(VLOOKUP(B221,'Current Price list'!$A$3:$H$390,6,FALSE),"")</f>
        <v/>
      </c>
      <c r="G221" s="42" t="str">
        <f>IFERROR(VLOOKUP(B221,'Current Price list'!$A$3:$H$3990,7,FALSE),"")</f>
        <v/>
      </c>
      <c r="H221" s="42" t="str">
        <f>IFERROR(VLOOKUP(B221,'Current Price list'!$A$3:$H$390,8,FALSE),"")</f>
        <v/>
      </c>
      <c r="J221" s="42" t="str">
        <f>IFERROR(F221/VLOOKUP(B221,'Year Start'!$A$3:$B$490,2,FALSE)-1,"")</f>
        <v/>
      </c>
      <c r="V221" s="53" t="str">
        <f t="shared" si="40"/>
        <v/>
      </c>
      <c r="W221" s="88">
        <f t="shared" si="36"/>
        <v>0</v>
      </c>
      <c r="X221" s="88" t="str">
        <f t="shared" si="37"/>
        <v/>
      </c>
      <c r="Y221" s="89" t="str">
        <f t="shared" si="38"/>
        <v/>
      </c>
      <c r="Z221" s="89" t="str">
        <f t="shared" si="39"/>
        <v/>
      </c>
      <c r="AA221" s="90">
        <f>IFERROR(RANK(W221,$W$10:$W$326,1)+COUNTIF(W221:W$326,W221)-1,"")</f>
        <v>126</v>
      </c>
      <c r="AB221" s="91" t="str">
        <f>IFERROR(RANK(X221,$X$10:$X$326,1)+COUNTIF(X221:X$326,X221)-1,"")</f>
        <v/>
      </c>
      <c r="AC221" s="90" t="str">
        <f>IFERROR(RANK(Y221,$Y$10:$Y$326,1)+COUNTIF(Y221:Y$326,Y221)-1,"")</f>
        <v/>
      </c>
      <c r="AD221" s="90" t="str">
        <f>IFERROR(RANK(Z221,$Z$10:$Z$326,1)+COUNTIF(Z221:Z$326,Z221)-1,"")</f>
        <v/>
      </c>
    </row>
    <row r="222" spans="2:30" x14ac:dyDescent="0.25">
      <c r="B222" s="42" t="str">
        <f>IF(ISTEXT('Current Price list'!A213),'Current Price list'!A213,"")</f>
        <v/>
      </c>
      <c r="C222" s="42" t="str">
        <f>IFERROR(IFERROR(VLOOKUP(B222,'Previous Price List'!$A$3:$H$369,6,FALSE),VLOOKUP(B222,'Current Price list'!$A$3:$H$390,2,FALSE)),"")</f>
        <v/>
      </c>
      <c r="D222" s="42" t="str">
        <f>IFERROR(IF(ISBLANK(VLOOKUP(B222,'Current Price list'!$A$3:$H$390,4,FALSE)),F222,VLOOKUP(B222,'Current Price list'!$A$3:$H$390,4,FALSE)),"")</f>
        <v/>
      </c>
      <c r="E222" s="42" t="str">
        <f>IFERROR(IF(ISBLANK(VLOOKUP(B222,'Current Price list'!$A$3:$H$390,5,FALSE)),F222,VLOOKUP(B222,'Current Price list'!$A$3:$H$390,5,FALSE)),"")</f>
        <v/>
      </c>
      <c r="F222" s="42" t="str">
        <f>IFERROR(VLOOKUP(B222,'Current Price list'!$A$3:$H$390,6,FALSE),"")</f>
        <v/>
      </c>
      <c r="G222" s="42" t="str">
        <f>IFERROR(VLOOKUP(B222,'Current Price list'!$A$3:$H$3990,7,FALSE),"")</f>
        <v/>
      </c>
      <c r="H222" s="42" t="str">
        <f>IFERROR(VLOOKUP(B222,'Current Price list'!$A$3:$H$390,8,FALSE),"")</f>
        <v/>
      </c>
      <c r="J222" s="42" t="str">
        <f>IFERROR(F222/VLOOKUP(B222,'Year Start'!$A$3:$B$490,2,FALSE)-1,"")</f>
        <v/>
      </c>
      <c r="V222" s="53" t="str">
        <f t="shared" si="40"/>
        <v/>
      </c>
      <c r="W222" s="88">
        <f t="shared" si="36"/>
        <v>0</v>
      </c>
      <c r="X222" s="88" t="str">
        <f t="shared" si="37"/>
        <v/>
      </c>
      <c r="Y222" s="89" t="str">
        <f t="shared" si="38"/>
        <v/>
      </c>
      <c r="Z222" s="89" t="str">
        <f t="shared" si="39"/>
        <v/>
      </c>
      <c r="AA222" s="90">
        <f>IFERROR(RANK(W222,$W$10:$W$326,1)+COUNTIF(W222:W$326,W222)-1,"")</f>
        <v>125</v>
      </c>
      <c r="AB222" s="91" t="str">
        <f>IFERROR(RANK(X222,$X$10:$X$326,1)+COUNTIF(X222:X$326,X222)-1,"")</f>
        <v/>
      </c>
      <c r="AC222" s="90" t="str">
        <f>IFERROR(RANK(Y222,$Y$10:$Y$326,1)+COUNTIF(Y222:Y$326,Y222)-1,"")</f>
        <v/>
      </c>
      <c r="AD222" s="90" t="str">
        <f>IFERROR(RANK(Z222,$Z$10:$Z$326,1)+COUNTIF(Z222:Z$326,Z222)-1,"")</f>
        <v/>
      </c>
    </row>
    <row r="223" spans="2:30" x14ac:dyDescent="0.25">
      <c r="B223" s="42" t="str">
        <f>IF(ISTEXT('Current Price list'!A214),'Current Price list'!A214,"")</f>
        <v/>
      </c>
      <c r="C223" s="42" t="str">
        <f>IFERROR(IFERROR(VLOOKUP(B223,'Previous Price List'!$A$3:$H$369,6,FALSE),VLOOKUP(B223,'Current Price list'!$A$3:$H$390,2,FALSE)),"")</f>
        <v/>
      </c>
      <c r="D223" s="42" t="str">
        <f>IFERROR(IF(ISBLANK(VLOOKUP(B223,'Current Price list'!$A$3:$H$390,4,FALSE)),F223,VLOOKUP(B223,'Current Price list'!$A$3:$H$390,4,FALSE)),"")</f>
        <v/>
      </c>
      <c r="E223" s="42" t="str">
        <f>IFERROR(IF(ISBLANK(VLOOKUP(B223,'Current Price list'!$A$3:$H$390,5,FALSE)),F223,VLOOKUP(B223,'Current Price list'!$A$3:$H$390,5,FALSE)),"")</f>
        <v/>
      </c>
      <c r="F223" s="42" t="str">
        <f>IFERROR(VLOOKUP(B223,'Current Price list'!$A$3:$H$390,6,FALSE),"")</f>
        <v/>
      </c>
      <c r="G223" s="42" t="str">
        <f>IFERROR(VLOOKUP(B223,'Current Price list'!$A$3:$H$3990,7,FALSE),"")</f>
        <v/>
      </c>
      <c r="H223" s="42" t="str">
        <f>IFERROR(VLOOKUP(B223,'Current Price list'!$A$3:$H$390,8,FALSE),"")</f>
        <v/>
      </c>
      <c r="J223" s="42" t="str">
        <f>IFERROR(F223/VLOOKUP(B223,'Year Start'!$A$3:$B$490,2,FALSE)-1,"")</f>
        <v/>
      </c>
      <c r="V223" s="53" t="str">
        <f t="shared" si="40"/>
        <v/>
      </c>
      <c r="W223" s="88">
        <f t="shared" si="36"/>
        <v>0</v>
      </c>
      <c r="X223" s="88" t="str">
        <f t="shared" si="37"/>
        <v/>
      </c>
      <c r="Y223" s="89" t="str">
        <f t="shared" si="38"/>
        <v/>
      </c>
      <c r="Z223" s="89" t="str">
        <f t="shared" si="39"/>
        <v/>
      </c>
      <c r="AA223" s="90">
        <f>IFERROR(RANK(W223,$W$10:$W$326,1)+COUNTIF(W223:W$326,W223)-1,"")</f>
        <v>124</v>
      </c>
      <c r="AB223" s="91" t="str">
        <f>IFERROR(RANK(X223,$X$10:$X$326,1)+COUNTIF(X223:X$326,X223)-1,"")</f>
        <v/>
      </c>
      <c r="AC223" s="90" t="str">
        <f>IFERROR(RANK(Y223,$Y$10:$Y$326,1)+COUNTIF(Y223:Y$326,Y223)-1,"")</f>
        <v/>
      </c>
      <c r="AD223" s="90" t="str">
        <f>IFERROR(RANK(Z223,$Z$10:$Z$326,1)+COUNTIF(Z223:Z$326,Z223)-1,"")</f>
        <v/>
      </c>
    </row>
    <row r="224" spans="2:30" x14ac:dyDescent="0.25">
      <c r="B224" s="42" t="str">
        <f>IF(ISTEXT('Current Price list'!A215),'Current Price list'!A215,"")</f>
        <v/>
      </c>
      <c r="C224" s="42" t="str">
        <f>IFERROR(IFERROR(VLOOKUP(B224,'Previous Price List'!$A$3:$H$369,6,FALSE),VLOOKUP(B224,'Current Price list'!$A$3:$H$390,2,FALSE)),"")</f>
        <v/>
      </c>
      <c r="D224" s="42" t="str">
        <f>IFERROR(IF(ISBLANK(VLOOKUP(B224,'Current Price list'!$A$3:$H$390,4,FALSE)),F224,VLOOKUP(B224,'Current Price list'!$A$3:$H$390,4,FALSE)),"")</f>
        <v/>
      </c>
      <c r="E224" s="42" t="str">
        <f>IFERROR(IF(ISBLANK(VLOOKUP(B224,'Current Price list'!$A$3:$H$390,5,FALSE)),F224,VLOOKUP(B224,'Current Price list'!$A$3:$H$390,5,FALSE)),"")</f>
        <v/>
      </c>
      <c r="F224" s="42" t="str">
        <f>IFERROR(VLOOKUP(B224,'Current Price list'!$A$3:$H$390,6,FALSE),"")</f>
        <v/>
      </c>
      <c r="G224" s="42" t="str">
        <f>IFERROR(VLOOKUP(B224,'Current Price list'!$A$3:$H$3990,7,FALSE),"")</f>
        <v/>
      </c>
      <c r="H224" s="42" t="str">
        <f>IFERROR(VLOOKUP(B224,'Current Price list'!$A$3:$H$390,8,FALSE),"")</f>
        <v/>
      </c>
      <c r="J224" s="42" t="str">
        <f>IFERROR(F224/VLOOKUP(B224,'Year Start'!$A$3:$B$490,2,FALSE)-1,"")</f>
        <v/>
      </c>
      <c r="V224" s="53" t="str">
        <f t="shared" si="40"/>
        <v/>
      </c>
      <c r="W224" s="88">
        <f t="shared" si="36"/>
        <v>0</v>
      </c>
      <c r="X224" s="88" t="str">
        <f t="shared" si="37"/>
        <v/>
      </c>
      <c r="Y224" s="89" t="str">
        <f t="shared" si="38"/>
        <v/>
      </c>
      <c r="Z224" s="89" t="str">
        <f t="shared" si="39"/>
        <v/>
      </c>
      <c r="AA224" s="90">
        <f>IFERROR(RANK(W224,$W$10:$W$326,1)+COUNTIF(W224:W$326,W224)-1,"")</f>
        <v>123</v>
      </c>
      <c r="AB224" s="91" t="str">
        <f>IFERROR(RANK(X224,$X$10:$X$326,1)+COUNTIF(X224:X$326,X224)-1,"")</f>
        <v/>
      </c>
      <c r="AC224" s="90" t="str">
        <f>IFERROR(RANK(Y224,$Y$10:$Y$326,1)+COUNTIF(Y224:Y$326,Y224)-1,"")</f>
        <v/>
      </c>
      <c r="AD224" s="90" t="str">
        <f>IFERROR(RANK(Z224,$Z$10:$Z$326,1)+COUNTIF(Z224:Z$326,Z224)-1,"")</f>
        <v/>
      </c>
    </row>
    <row r="225" spans="2:30" x14ac:dyDescent="0.25">
      <c r="B225" s="42" t="str">
        <f>IF(ISTEXT('Current Price list'!A216),'Current Price list'!A216,"")</f>
        <v/>
      </c>
      <c r="C225" s="42" t="str">
        <f>IFERROR(IFERROR(VLOOKUP(B225,'Previous Price List'!$A$3:$H$369,6,FALSE),VLOOKUP(B225,'Current Price list'!$A$3:$H$390,2,FALSE)),"")</f>
        <v/>
      </c>
      <c r="D225" s="42" t="str">
        <f>IFERROR(IF(ISBLANK(VLOOKUP(B225,'Current Price list'!$A$3:$H$390,4,FALSE)),F225,VLOOKUP(B225,'Current Price list'!$A$3:$H$390,4,FALSE)),"")</f>
        <v/>
      </c>
      <c r="E225" s="42" t="str">
        <f>IFERROR(IF(ISBLANK(VLOOKUP(B225,'Current Price list'!$A$3:$H$390,5,FALSE)),F225,VLOOKUP(B225,'Current Price list'!$A$3:$H$390,5,FALSE)),"")</f>
        <v/>
      </c>
      <c r="F225" s="42" t="str">
        <f>IFERROR(VLOOKUP(B225,'Current Price list'!$A$3:$H$390,6,FALSE),"")</f>
        <v/>
      </c>
      <c r="G225" s="42" t="str">
        <f>IFERROR(VLOOKUP(B225,'Current Price list'!$A$3:$H$3990,7,FALSE),"")</f>
        <v/>
      </c>
      <c r="H225" s="42" t="str">
        <f>IFERROR(VLOOKUP(B225,'Current Price list'!$A$3:$H$390,8,FALSE),"")</f>
        <v/>
      </c>
      <c r="J225" s="42" t="str">
        <f>IFERROR(F225/VLOOKUP(B225,'Year Start'!$A$3:$B$490,2,FALSE)-1,"")</f>
        <v/>
      </c>
      <c r="V225" s="53" t="str">
        <f t="shared" si="40"/>
        <v/>
      </c>
      <c r="W225" s="88">
        <f t="shared" si="36"/>
        <v>0</v>
      </c>
      <c r="X225" s="88" t="str">
        <f t="shared" si="37"/>
        <v/>
      </c>
      <c r="Y225" s="89" t="str">
        <f t="shared" si="38"/>
        <v/>
      </c>
      <c r="Z225" s="89" t="str">
        <f t="shared" si="39"/>
        <v/>
      </c>
      <c r="AA225" s="90">
        <f>IFERROR(RANK(W225,$W$10:$W$326,1)+COUNTIF(W225:W$326,W225)-1,"")</f>
        <v>122</v>
      </c>
      <c r="AB225" s="91" t="str">
        <f>IFERROR(RANK(X225,$X$10:$X$326,1)+COUNTIF(X225:X$326,X225)-1,"")</f>
        <v/>
      </c>
      <c r="AC225" s="90" t="str">
        <f>IFERROR(RANK(Y225,$Y$10:$Y$326,1)+COUNTIF(Y225:Y$326,Y225)-1,"")</f>
        <v/>
      </c>
      <c r="AD225" s="90" t="str">
        <f>IFERROR(RANK(Z225,$Z$10:$Z$326,1)+COUNTIF(Z225:Z$326,Z225)-1,"")</f>
        <v/>
      </c>
    </row>
    <row r="226" spans="2:30" x14ac:dyDescent="0.25">
      <c r="B226" s="42" t="str">
        <f>IF(ISTEXT('Current Price list'!A217),'Current Price list'!A217,"")</f>
        <v/>
      </c>
      <c r="C226" s="42" t="str">
        <f>IFERROR(IFERROR(VLOOKUP(B226,'Previous Price List'!$A$3:$H$369,6,FALSE),VLOOKUP(B226,'Current Price list'!$A$3:$H$390,2,FALSE)),"")</f>
        <v/>
      </c>
      <c r="D226" s="42" t="str">
        <f>IFERROR(IF(ISBLANK(VLOOKUP(B226,'Current Price list'!$A$3:$H$390,4,FALSE)),F226,VLOOKUP(B226,'Current Price list'!$A$3:$H$390,4,FALSE)),"")</f>
        <v/>
      </c>
      <c r="E226" s="42" t="str">
        <f>IFERROR(IF(ISBLANK(VLOOKUP(B226,'Current Price list'!$A$3:$H$390,5,FALSE)),F226,VLOOKUP(B226,'Current Price list'!$A$3:$H$390,5,FALSE)),"")</f>
        <v/>
      </c>
      <c r="F226" s="42" t="str">
        <f>IFERROR(VLOOKUP(B226,'Current Price list'!$A$3:$H$390,6,FALSE),"")</f>
        <v/>
      </c>
      <c r="G226" s="42" t="str">
        <f>IFERROR(VLOOKUP(B226,'Current Price list'!$A$3:$H$3990,7,FALSE),"")</f>
        <v/>
      </c>
      <c r="H226" s="42" t="str">
        <f>IFERROR(VLOOKUP(B226,'Current Price list'!$A$3:$H$390,8,FALSE),"")</f>
        <v/>
      </c>
      <c r="J226" s="42" t="str">
        <f>IFERROR(F226/VLOOKUP(B226,'Year Start'!$A$3:$B$490,2,FALSE)-1,"")</f>
        <v/>
      </c>
      <c r="V226" s="53" t="str">
        <f t="shared" si="40"/>
        <v/>
      </c>
      <c r="W226" s="88">
        <f t="shared" si="36"/>
        <v>0</v>
      </c>
      <c r="X226" s="88" t="str">
        <f t="shared" si="37"/>
        <v/>
      </c>
      <c r="Y226" s="89" t="str">
        <f t="shared" si="38"/>
        <v/>
      </c>
      <c r="Z226" s="89" t="str">
        <f t="shared" si="39"/>
        <v/>
      </c>
      <c r="AA226" s="90">
        <f>IFERROR(RANK(W226,$W$10:$W$326,1)+COUNTIF(W226:W$326,W226)-1,"")</f>
        <v>121</v>
      </c>
      <c r="AB226" s="91" t="str">
        <f>IFERROR(RANK(X226,$X$10:$X$326,1)+COUNTIF(X226:X$326,X226)-1,"")</f>
        <v/>
      </c>
      <c r="AC226" s="90" t="str">
        <f>IFERROR(RANK(Y226,$Y$10:$Y$326,1)+COUNTIF(Y226:Y$326,Y226)-1,"")</f>
        <v/>
      </c>
      <c r="AD226" s="90" t="str">
        <f>IFERROR(RANK(Z226,$Z$10:$Z$326,1)+COUNTIF(Z226:Z$326,Z226)-1,"")</f>
        <v/>
      </c>
    </row>
    <row r="227" spans="2:30" x14ac:dyDescent="0.25">
      <c r="B227" s="42" t="str">
        <f>IF(ISTEXT('Current Price list'!A218),'Current Price list'!A218,"")</f>
        <v/>
      </c>
      <c r="C227" s="42" t="str">
        <f>IFERROR(IFERROR(VLOOKUP(B227,'Previous Price List'!$A$3:$H$369,6,FALSE),VLOOKUP(B227,'Current Price list'!$A$3:$H$390,2,FALSE)),"")</f>
        <v/>
      </c>
      <c r="D227" s="42" t="str">
        <f>IFERROR(IF(ISBLANK(VLOOKUP(B227,'Current Price list'!$A$3:$H$390,4,FALSE)),F227,VLOOKUP(B227,'Current Price list'!$A$3:$H$390,4,FALSE)),"")</f>
        <v/>
      </c>
      <c r="E227" s="42" t="str">
        <f>IFERROR(IF(ISBLANK(VLOOKUP(B227,'Current Price list'!$A$3:$H$390,5,FALSE)),F227,VLOOKUP(B227,'Current Price list'!$A$3:$H$390,5,FALSE)),"")</f>
        <v/>
      </c>
      <c r="F227" s="42" t="str">
        <f>IFERROR(VLOOKUP(B227,'Current Price list'!$A$3:$H$390,6,FALSE),"")</f>
        <v/>
      </c>
      <c r="G227" s="42" t="str">
        <f>IFERROR(VLOOKUP(B227,'Current Price list'!$A$3:$H$3990,7,FALSE),"")</f>
        <v/>
      </c>
      <c r="H227" s="42" t="str">
        <f>IFERROR(VLOOKUP(B227,'Current Price list'!$A$3:$H$390,8,FALSE),"")</f>
        <v/>
      </c>
      <c r="J227" s="42" t="str">
        <f>IFERROR(F227/VLOOKUP(B227,'Year Start'!$A$3:$B$490,2,FALSE)-1,"")</f>
        <v/>
      </c>
      <c r="V227" s="53" t="str">
        <f t="shared" si="40"/>
        <v/>
      </c>
      <c r="W227" s="88">
        <f t="shared" si="36"/>
        <v>0</v>
      </c>
      <c r="X227" s="88" t="str">
        <f t="shared" si="37"/>
        <v/>
      </c>
      <c r="Y227" s="89" t="str">
        <f t="shared" si="38"/>
        <v/>
      </c>
      <c r="Z227" s="89" t="str">
        <f t="shared" si="39"/>
        <v/>
      </c>
      <c r="AA227" s="90">
        <f>IFERROR(RANK(W227,$W$10:$W$326,1)+COUNTIF(W227:W$326,W227)-1,"")</f>
        <v>120</v>
      </c>
      <c r="AB227" s="91" t="str">
        <f>IFERROR(RANK(X227,$X$10:$X$326,1)+COUNTIF(X227:X$326,X227)-1,"")</f>
        <v/>
      </c>
      <c r="AC227" s="90" t="str">
        <f>IFERROR(RANK(Y227,$Y$10:$Y$326,1)+COUNTIF(Y227:Y$326,Y227)-1,"")</f>
        <v/>
      </c>
      <c r="AD227" s="90" t="str">
        <f>IFERROR(RANK(Z227,$Z$10:$Z$326,1)+COUNTIF(Z227:Z$326,Z227)-1,"")</f>
        <v/>
      </c>
    </row>
    <row r="228" spans="2:30" x14ac:dyDescent="0.25">
      <c r="B228" s="42" t="str">
        <f>IF(ISTEXT('Current Price list'!A219),'Current Price list'!A219,"")</f>
        <v/>
      </c>
      <c r="C228" s="42" t="str">
        <f>IFERROR(IFERROR(VLOOKUP(B228,'Previous Price List'!$A$3:$H$369,6,FALSE),VLOOKUP(B228,'Current Price list'!$A$3:$H$390,2,FALSE)),"")</f>
        <v/>
      </c>
      <c r="D228" s="42" t="str">
        <f>IFERROR(IF(ISBLANK(VLOOKUP(B228,'Current Price list'!$A$3:$H$390,4,FALSE)),F228,VLOOKUP(B228,'Current Price list'!$A$3:$H$390,4,FALSE)),"")</f>
        <v/>
      </c>
      <c r="E228" s="42" t="str">
        <f>IFERROR(IF(ISBLANK(VLOOKUP(B228,'Current Price list'!$A$3:$H$390,5,FALSE)),F228,VLOOKUP(B228,'Current Price list'!$A$3:$H$390,5,FALSE)),"")</f>
        <v/>
      </c>
      <c r="F228" s="42" t="str">
        <f>IFERROR(VLOOKUP(B228,'Current Price list'!$A$3:$H$390,6,FALSE),"")</f>
        <v/>
      </c>
      <c r="G228" s="42" t="str">
        <f>IFERROR(VLOOKUP(B228,'Current Price list'!$A$3:$H$3990,7,FALSE),"")</f>
        <v/>
      </c>
      <c r="H228" s="42" t="str">
        <f>IFERROR(VLOOKUP(B228,'Current Price list'!$A$3:$H$390,8,FALSE),"")</f>
        <v/>
      </c>
      <c r="J228" s="42" t="str">
        <f>IFERROR(F228/VLOOKUP(B228,'Year Start'!$A$3:$B$490,2,FALSE)-1,"")</f>
        <v/>
      </c>
      <c r="V228" s="53" t="str">
        <f t="shared" si="40"/>
        <v/>
      </c>
      <c r="W228" s="88">
        <f t="shared" si="36"/>
        <v>0</v>
      </c>
      <c r="X228" s="88" t="str">
        <f t="shared" si="37"/>
        <v/>
      </c>
      <c r="Y228" s="89" t="str">
        <f t="shared" si="38"/>
        <v/>
      </c>
      <c r="Z228" s="89" t="str">
        <f t="shared" si="39"/>
        <v/>
      </c>
      <c r="AA228" s="90">
        <f>IFERROR(RANK(W228,$W$10:$W$326,1)+COUNTIF(W228:W$326,W228)-1,"")</f>
        <v>119</v>
      </c>
      <c r="AB228" s="91" t="str">
        <f>IFERROR(RANK(X228,$X$10:$X$326,1)+COUNTIF(X228:X$326,X228)-1,"")</f>
        <v/>
      </c>
      <c r="AC228" s="90" t="str">
        <f>IFERROR(RANK(Y228,$Y$10:$Y$326,1)+COUNTIF(Y228:Y$326,Y228)-1,"")</f>
        <v/>
      </c>
      <c r="AD228" s="90" t="str">
        <f>IFERROR(RANK(Z228,$Z$10:$Z$326,1)+COUNTIF(Z228:Z$326,Z228)-1,"")</f>
        <v/>
      </c>
    </row>
    <row r="229" spans="2:30" x14ac:dyDescent="0.25">
      <c r="B229" s="42" t="str">
        <f>IF(ISTEXT('Current Price list'!A220),'Current Price list'!A220,"")</f>
        <v/>
      </c>
      <c r="C229" s="42" t="str">
        <f>IFERROR(IFERROR(VLOOKUP(B229,'Previous Price List'!$A$3:$H$369,6,FALSE),VLOOKUP(B229,'Current Price list'!$A$3:$H$390,2,FALSE)),"")</f>
        <v/>
      </c>
      <c r="D229" s="42" t="str">
        <f>IFERROR(IF(ISBLANK(VLOOKUP(B229,'Current Price list'!$A$3:$H$390,4,FALSE)),F229,VLOOKUP(B229,'Current Price list'!$A$3:$H$390,4,FALSE)),"")</f>
        <v/>
      </c>
      <c r="E229" s="42" t="str">
        <f>IFERROR(IF(ISBLANK(VLOOKUP(B229,'Current Price list'!$A$3:$H$390,5,FALSE)),F229,VLOOKUP(B229,'Current Price list'!$A$3:$H$390,5,FALSE)),"")</f>
        <v/>
      </c>
      <c r="F229" s="42" t="str">
        <f>IFERROR(VLOOKUP(B229,'Current Price list'!$A$3:$H$390,6,FALSE),"")</f>
        <v/>
      </c>
      <c r="G229" s="42" t="str">
        <f>IFERROR(VLOOKUP(B229,'Current Price list'!$A$3:$H$3990,7,FALSE),"")</f>
        <v/>
      </c>
      <c r="H229" s="42" t="str">
        <f>IFERROR(VLOOKUP(B229,'Current Price list'!$A$3:$H$390,8,FALSE),"")</f>
        <v/>
      </c>
      <c r="J229" s="42" t="str">
        <f>IFERROR(F229/VLOOKUP(B229,'Year Start'!$A$3:$B$490,2,FALSE)-1,"")</f>
        <v/>
      </c>
      <c r="V229" s="53" t="str">
        <f t="shared" si="40"/>
        <v/>
      </c>
      <c r="W229" s="88">
        <f t="shared" si="36"/>
        <v>0</v>
      </c>
      <c r="X229" s="88" t="str">
        <f t="shared" si="37"/>
        <v/>
      </c>
      <c r="Y229" s="89" t="str">
        <f t="shared" si="38"/>
        <v/>
      </c>
      <c r="Z229" s="89" t="str">
        <f t="shared" si="39"/>
        <v/>
      </c>
      <c r="AA229" s="90">
        <f>IFERROR(RANK(W229,$W$10:$W$326,1)+COUNTIF(W229:W$326,W229)-1,"")</f>
        <v>118</v>
      </c>
      <c r="AB229" s="91" t="str">
        <f>IFERROR(RANK(X229,$X$10:$X$326,1)+COUNTIF(X229:X$326,X229)-1,"")</f>
        <v/>
      </c>
      <c r="AC229" s="90" t="str">
        <f>IFERROR(RANK(Y229,$Y$10:$Y$326,1)+COUNTIF(Y229:Y$326,Y229)-1,"")</f>
        <v/>
      </c>
      <c r="AD229" s="90" t="str">
        <f>IFERROR(RANK(Z229,$Z$10:$Z$326,1)+COUNTIF(Z229:Z$326,Z229)-1,"")</f>
        <v/>
      </c>
    </row>
    <row r="230" spans="2:30" x14ac:dyDescent="0.25">
      <c r="B230" s="42" t="str">
        <f>IF(ISTEXT('Current Price list'!A221),'Current Price list'!A221,"")</f>
        <v/>
      </c>
      <c r="C230" s="42" t="str">
        <f>IFERROR(IFERROR(VLOOKUP(B230,'Previous Price List'!$A$3:$H$369,6,FALSE),VLOOKUP(B230,'Current Price list'!$A$3:$H$390,2,FALSE)),"")</f>
        <v/>
      </c>
      <c r="D230" s="42" t="str">
        <f>IFERROR(IF(ISBLANK(VLOOKUP(B230,'Current Price list'!$A$3:$H$390,4,FALSE)),F230,VLOOKUP(B230,'Current Price list'!$A$3:$H$390,4,FALSE)),"")</f>
        <v/>
      </c>
      <c r="E230" s="42" t="str">
        <f>IFERROR(IF(ISBLANK(VLOOKUP(B230,'Current Price list'!$A$3:$H$390,5,FALSE)),F230,VLOOKUP(B230,'Current Price list'!$A$3:$H$390,5,FALSE)),"")</f>
        <v/>
      </c>
      <c r="F230" s="42" t="str">
        <f>IFERROR(VLOOKUP(B230,'Current Price list'!$A$3:$H$390,6,FALSE),"")</f>
        <v/>
      </c>
      <c r="G230" s="42" t="str">
        <f>IFERROR(VLOOKUP(B230,'Current Price list'!$A$3:$H$3990,7,FALSE),"")</f>
        <v/>
      </c>
      <c r="H230" s="42" t="str">
        <f>IFERROR(VLOOKUP(B230,'Current Price list'!$A$3:$H$390,8,FALSE),"")</f>
        <v/>
      </c>
      <c r="J230" s="42" t="str">
        <f>IFERROR(F230/VLOOKUP(B230,'Year Start'!$A$3:$B$490,2,FALSE)-1,"")</f>
        <v/>
      </c>
      <c r="V230" s="53" t="str">
        <f t="shared" si="40"/>
        <v/>
      </c>
      <c r="W230" s="88">
        <f t="shared" si="36"/>
        <v>0</v>
      </c>
      <c r="X230" s="88" t="str">
        <f t="shared" si="37"/>
        <v/>
      </c>
      <c r="Y230" s="89" t="str">
        <f t="shared" si="38"/>
        <v/>
      </c>
      <c r="Z230" s="89" t="str">
        <f t="shared" si="39"/>
        <v/>
      </c>
      <c r="AA230" s="90">
        <f>IFERROR(RANK(W230,$W$10:$W$326,1)+COUNTIF(W230:W$326,W230)-1,"")</f>
        <v>117</v>
      </c>
      <c r="AB230" s="91" t="str">
        <f>IFERROR(RANK(X230,$X$10:$X$326,1)+COUNTIF(X230:X$326,X230)-1,"")</f>
        <v/>
      </c>
      <c r="AC230" s="90" t="str">
        <f>IFERROR(RANK(Y230,$Y$10:$Y$326,1)+COUNTIF(Y230:Y$326,Y230)-1,"")</f>
        <v/>
      </c>
      <c r="AD230" s="90" t="str">
        <f>IFERROR(RANK(Z230,$Z$10:$Z$326,1)+COUNTIF(Z230:Z$326,Z230)-1,"")</f>
        <v/>
      </c>
    </row>
    <row r="231" spans="2:30" x14ac:dyDescent="0.25">
      <c r="B231" s="42" t="str">
        <f>IF(ISTEXT('Current Price list'!A222),'Current Price list'!A222,"")</f>
        <v/>
      </c>
      <c r="C231" s="42" t="str">
        <f>IFERROR(IFERROR(VLOOKUP(B231,'Previous Price List'!$A$3:$H$369,6,FALSE),VLOOKUP(B231,'Current Price list'!$A$3:$H$390,2,FALSE)),"")</f>
        <v/>
      </c>
      <c r="D231" s="42" t="str">
        <f>IFERROR(IF(ISBLANK(VLOOKUP(B231,'Current Price list'!$A$3:$H$390,4,FALSE)),F231,VLOOKUP(B231,'Current Price list'!$A$3:$H$390,4,FALSE)),"")</f>
        <v/>
      </c>
      <c r="E231" s="42" t="str">
        <f>IFERROR(IF(ISBLANK(VLOOKUP(B231,'Current Price list'!$A$3:$H$390,5,FALSE)),F231,VLOOKUP(B231,'Current Price list'!$A$3:$H$390,5,FALSE)),"")</f>
        <v/>
      </c>
      <c r="F231" s="42" t="str">
        <f>IFERROR(VLOOKUP(B231,'Current Price list'!$A$3:$H$390,6,FALSE),"")</f>
        <v/>
      </c>
      <c r="G231" s="42" t="str">
        <f>IFERROR(VLOOKUP(B231,'Current Price list'!$A$3:$H$3990,7,FALSE),"")</f>
        <v/>
      </c>
      <c r="H231" s="42" t="str">
        <f>IFERROR(VLOOKUP(B231,'Current Price list'!$A$3:$H$390,8,FALSE),"")</f>
        <v/>
      </c>
      <c r="J231" s="42" t="str">
        <f>IFERROR(F231/VLOOKUP(B231,'Year Start'!$A$3:$B$490,2,FALSE)-1,"")</f>
        <v/>
      </c>
      <c r="V231" s="53" t="str">
        <f t="shared" si="40"/>
        <v/>
      </c>
      <c r="W231" s="88">
        <f t="shared" si="36"/>
        <v>0</v>
      </c>
      <c r="X231" s="88" t="str">
        <f t="shared" si="37"/>
        <v/>
      </c>
      <c r="Y231" s="89" t="str">
        <f t="shared" si="38"/>
        <v/>
      </c>
      <c r="Z231" s="89" t="str">
        <f t="shared" si="39"/>
        <v/>
      </c>
      <c r="AA231" s="90">
        <f>IFERROR(RANK(W231,$W$10:$W$326,1)+COUNTIF(W231:W$326,W231)-1,"")</f>
        <v>116</v>
      </c>
      <c r="AB231" s="91" t="str">
        <f>IFERROR(RANK(X231,$X$10:$X$326,1)+COUNTIF(X231:X$326,X231)-1,"")</f>
        <v/>
      </c>
      <c r="AC231" s="90" t="str">
        <f>IFERROR(RANK(Y231,$Y$10:$Y$326,1)+COUNTIF(Y231:Y$326,Y231)-1,"")</f>
        <v/>
      </c>
      <c r="AD231" s="90" t="str">
        <f>IFERROR(RANK(Z231,$Z$10:$Z$326,1)+COUNTIF(Z231:Z$326,Z231)-1,"")</f>
        <v/>
      </c>
    </row>
    <row r="232" spans="2:30" x14ac:dyDescent="0.25">
      <c r="B232" s="42" t="str">
        <f>IF(ISTEXT('Current Price list'!A223),'Current Price list'!A223,"")</f>
        <v/>
      </c>
      <c r="C232" s="42" t="str">
        <f>IFERROR(IFERROR(VLOOKUP(B232,'Previous Price List'!$A$3:$H$369,6,FALSE),VLOOKUP(B232,'Current Price list'!$A$3:$H$390,2,FALSE)),"")</f>
        <v/>
      </c>
      <c r="D232" s="42" t="str">
        <f>IFERROR(IF(ISBLANK(VLOOKUP(B232,'Current Price list'!$A$3:$H$390,4,FALSE)),F232,VLOOKUP(B232,'Current Price list'!$A$3:$H$390,4,FALSE)),"")</f>
        <v/>
      </c>
      <c r="E232" s="42" t="str">
        <f>IFERROR(IF(ISBLANK(VLOOKUP(B232,'Current Price list'!$A$3:$H$390,5,FALSE)),F232,VLOOKUP(B232,'Current Price list'!$A$3:$H$390,5,FALSE)),"")</f>
        <v/>
      </c>
      <c r="F232" s="42" t="str">
        <f>IFERROR(VLOOKUP(B232,'Current Price list'!$A$3:$H$390,6,FALSE),"")</f>
        <v/>
      </c>
      <c r="G232" s="42" t="str">
        <f>IFERROR(VLOOKUP(B232,'Current Price list'!$A$3:$H$3990,7,FALSE),"")</f>
        <v/>
      </c>
      <c r="H232" s="42" t="str">
        <f>IFERROR(VLOOKUP(B232,'Current Price list'!$A$3:$H$390,8,FALSE),"")</f>
        <v/>
      </c>
      <c r="J232" s="42" t="str">
        <f>IFERROR(F232/VLOOKUP(B232,'Year Start'!$A$3:$B$490,2,FALSE)-1,"")</f>
        <v/>
      </c>
      <c r="V232" s="53" t="str">
        <f t="shared" si="40"/>
        <v/>
      </c>
      <c r="W232" s="88">
        <f t="shared" si="36"/>
        <v>0</v>
      </c>
      <c r="X232" s="88" t="str">
        <f t="shared" si="37"/>
        <v/>
      </c>
      <c r="Y232" s="89" t="str">
        <f t="shared" si="38"/>
        <v/>
      </c>
      <c r="Z232" s="89" t="str">
        <f t="shared" si="39"/>
        <v/>
      </c>
      <c r="AA232" s="90">
        <f>IFERROR(RANK(W232,$W$10:$W$326,1)+COUNTIF(W232:W$326,W232)-1,"")</f>
        <v>115</v>
      </c>
      <c r="AB232" s="91" t="str">
        <f>IFERROR(RANK(X232,$X$10:$X$326,1)+COUNTIF(X232:X$326,X232)-1,"")</f>
        <v/>
      </c>
      <c r="AC232" s="90" t="str">
        <f>IFERROR(RANK(Y232,$Y$10:$Y$326,1)+COUNTIF(Y232:Y$326,Y232)-1,"")</f>
        <v/>
      </c>
      <c r="AD232" s="90" t="str">
        <f>IFERROR(RANK(Z232,$Z$10:$Z$326,1)+COUNTIF(Z232:Z$326,Z232)-1,"")</f>
        <v/>
      </c>
    </row>
    <row r="233" spans="2:30" x14ac:dyDescent="0.25">
      <c r="B233" s="42" t="str">
        <f>IF(ISTEXT('Current Price list'!A224),'Current Price list'!A224,"")</f>
        <v/>
      </c>
      <c r="C233" s="42" t="str">
        <f>IFERROR(IFERROR(VLOOKUP(B233,'Previous Price List'!$A$3:$H$369,6,FALSE),VLOOKUP(B233,'Current Price list'!$A$3:$H$390,2,FALSE)),"")</f>
        <v/>
      </c>
      <c r="D233" s="42" t="str">
        <f>IFERROR(IF(ISBLANK(VLOOKUP(B233,'Current Price list'!$A$3:$H$390,4,FALSE)),F233,VLOOKUP(B233,'Current Price list'!$A$3:$H$390,4,FALSE)),"")</f>
        <v/>
      </c>
      <c r="E233" s="42" t="str">
        <f>IFERROR(IF(ISBLANK(VLOOKUP(B233,'Current Price list'!$A$3:$H$390,5,FALSE)),F233,VLOOKUP(B233,'Current Price list'!$A$3:$H$390,5,FALSE)),"")</f>
        <v/>
      </c>
      <c r="F233" s="42" t="str">
        <f>IFERROR(VLOOKUP(B233,'Current Price list'!$A$3:$H$390,6,FALSE),"")</f>
        <v/>
      </c>
      <c r="G233" s="42" t="str">
        <f>IFERROR(VLOOKUP(B233,'Current Price list'!$A$3:$H$3990,7,FALSE),"")</f>
        <v/>
      </c>
      <c r="H233" s="42" t="str">
        <f>IFERROR(VLOOKUP(B233,'Current Price list'!$A$3:$H$390,8,FALSE),"")</f>
        <v/>
      </c>
      <c r="J233" s="42" t="str">
        <f>IFERROR(F233/VLOOKUP(B233,'Year Start'!$A$3:$B$490,2,FALSE)-1,"")</f>
        <v/>
      </c>
      <c r="V233" s="53" t="str">
        <f t="shared" si="40"/>
        <v/>
      </c>
      <c r="W233" s="88">
        <f t="shared" si="36"/>
        <v>0</v>
      </c>
      <c r="X233" s="88" t="str">
        <f t="shared" si="37"/>
        <v/>
      </c>
      <c r="Y233" s="89" t="str">
        <f t="shared" si="38"/>
        <v/>
      </c>
      <c r="Z233" s="89" t="str">
        <f t="shared" si="39"/>
        <v/>
      </c>
      <c r="AA233" s="90">
        <f>IFERROR(RANK(W233,$W$10:$W$326,1)+COUNTIF(W233:W$326,W233)-1,"")</f>
        <v>114</v>
      </c>
      <c r="AB233" s="91" t="str">
        <f>IFERROR(RANK(X233,$X$10:$X$326,1)+COUNTIF(X233:X$326,X233)-1,"")</f>
        <v/>
      </c>
      <c r="AC233" s="90" t="str">
        <f>IFERROR(RANK(Y233,$Y$10:$Y$326,1)+COUNTIF(Y233:Y$326,Y233)-1,"")</f>
        <v/>
      </c>
      <c r="AD233" s="90" t="str">
        <f>IFERROR(RANK(Z233,$Z$10:$Z$326,1)+COUNTIF(Z233:Z$326,Z233)-1,"")</f>
        <v/>
      </c>
    </row>
    <row r="234" spans="2:30" x14ac:dyDescent="0.25">
      <c r="B234" s="42" t="str">
        <f>IF(ISTEXT('Current Price list'!A225),'Current Price list'!A225,"")</f>
        <v/>
      </c>
      <c r="C234" s="42" t="str">
        <f>IFERROR(IFERROR(VLOOKUP(B234,'Previous Price List'!$A$3:$H$369,6,FALSE),VLOOKUP(B234,'Current Price list'!$A$3:$H$390,2,FALSE)),"")</f>
        <v/>
      </c>
      <c r="D234" s="42" t="str">
        <f>IFERROR(IF(ISBLANK(VLOOKUP(B234,'Current Price list'!$A$3:$H$390,4,FALSE)),F234,VLOOKUP(B234,'Current Price list'!$A$3:$H$390,4,FALSE)),"")</f>
        <v/>
      </c>
      <c r="E234" s="42" t="str">
        <f>IFERROR(IF(ISBLANK(VLOOKUP(B234,'Current Price list'!$A$3:$H$390,5,FALSE)),F234,VLOOKUP(B234,'Current Price list'!$A$3:$H$390,5,FALSE)),"")</f>
        <v/>
      </c>
      <c r="F234" s="42" t="str">
        <f>IFERROR(VLOOKUP(B234,'Current Price list'!$A$3:$H$390,6,FALSE),"")</f>
        <v/>
      </c>
      <c r="G234" s="42" t="str">
        <f>IFERROR(VLOOKUP(B234,'Current Price list'!$A$3:$H$3990,7,FALSE),"")</f>
        <v/>
      </c>
      <c r="H234" s="42" t="str">
        <f>IFERROR(VLOOKUP(B234,'Current Price list'!$A$3:$H$390,8,FALSE),"")</f>
        <v/>
      </c>
      <c r="J234" s="42" t="str">
        <f>IFERROR(F234/VLOOKUP(B234,'Year Start'!$A$3:$B$490,2,FALSE)-1,"")</f>
        <v/>
      </c>
      <c r="V234" s="53" t="str">
        <f t="shared" si="40"/>
        <v/>
      </c>
      <c r="W234" s="88">
        <f t="shared" si="36"/>
        <v>0</v>
      </c>
      <c r="X234" s="88" t="str">
        <f t="shared" si="37"/>
        <v/>
      </c>
      <c r="Y234" s="89" t="str">
        <f t="shared" si="38"/>
        <v/>
      </c>
      <c r="Z234" s="89" t="str">
        <f t="shared" si="39"/>
        <v/>
      </c>
      <c r="AA234" s="90">
        <f>IFERROR(RANK(W234,$W$10:$W$326,1)+COUNTIF(W234:W$326,W234)-1,"")</f>
        <v>113</v>
      </c>
      <c r="AB234" s="91" t="str">
        <f>IFERROR(RANK(X234,$X$10:$X$326,1)+COUNTIF(X234:X$326,X234)-1,"")</f>
        <v/>
      </c>
      <c r="AC234" s="90" t="str">
        <f>IFERROR(RANK(Y234,$Y$10:$Y$326,1)+COUNTIF(Y234:Y$326,Y234)-1,"")</f>
        <v/>
      </c>
      <c r="AD234" s="90" t="str">
        <f>IFERROR(RANK(Z234,$Z$10:$Z$326,1)+COUNTIF(Z234:Z$326,Z234)-1,"")</f>
        <v/>
      </c>
    </row>
    <row r="235" spans="2:30" x14ac:dyDescent="0.25">
      <c r="B235" s="42" t="str">
        <f>IF(ISTEXT('Current Price list'!A226),'Current Price list'!A226,"")</f>
        <v/>
      </c>
      <c r="C235" s="42" t="str">
        <f>IFERROR(IFERROR(VLOOKUP(B235,'Previous Price List'!$A$3:$H$369,6,FALSE),VLOOKUP(B235,'Current Price list'!$A$3:$H$390,2,FALSE)),"")</f>
        <v/>
      </c>
      <c r="D235" s="42" t="str">
        <f>IFERROR(IF(ISBLANK(VLOOKUP(B235,'Current Price list'!$A$3:$H$390,4,FALSE)),F235,VLOOKUP(B235,'Current Price list'!$A$3:$H$390,4,FALSE)),"")</f>
        <v/>
      </c>
      <c r="E235" s="42" t="str">
        <f>IFERROR(IF(ISBLANK(VLOOKUP(B235,'Current Price list'!$A$3:$H$390,5,FALSE)),F235,VLOOKUP(B235,'Current Price list'!$A$3:$H$390,5,FALSE)),"")</f>
        <v/>
      </c>
      <c r="F235" s="42" t="str">
        <f>IFERROR(VLOOKUP(B235,'Current Price list'!$A$3:$H$390,6,FALSE),"")</f>
        <v/>
      </c>
      <c r="G235" s="42" t="str">
        <f>IFERROR(VLOOKUP(B235,'Current Price list'!$A$3:$H$3990,7,FALSE),"")</f>
        <v/>
      </c>
      <c r="H235" s="42" t="str">
        <f>IFERROR(VLOOKUP(B235,'Current Price list'!$A$3:$H$390,8,FALSE),"")</f>
        <v/>
      </c>
      <c r="J235" s="42" t="str">
        <f>IFERROR(F235/VLOOKUP(B235,'Year Start'!$A$3:$B$490,2,FALSE)-1,"")</f>
        <v/>
      </c>
      <c r="V235" s="53" t="str">
        <f t="shared" si="40"/>
        <v/>
      </c>
      <c r="W235" s="88">
        <f t="shared" si="36"/>
        <v>0</v>
      </c>
      <c r="X235" s="88" t="str">
        <f t="shared" si="37"/>
        <v/>
      </c>
      <c r="Y235" s="89" t="str">
        <f t="shared" si="38"/>
        <v/>
      </c>
      <c r="Z235" s="89" t="str">
        <f t="shared" si="39"/>
        <v/>
      </c>
      <c r="AA235" s="90">
        <f>IFERROR(RANK(W235,$W$10:$W$326,1)+COUNTIF(W235:W$326,W235)-1,"")</f>
        <v>112</v>
      </c>
      <c r="AB235" s="91" t="str">
        <f>IFERROR(RANK(X235,$X$10:$X$326,1)+COUNTIF(X235:X$326,X235)-1,"")</f>
        <v/>
      </c>
      <c r="AC235" s="90" t="str">
        <f>IFERROR(RANK(Y235,$Y$10:$Y$326,1)+COUNTIF(Y235:Y$326,Y235)-1,"")</f>
        <v/>
      </c>
      <c r="AD235" s="90" t="str">
        <f>IFERROR(RANK(Z235,$Z$10:$Z$326,1)+COUNTIF(Z235:Z$326,Z235)-1,"")</f>
        <v/>
      </c>
    </row>
    <row r="236" spans="2:30" x14ac:dyDescent="0.25">
      <c r="B236" s="42" t="str">
        <f>IF(ISTEXT('Current Price list'!A227),'Current Price list'!A227,"")</f>
        <v/>
      </c>
      <c r="C236" s="42" t="str">
        <f>IFERROR(IFERROR(VLOOKUP(B236,'Previous Price List'!$A$3:$H$369,6,FALSE),VLOOKUP(B236,'Current Price list'!$A$3:$H$390,2,FALSE)),"")</f>
        <v/>
      </c>
      <c r="D236" s="42" t="str">
        <f>IFERROR(IF(ISBLANK(VLOOKUP(B236,'Current Price list'!$A$3:$H$390,4,FALSE)),F236,VLOOKUP(B236,'Current Price list'!$A$3:$H$390,4,FALSE)),"")</f>
        <v/>
      </c>
      <c r="E236" s="42" t="str">
        <f>IFERROR(IF(ISBLANK(VLOOKUP(B236,'Current Price list'!$A$3:$H$390,5,FALSE)),F236,VLOOKUP(B236,'Current Price list'!$A$3:$H$390,5,FALSE)),"")</f>
        <v/>
      </c>
      <c r="F236" s="42" t="str">
        <f>IFERROR(VLOOKUP(B236,'Current Price list'!$A$3:$H$390,6,FALSE),"")</f>
        <v/>
      </c>
      <c r="G236" s="42" t="str">
        <f>IFERROR(VLOOKUP(B236,'Current Price list'!$A$3:$H$3990,7,FALSE),"")</f>
        <v/>
      </c>
      <c r="H236" s="42" t="str">
        <f>IFERROR(VLOOKUP(B236,'Current Price list'!$A$3:$H$390,8,FALSE),"")</f>
        <v/>
      </c>
      <c r="J236" s="42" t="str">
        <f>IFERROR(F236/VLOOKUP(B236,'Year Start'!$A$3:$B$490,2,FALSE)-1,"")</f>
        <v/>
      </c>
      <c r="V236" s="53" t="str">
        <f t="shared" si="40"/>
        <v/>
      </c>
      <c r="W236" s="88">
        <f t="shared" si="36"/>
        <v>0</v>
      </c>
      <c r="X236" s="88" t="str">
        <f t="shared" si="37"/>
        <v/>
      </c>
      <c r="Y236" s="89" t="str">
        <f t="shared" si="38"/>
        <v/>
      </c>
      <c r="Z236" s="89" t="str">
        <f t="shared" si="39"/>
        <v/>
      </c>
      <c r="AA236" s="90">
        <f>IFERROR(RANK(W236,$W$10:$W$326,1)+COUNTIF(W236:W$326,W236)-1,"")</f>
        <v>111</v>
      </c>
      <c r="AB236" s="91" t="str">
        <f>IFERROR(RANK(X236,$X$10:$X$326,1)+COUNTIF(X236:X$326,X236)-1,"")</f>
        <v/>
      </c>
      <c r="AC236" s="90" t="str">
        <f>IFERROR(RANK(Y236,$Y$10:$Y$326,1)+COUNTIF(Y236:Y$326,Y236)-1,"")</f>
        <v/>
      </c>
      <c r="AD236" s="90" t="str">
        <f>IFERROR(RANK(Z236,$Z$10:$Z$326,1)+COUNTIF(Z236:Z$326,Z236)-1,"")</f>
        <v/>
      </c>
    </row>
    <row r="237" spans="2:30" x14ac:dyDescent="0.25">
      <c r="B237" s="42" t="str">
        <f>IF(ISTEXT('Current Price list'!A228),'Current Price list'!A228,"")</f>
        <v/>
      </c>
      <c r="C237" s="42" t="str">
        <f>IFERROR(IFERROR(VLOOKUP(B237,'Previous Price List'!$A$3:$H$369,6,FALSE),VLOOKUP(B237,'Current Price list'!$A$3:$H$390,2,FALSE)),"")</f>
        <v/>
      </c>
      <c r="D237" s="42" t="str">
        <f>IFERROR(IF(ISBLANK(VLOOKUP(B237,'Current Price list'!$A$3:$H$390,4,FALSE)),F237,VLOOKUP(B237,'Current Price list'!$A$3:$H$390,4,FALSE)),"")</f>
        <v/>
      </c>
      <c r="E237" s="42" t="str">
        <f>IFERROR(IF(ISBLANK(VLOOKUP(B237,'Current Price list'!$A$3:$H$390,5,FALSE)),F237,VLOOKUP(B237,'Current Price list'!$A$3:$H$390,5,FALSE)),"")</f>
        <v/>
      </c>
      <c r="F237" s="42" t="str">
        <f>IFERROR(VLOOKUP(B237,'Current Price list'!$A$3:$H$390,6,FALSE),"")</f>
        <v/>
      </c>
      <c r="G237" s="42" t="str">
        <f>IFERROR(VLOOKUP(B237,'Current Price list'!$A$3:$H$3990,7,FALSE),"")</f>
        <v/>
      </c>
      <c r="H237" s="42" t="str">
        <f>IFERROR(VLOOKUP(B237,'Current Price list'!$A$3:$H$390,8,FALSE),"")</f>
        <v/>
      </c>
      <c r="J237" s="42" t="str">
        <f>IFERROR(F237/VLOOKUP(B237,'Year Start'!$A$3:$B$490,2,FALSE)-1,"")</f>
        <v/>
      </c>
      <c r="V237" s="53" t="str">
        <f t="shared" si="40"/>
        <v/>
      </c>
      <c r="W237" s="88">
        <f t="shared" si="36"/>
        <v>0</v>
      </c>
      <c r="X237" s="88" t="str">
        <f t="shared" si="37"/>
        <v/>
      </c>
      <c r="Y237" s="89" t="str">
        <f t="shared" si="38"/>
        <v/>
      </c>
      <c r="Z237" s="89" t="str">
        <f t="shared" si="39"/>
        <v/>
      </c>
      <c r="AA237" s="90">
        <f>IFERROR(RANK(W237,$W$10:$W$326,1)+COUNTIF(W237:W$326,W237)-1,"")</f>
        <v>110</v>
      </c>
      <c r="AB237" s="91" t="str">
        <f>IFERROR(RANK(X237,$X$10:$X$326,1)+COUNTIF(X237:X$326,X237)-1,"")</f>
        <v/>
      </c>
      <c r="AC237" s="90" t="str">
        <f>IFERROR(RANK(Y237,$Y$10:$Y$326,1)+COUNTIF(Y237:Y$326,Y237)-1,"")</f>
        <v/>
      </c>
      <c r="AD237" s="90" t="str">
        <f>IFERROR(RANK(Z237,$Z$10:$Z$326,1)+COUNTIF(Z237:Z$326,Z237)-1,"")</f>
        <v/>
      </c>
    </row>
    <row r="238" spans="2:30" x14ac:dyDescent="0.25">
      <c r="B238" s="42" t="str">
        <f>IF(ISTEXT('Current Price list'!A229),'Current Price list'!A229,"")</f>
        <v/>
      </c>
      <c r="C238" s="42" t="str">
        <f>IFERROR(IFERROR(VLOOKUP(B238,'Previous Price List'!$A$3:$H$369,6,FALSE),VLOOKUP(B238,'Current Price list'!$A$3:$H$390,2,FALSE)),"")</f>
        <v/>
      </c>
      <c r="D238" s="42" t="str">
        <f>IFERROR(IF(ISBLANK(VLOOKUP(B238,'Current Price list'!$A$3:$H$390,4,FALSE)),F238,VLOOKUP(B238,'Current Price list'!$A$3:$H$390,4,FALSE)),"")</f>
        <v/>
      </c>
      <c r="E238" s="42" t="str">
        <f>IFERROR(IF(ISBLANK(VLOOKUP(B238,'Current Price list'!$A$3:$H$390,5,FALSE)),F238,VLOOKUP(B238,'Current Price list'!$A$3:$H$390,5,FALSE)),"")</f>
        <v/>
      </c>
      <c r="F238" s="42" t="str">
        <f>IFERROR(VLOOKUP(B238,'Current Price list'!$A$3:$H$390,6,FALSE),"")</f>
        <v/>
      </c>
      <c r="G238" s="42" t="str">
        <f>IFERROR(VLOOKUP(B238,'Current Price list'!$A$3:$H$3990,7,FALSE),"")</f>
        <v/>
      </c>
      <c r="H238" s="42" t="str">
        <f>IFERROR(VLOOKUP(B238,'Current Price list'!$A$3:$H$390,8,FALSE),"")</f>
        <v/>
      </c>
      <c r="J238" s="42" t="str">
        <f>IFERROR(F238/VLOOKUP(B238,'Year Start'!$A$3:$B$490,2,FALSE)-1,"")</f>
        <v/>
      </c>
      <c r="V238" s="53" t="str">
        <f t="shared" si="40"/>
        <v/>
      </c>
      <c r="W238" s="88">
        <f t="shared" si="36"/>
        <v>0</v>
      </c>
      <c r="X238" s="88" t="str">
        <f t="shared" si="37"/>
        <v/>
      </c>
      <c r="Y238" s="89" t="str">
        <f t="shared" si="38"/>
        <v/>
      </c>
      <c r="Z238" s="89" t="str">
        <f t="shared" si="39"/>
        <v/>
      </c>
      <c r="AA238" s="90">
        <f>IFERROR(RANK(W238,$W$10:$W$326,1)+COUNTIF(W238:W$326,W238)-1,"")</f>
        <v>109</v>
      </c>
      <c r="AB238" s="91" t="str">
        <f>IFERROR(RANK(X238,$X$10:$X$326,1)+COUNTIF(X238:X$326,X238)-1,"")</f>
        <v/>
      </c>
      <c r="AC238" s="90" t="str">
        <f>IFERROR(RANK(Y238,$Y$10:$Y$326,1)+COUNTIF(Y238:Y$326,Y238)-1,"")</f>
        <v/>
      </c>
      <c r="AD238" s="90" t="str">
        <f>IFERROR(RANK(Z238,$Z$10:$Z$326,1)+COUNTIF(Z238:Z$326,Z238)-1,"")</f>
        <v/>
      </c>
    </row>
    <row r="239" spans="2:30" x14ac:dyDescent="0.25">
      <c r="B239" s="42" t="str">
        <f>IF(ISTEXT('Current Price list'!A230),'Current Price list'!A230,"")</f>
        <v/>
      </c>
      <c r="C239" s="42" t="str">
        <f>IFERROR(IFERROR(VLOOKUP(B239,'Previous Price List'!$A$3:$H$369,6,FALSE),VLOOKUP(B239,'Current Price list'!$A$3:$H$390,2,FALSE)),"")</f>
        <v/>
      </c>
      <c r="D239" s="42" t="str">
        <f>IFERROR(IF(ISBLANK(VLOOKUP(B239,'Current Price list'!$A$3:$H$390,4,FALSE)),F239,VLOOKUP(B239,'Current Price list'!$A$3:$H$390,4,FALSE)),"")</f>
        <v/>
      </c>
      <c r="E239" s="42" t="str">
        <f>IFERROR(IF(ISBLANK(VLOOKUP(B239,'Current Price list'!$A$3:$H$390,5,FALSE)),F239,VLOOKUP(B239,'Current Price list'!$A$3:$H$390,5,FALSE)),"")</f>
        <v/>
      </c>
      <c r="F239" s="42" t="str">
        <f>IFERROR(VLOOKUP(B239,'Current Price list'!$A$3:$H$390,6,FALSE),"")</f>
        <v/>
      </c>
      <c r="G239" s="42" t="str">
        <f>IFERROR(VLOOKUP(B239,'Current Price list'!$A$3:$H$3990,7,FALSE),"")</f>
        <v/>
      </c>
      <c r="H239" s="42" t="str">
        <f>IFERROR(VLOOKUP(B239,'Current Price list'!$A$3:$H$390,8,FALSE),"")</f>
        <v/>
      </c>
      <c r="J239" s="42" t="str">
        <f>IFERROR(F239/VLOOKUP(B239,'Year Start'!$A$3:$B$490,2,FALSE)-1,"")</f>
        <v/>
      </c>
      <c r="V239" s="53" t="str">
        <f t="shared" si="40"/>
        <v/>
      </c>
      <c r="W239" s="88">
        <f t="shared" si="36"/>
        <v>0</v>
      </c>
      <c r="X239" s="88" t="str">
        <f t="shared" si="37"/>
        <v/>
      </c>
      <c r="Y239" s="89" t="str">
        <f t="shared" si="38"/>
        <v/>
      </c>
      <c r="Z239" s="89" t="str">
        <f t="shared" si="39"/>
        <v/>
      </c>
      <c r="AA239" s="90">
        <f>IFERROR(RANK(W239,$W$10:$W$326,1)+COUNTIF(W239:W$326,W239)-1,"")</f>
        <v>108</v>
      </c>
      <c r="AB239" s="91" t="str">
        <f>IFERROR(RANK(X239,$X$10:$X$326,1)+COUNTIF(X239:X$326,X239)-1,"")</f>
        <v/>
      </c>
      <c r="AC239" s="90" t="str">
        <f>IFERROR(RANK(Y239,$Y$10:$Y$326,1)+COUNTIF(Y239:Y$326,Y239)-1,"")</f>
        <v/>
      </c>
      <c r="AD239" s="90" t="str">
        <f>IFERROR(RANK(Z239,$Z$10:$Z$326,1)+COUNTIF(Z239:Z$326,Z239)-1,"")</f>
        <v/>
      </c>
    </row>
    <row r="240" spans="2:30" x14ac:dyDescent="0.25">
      <c r="B240" s="42" t="str">
        <f>IF(ISTEXT('Current Price list'!A231),'Current Price list'!A231,"")</f>
        <v/>
      </c>
      <c r="C240" s="42" t="str">
        <f>IFERROR(IFERROR(VLOOKUP(B240,'Previous Price List'!$A$3:$H$369,6,FALSE),VLOOKUP(B240,'Current Price list'!$A$3:$H$390,2,FALSE)),"")</f>
        <v/>
      </c>
      <c r="D240" s="42" t="str">
        <f>IFERROR(IF(ISBLANK(VLOOKUP(B240,'Current Price list'!$A$3:$H$390,4,FALSE)),F240,VLOOKUP(B240,'Current Price list'!$A$3:$H$390,4,FALSE)),"")</f>
        <v/>
      </c>
      <c r="E240" s="42" t="str">
        <f>IFERROR(IF(ISBLANK(VLOOKUP(B240,'Current Price list'!$A$3:$H$390,5,FALSE)),F240,VLOOKUP(B240,'Current Price list'!$A$3:$H$390,5,FALSE)),"")</f>
        <v/>
      </c>
      <c r="F240" s="42" t="str">
        <f>IFERROR(VLOOKUP(B240,'Current Price list'!$A$3:$H$390,6,FALSE),"")</f>
        <v/>
      </c>
      <c r="G240" s="42" t="str">
        <f>IFERROR(VLOOKUP(B240,'Current Price list'!$A$3:$H$3990,7,FALSE),"")</f>
        <v/>
      </c>
      <c r="H240" s="42" t="str">
        <f>IFERROR(VLOOKUP(B240,'Current Price list'!$A$3:$H$390,8,FALSE),"")</f>
        <v/>
      </c>
      <c r="J240" s="42" t="str">
        <f>IFERROR(F240/VLOOKUP(B240,'Year Start'!$A$3:$B$490,2,FALSE)-1,"")</f>
        <v/>
      </c>
      <c r="V240" s="53" t="str">
        <f t="shared" si="40"/>
        <v/>
      </c>
      <c r="W240" s="88">
        <f t="shared" si="36"/>
        <v>0</v>
      </c>
      <c r="X240" s="88" t="str">
        <f t="shared" si="37"/>
        <v/>
      </c>
      <c r="Y240" s="89" t="str">
        <f t="shared" si="38"/>
        <v/>
      </c>
      <c r="Z240" s="89" t="str">
        <f t="shared" si="39"/>
        <v/>
      </c>
      <c r="AA240" s="90">
        <f>IFERROR(RANK(W240,$W$10:$W$326,1)+COUNTIF(W240:W$326,W240)-1,"")</f>
        <v>107</v>
      </c>
      <c r="AB240" s="91" t="str">
        <f>IFERROR(RANK(X240,$X$10:$X$326,1)+COUNTIF(X240:X$326,X240)-1,"")</f>
        <v/>
      </c>
      <c r="AC240" s="90" t="str">
        <f>IFERROR(RANK(Y240,$Y$10:$Y$326,1)+COUNTIF(Y240:Y$326,Y240)-1,"")</f>
        <v/>
      </c>
      <c r="AD240" s="90" t="str">
        <f>IFERROR(RANK(Z240,$Z$10:$Z$326,1)+COUNTIF(Z240:Z$326,Z240)-1,"")</f>
        <v/>
      </c>
    </row>
    <row r="241" spans="2:30" x14ac:dyDescent="0.25">
      <c r="B241" s="42" t="str">
        <f>IF(ISTEXT('Current Price list'!A232),'Current Price list'!A232,"")</f>
        <v/>
      </c>
      <c r="C241" s="42" t="str">
        <f>IFERROR(IFERROR(VLOOKUP(B241,'Previous Price List'!$A$3:$H$369,6,FALSE),VLOOKUP(B241,'Current Price list'!$A$3:$H$390,2,FALSE)),"")</f>
        <v/>
      </c>
      <c r="D241" s="42" t="str">
        <f>IFERROR(IF(ISBLANK(VLOOKUP(B241,'Current Price list'!$A$3:$H$390,4,FALSE)),F241,VLOOKUP(B241,'Current Price list'!$A$3:$H$390,4,FALSE)),"")</f>
        <v/>
      </c>
      <c r="E241" s="42" t="str">
        <f>IFERROR(IF(ISBLANK(VLOOKUP(B241,'Current Price list'!$A$3:$H$390,5,FALSE)),F241,VLOOKUP(B241,'Current Price list'!$A$3:$H$390,5,FALSE)),"")</f>
        <v/>
      </c>
      <c r="F241" s="42" t="str">
        <f>IFERROR(VLOOKUP(B241,'Current Price list'!$A$3:$H$390,6,FALSE),"")</f>
        <v/>
      </c>
      <c r="G241" s="42" t="str">
        <f>IFERROR(VLOOKUP(B241,'Current Price list'!$A$3:$H$3990,7,FALSE),"")</f>
        <v/>
      </c>
      <c r="H241" s="42" t="str">
        <f>IFERROR(VLOOKUP(B241,'Current Price list'!$A$3:$H$390,8,FALSE),"")</f>
        <v/>
      </c>
      <c r="J241" s="42" t="str">
        <f>IFERROR(F241/VLOOKUP(B241,'Year Start'!$A$3:$B$490,2,FALSE)-1,"")</f>
        <v/>
      </c>
      <c r="V241" s="53" t="str">
        <f t="shared" si="40"/>
        <v/>
      </c>
      <c r="W241" s="88">
        <f t="shared" si="36"/>
        <v>0</v>
      </c>
      <c r="X241" s="88" t="str">
        <f t="shared" si="37"/>
        <v/>
      </c>
      <c r="Y241" s="89" t="str">
        <f t="shared" si="38"/>
        <v/>
      </c>
      <c r="Z241" s="89" t="str">
        <f t="shared" si="39"/>
        <v/>
      </c>
      <c r="AA241" s="90">
        <f>IFERROR(RANK(W241,$W$10:$W$326,1)+COUNTIF(W241:W$326,W241)-1,"")</f>
        <v>106</v>
      </c>
      <c r="AB241" s="91" t="str">
        <f>IFERROR(RANK(X241,$X$10:$X$326,1)+COUNTIF(X241:X$326,X241)-1,"")</f>
        <v/>
      </c>
      <c r="AC241" s="90" t="str">
        <f>IFERROR(RANK(Y241,$Y$10:$Y$326,1)+COUNTIF(Y241:Y$326,Y241)-1,"")</f>
        <v/>
      </c>
      <c r="AD241" s="90" t="str">
        <f>IFERROR(RANK(Z241,$Z$10:$Z$326,1)+COUNTIF(Z241:Z$326,Z241)-1,"")</f>
        <v/>
      </c>
    </row>
    <row r="242" spans="2:30" x14ac:dyDescent="0.25">
      <c r="B242" s="42" t="str">
        <f>IF(ISTEXT('Current Price list'!A233),'Current Price list'!A233,"")</f>
        <v/>
      </c>
      <c r="C242" s="42" t="str">
        <f>IFERROR(IFERROR(VLOOKUP(B242,'Previous Price List'!$A$3:$H$369,6,FALSE),VLOOKUP(B242,'Current Price list'!$A$3:$H$390,2,FALSE)),"")</f>
        <v/>
      </c>
      <c r="D242" s="42" t="str">
        <f>IFERROR(IF(ISBLANK(VLOOKUP(B242,'Current Price list'!$A$3:$H$390,4,FALSE)),F242,VLOOKUP(B242,'Current Price list'!$A$3:$H$390,4,FALSE)),"")</f>
        <v/>
      </c>
      <c r="E242" s="42" t="str">
        <f>IFERROR(IF(ISBLANK(VLOOKUP(B242,'Current Price list'!$A$3:$H$390,5,FALSE)),F242,VLOOKUP(B242,'Current Price list'!$A$3:$H$390,5,FALSE)),"")</f>
        <v/>
      </c>
      <c r="F242" s="42" t="str">
        <f>IFERROR(VLOOKUP(B242,'Current Price list'!$A$3:$H$390,6,FALSE),"")</f>
        <v/>
      </c>
      <c r="G242" s="42" t="str">
        <f>IFERROR(VLOOKUP(B242,'Current Price list'!$A$3:$H$3990,7,FALSE),"")</f>
        <v/>
      </c>
      <c r="H242" s="42" t="str">
        <f>IFERROR(VLOOKUP(B242,'Current Price list'!$A$3:$H$390,8,FALSE),"")</f>
        <v/>
      </c>
      <c r="J242" s="42" t="str">
        <f>IFERROR(F242/VLOOKUP(B242,'Year Start'!$A$3:$B$490,2,FALSE)-1,"")</f>
        <v/>
      </c>
      <c r="V242" s="53" t="str">
        <f t="shared" si="40"/>
        <v/>
      </c>
      <c r="W242" s="88">
        <f t="shared" si="36"/>
        <v>0</v>
      </c>
      <c r="X242" s="88" t="str">
        <f t="shared" si="37"/>
        <v/>
      </c>
      <c r="Y242" s="89" t="str">
        <f t="shared" si="38"/>
        <v/>
      </c>
      <c r="Z242" s="89" t="str">
        <f t="shared" si="39"/>
        <v/>
      </c>
      <c r="AA242" s="90">
        <f>IFERROR(RANK(W242,$W$10:$W$326,1)+COUNTIF(W242:W$326,W242)-1,"")</f>
        <v>105</v>
      </c>
      <c r="AB242" s="91" t="str">
        <f>IFERROR(RANK(X242,$X$10:$X$326,1)+COUNTIF(X242:X$326,X242)-1,"")</f>
        <v/>
      </c>
      <c r="AC242" s="90" t="str">
        <f>IFERROR(RANK(Y242,$Y$10:$Y$326,1)+COUNTIF(Y242:Y$326,Y242)-1,"")</f>
        <v/>
      </c>
      <c r="AD242" s="90" t="str">
        <f>IFERROR(RANK(Z242,$Z$10:$Z$326,1)+COUNTIF(Z242:Z$326,Z242)-1,"")</f>
        <v/>
      </c>
    </row>
    <row r="243" spans="2:30" x14ac:dyDescent="0.25">
      <c r="B243" s="42" t="str">
        <f>IF(ISTEXT('Current Price list'!A234),'Current Price list'!A234,"")</f>
        <v/>
      </c>
      <c r="C243" s="42" t="str">
        <f>IFERROR(IFERROR(VLOOKUP(B243,'Previous Price List'!$A$3:$H$369,6,FALSE),VLOOKUP(B243,'Current Price list'!$A$3:$H$390,2,FALSE)),"")</f>
        <v/>
      </c>
      <c r="D243" s="42" t="str">
        <f>IFERROR(IF(ISBLANK(VLOOKUP(B243,'Current Price list'!$A$3:$H$390,4,FALSE)),F243,VLOOKUP(B243,'Current Price list'!$A$3:$H$390,4,FALSE)),"")</f>
        <v/>
      </c>
      <c r="E243" s="42" t="str">
        <f>IFERROR(IF(ISBLANK(VLOOKUP(B243,'Current Price list'!$A$3:$H$390,5,FALSE)),F243,VLOOKUP(B243,'Current Price list'!$A$3:$H$390,5,FALSE)),"")</f>
        <v/>
      </c>
      <c r="F243" s="42" t="str">
        <f>IFERROR(VLOOKUP(B243,'Current Price list'!$A$3:$H$390,6,FALSE),"")</f>
        <v/>
      </c>
      <c r="G243" s="42" t="str">
        <f>IFERROR(VLOOKUP(B243,'Current Price list'!$A$3:$H$3990,7,FALSE),"")</f>
        <v/>
      </c>
      <c r="H243" s="42" t="str">
        <f>IFERROR(VLOOKUP(B243,'Current Price list'!$A$3:$H$390,8,FALSE),"")</f>
        <v/>
      </c>
      <c r="J243" s="42" t="str">
        <f>IFERROR(F243/VLOOKUP(B243,'Year Start'!$A$3:$B$490,2,FALSE)-1,"")</f>
        <v/>
      </c>
      <c r="V243" s="53" t="str">
        <f t="shared" si="40"/>
        <v/>
      </c>
      <c r="W243" s="88">
        <f t="shared" si="36"/>
        <v>0</v>
      </c>
      <c r="X243" s="88" t="str">
        <f t="shared" si="37"/>
        <v/>
      </c>
      <c r="Y243" s="89" t="str">
        <f t="shared" si="38"/>
        <v/>
      </c>
      <c r="Z243" s="89" t="str">
        <f t="shared" si="39"/>
        <v/>
      </c>
      <c r="AA243" s="90">
        <f>IFERROR(RANK(W243,$W$10:$W$326,1)+COUNTIF(W243:W$326,W243)-1,"")</f>
        <v>104</v>
      </c>
      <c r="AB243" s="91" t="str">
        <f>IFERROR(RANK(X243,$X$10:$X$326,1)+COUNTIF(X243:X$326,X243)-1,"")</f>
        <v/>
      </c>
      <c r="AC243" s="90" t="str">
        <f>IFERROR(RANK(Y243,$Y$10:$Y$326,1)+COUNTIF(Y243:Y$326,Y243)-1,"")</f>
        <v/>
      </c>
      <c r="AD243" s="90" t="str">
        <f>IFERROR(RANK(Z243,$Z$10:$Z$326,1)+COUNTIF(Z243:Z$326,Z243)-1,"")</f>
        <v/>
      </c>
    </row>
    <row r="244" spans="2:30" x14ac:dyDescent="0.25">
      <c r="B244" s="42" t="str">
        <f>IF(ISTEXT('Current Price list'!A235),'Current Price list'!A235,"")</f>
        <v/>
      </c>
      <c r="C244" s="42" t="str">
        <f>IFERROR(IFERROR(VLOOKUP(B244,'Previous Price List'!$A$3:$H$369,6,FALSE),VLOOKUP(B244,'Current Price list'!$A$3:$H$390,2,FALSE)),"")</f>
        <v/>
      </c>
      <c r="D244" s="42" t="str">
        <f>IFERROR(IF(ISBLANK(VLOOKUP(B244,'Current Price list'!$A$3:$H$390,4,FALSE)),F244,VLOOKUP(B244,'Current Price list'!$A$3:$H$390,4,FALSE)),"")</f>
        <v/>
      </c>
      <c r="E244" s="42" t="str">
        <f>IFERROR(IF(ISBLANK(VLOOKUP(B244,'Current Price list'!$A$3:$H$390,5,FALSE)),F244,VLOOKUP(B244,'Current Price list'!$A$3:$H$390,5,FALSE)),"")</f>
        <v/>
      </c>
      <c r="F244" s="42" t="str">
        <f>IFERROR(VLOOKUP(B244,'Current Price list'!$A$3:$H$390,6,FALSE),"")</f>
        <v/>
      </c>
      <c r="G244" s="42" t="str">
        <f>IFERROR(VLOOKUP(B244,'Current Price list'!$A$3:$H$3990,7,FALSE),"")</f>
        <v/>
      </c>
      <c r="H244" s="42" t="str">
        <f>IFERROR(VLOOKUP(B244,'Current Price list'!$A$3:$H$390,8,FALSE),"")</f>
        <v/>
      </c>
      <c r="J244" s="42" t="str">
        <f>IFERROR(F244/VLOOKUP(B244,'Year Start'!$A$3:$B$490,2,FALSE)-1,"")</f>
        <v/>
      </c>
      <c r="V244" s="53" t="str">
        <f t="shared" si="40"/>
        <v/>
      </c>
      <c r="W244" s="88">
        <f t="shared" si="36"/>
        <v>0</v>
      </c>
      <c r="X244" s="88" t="str">
        <f t="shared" si="37"/>
        <v/>
      </c>
      <c r="Y244" s="89" t="str">
        <f t="shared" si="38"/>
        <v/>
      </c>
      <c r="Z244" s="89" t="str">
        <f t="shared" si="39"/>
        <v/>
      </c>
      <c r="AA244" s="90">
        <f>IFERROR(RANK(W244,$W$10:$W$326,1)+COUNTIF(W244:W$326,W244)-1,"")</f>
        <v>103</v>
      </c>
      <c r="AB244" s="91" t="str">
        <f>IFERROR(RANK(X244,$X$10:$X$326,1)+COUNTIF(X244:X$326,X244)-1,"")</f>
        <v/>
      </c>
      <c r="AC244" s="90" t="str">
        <f>IFERROR(RANK(Y244,$Y$10:$Y$326,1)+COUNTIF(Y244:Y$326,Y244)-1,"")</f>
        <v/>
      </c>
      <c r="AD244" s="90" t="str">
        <f>IFERROR(RANK(Z244,$Z$10:$Z$326,1)+COUNTIF(Z244:Z$326,Z244)-1,"")</f>
        <v/>
      </c>
    </row>
    <row r="245" spans="2:30" x14ac:dyDescent="0.25">
      <c r="B245" s="42" t="str">
        <f>IF(ISTEXT('Current Price list'!A236),'Current Price list'!A236,"")</f>
        <v/>
      </c>
      <c r="C245" s="42" t="str">
        <f>IFERROR(IFERROR(VLOOKUP(B245,'Previous Price List'!$A$3:$H$369,6,FALSE),VLOOKUP(B245,'Current Price list'!$A$3:$H$390,2,FALSE)),"")</f>
        <v/>
      </c>
      <c r="D245" s="42" t="str">
        <f>IFERROR(IF(ISBLANK(VLOOKUP(B245,'Current Price list'!$A$3:$H$390,4,FALSE)),F245,VLOOKUP(B245,'Current Price list'!$A$3:$H$390,4,FALSE)),"")</f>
        <v/>
      </c>
      <c r="E245" s="42" t="str">
        <f>IFERROR(IF(ISBLANK(VLOOKUP(B245,'Current Price list'!$A$3:$H$390,5,FALSE)),F245,VLOOKUP(B245,'Current Price list'!$A$3:$H$390,5,FALSE)),"")</f>
        <v/>
      </c>
      <c r="F245" s="42" t="str">
        <f>IFERROR(VLOOKUP(B245,'Current Price list'!$A$3:$H$390,6,FALSE),"")</f>
        <v/>
      </c>
      <c r="G245" s="42" t="str">
        <f>IFERROR(VLOOKUP(B245,'Current Price list'!$A$3:$H$3990,7,FALSE),"")</f>
        <v/>
      </c>
      <c r="H245" s="42" t="str">
        <f>IFERROR(VLOOKUP(B245,'Current Price list'!$A$3:$H$390,8,FALSE),"")</f>
        <v/>
      </c>
      <c r="J245" s="42" t="str">
        <f>IFERROR(F245/VLOOKUP(B245,'Year Start'!$A$3:$B$490,2,FALSE)-1,"")</f>
        <v/>
      </c>
      <c r="V245" s="53" t="str">
        <f t="shared" si="40"/>
        <v/>
      </c>
      <c r="W245" s="88">
        <f t="shared" si="36"/>
        <v>0</v>
      </c>
      <c r="X245" s="88" t="str">
        <f t="shared" si="37"/>
        <v/>
      </c>
      <c r="Y245" s="89" t="str">
        <f t="shared" si="38"/>
        <v/>
      </c>
      <c r="Z245" s="89" t="str">
        <f t="shared" si="39"/>
        <v/>
      </c>
      <c r="AA245" s="90">
        <f>IFERROR(RANK(W245,$W$10:$W$326,1)+COUNTIF(W245:W$326,W245)-1,"")</f>
        <v>102</v>
      </c>
      <c r="AB245" s="91" t="str">
        <f>IFERROR(RANK(X245,$X$10:$X$326,1)+COUNTIF(X245:X$326,X245)-1,"")</f>
        <v/>
      </c>
      <c r="AC245" s="90" t="str">
        <f>IFERROR(RANK(Y245,$Y$10:$Y$326,1)+COUNTIF(Y245:Y$326,Y245)-1,"")</f>
        <v/>
      </c>
      <c r="AD245" s="90" t="str">
        <f>IFERROR(RANK(Z245,$Z$10:$Z$326,1)+COUNTIF(Z245:Z$326,Z245)-1,"")</f>
        <v/>
      </c>
    </row>
    <row r="246" spans="2:30" x14ac:dyDescent="0.25">
      <c r="B246" s="42" t="str">
        <f>IF(ISTEXT('Current Price list'!A237),'Current Price list'!A237,"")</f>
        <v/>
      </c>
      <c r="C246" s="42" t="str">
        <f>IFERROR(IFERROR(VLOOKUP(B246,'Previous Price List'!$A$3:$H$369,6,FALSE),VLOOKUP(B246,'Current Price list'!$A$3:$H$390,2,FALSE)),"")</f>
        <v/>
      </c>
      <c r="D246" s="42" t="str">
        <f>IFERROR(IF(ISBLANK(VLOOKUP(B246,'Current Price list'!$A$3:$H$390,4,FALSE)),F246,VLOOKUP(B246,'Current Price list'!$A$3:$H$390,4,FALSE)),"")</f>
        <v/>
      </c>
      <c r="E246" s="42" t="str">
        <f>IFERROR(IF(ISBLANK(VLOOKUP(B246,'Current Price list'!$A$3:$H$390,5,FALSE)),F246,VLOOKUP(B246,'Current Price list'!$A$3:$H$390,5,FALSE)),"")</f>
        <v/>
      </c>
      <c r="F246" s="42" t="str">
        <f>IFERROR(VLOOKUP(B246,'Current Price list'!$A$3:$H$390,6,FALSE),"")</f>
        <v/>
      </c>
      <c r="G246" s="42" t="str">
        <f>IFERROR(VLOOKUP(B246,'Current Price list'!$A$3:$H$3990,7,FALSE),"")</f>
        <v/>
      </c>
      <c r="H246" s="42" t="str">
        <f>IFERROR(VLOOKUP(B246,'Current Price list'!$A$3:$H$390,8,FALSE),"")</f>
        <v/>
      </c>
      <c r="J246" s="42" t="str">
        <f>IFERROR(F246/VLOOKUP(B246,'Year Start'!$A$3:$B$490,2,FALSE)-1,"")</f>
        <v/>
      </c>
      <c r="V246" s="53" t="str">
        <f t="shared" si="40"/>
        <v/>
      </c>
      <c r="W246" s="88">
        <f t="shared" si="36"/>
        <v>0</v>
      </c>
      <c r="X246" s="88" t="str">
        <f t="shared" si="37"/>
        <v/>
      </c>
      <c r="Y246" s="89" t="str">
        <f t="shared" si="38"/>
        <v/>
      </c>
      <c r="Z246" s="89" t="str">
        <f t="shared" si="39"/>
        <v/>
      </c>
      <c r="AA246" s="90">
        <f>IFERROR(RANK(W246,$W$10:$W$326,1)+COUNTIF(W246:W$326,W246)-1,"")</f>
        <v>101</v>
      </c>
      <c r="AB246" s="91" t="str">
        <f>IFERROR(RANK(X246,$X$10:$X$326,1)+COUNTIF(X246:X$326,X246)-1,"")</f>
        <v/>
      </c>
      <c r="AC246" s="90" t="str">
        <f>IFERROR(RANK(Y246,$Y$10:$Y$326,1)+COUNTIF(Y246:Y$326,Y246)-1,"")</f>
        <v/>
      </c>
      <c r="AD246" s="90" t="str">
        <f>IFERROR(RANK(Z246,$Z$10:$Z$326,1)+COUNTIF(Z246:Z$326,Z246)-1,"")</f>
        <v/>
      </c>
    </row>
    <row r="247" spans="2:30" x14ac:dyDescent="0.25">
      <c r="B247" s="42" t="str">
        <f>IF(ISTEXT('Current Price list'!A238),'Current Price list'!A238,"")</f>
        <v/>
      </c>
      <c r="C247" s="42" t="str">
        <f>IFERROR(IFERROR(VLOOKUP(B247,'Previous Price List'!$A$3:$H$369,6,FALSE),VLOOKUP(B247,'Current Price list'!$A$3:$H$390,2,FALSE)),"")</f>
        <v/>
      </c>
      <c r="D247" s="42" t="str">
        <f>IFERROR(IF(ISBLANK(VLOOKUP(B247,'Current Price list'!$A$3:$H$390,4,FALSE)),F247,VLOOKUP(B247,'Current Price list'!$A$3:$H$390,4,FALSE)),"")</f>
        <v/>
      </c>
      <c r="E247" s="42" t="str">
        <f>IFERROR(IF(ISBLANK(VLOOKUP(B247,'Current Price list'!$A$3:$H$390,5,FALSE)),F247,VLOOKUP(B247,'Current Price list'!$A$3:$H$390,5,FALSE)),"")</f>
        <v/>
      </c>
      <c r="F247" s="42" t="str">
        <f>IFERROR(VLOOKUP(B247,'Current Price list'!$A$3:$H$390,6,FALSE),"")</f>
        <v/>
      </c>
      <c r="G247" s="42" t="str">
        <f>IFERROR(VLOOKUP(B247,'Current Price list'!$A$3:$H$3990,7,FALSE),"")</f>
        <v/>
      </c>
      <c r="H247" s="42" t="str">
        <f>IFERROR(VLOOKUP(B247,'Current Price list'!$A$3:$H$390,8,FALSE),"")</f>
        <v/>
      </c>
      <c r="J247" s="42" t="str">
        <f>IFERROR(F247/VLOOKUP(B247,'Year Start'!$A$3:$B$490,2,FALSE)-1,"")</f>
        <v/>
      </c>
      <c r="V247" s="53" t="str">
        <f t="shared" si="40"/>
        <v/>
      </c>
      <c r="W247" s="88">
        <f t="shared" si="36"/>
        <v>0</v>
      </c>
      <c r="X247" s="88" t="str">
        <f t="shared" si="37"/>
        <v/>
      </c>
      <c r="Y247" s="89" t="str">
        <f t="shared" si="38"/>
        <v/>
      </c>
      <c r="Z247" s="89" t="str">
        <f t="shared" si="39"/>
        <v/>
      </c>
      <c r="AA247" s="90">
        <f>IFERROR(RANK(W247,$W$10:$W$326,1)+COUNTIF(W247:W$326,W247)-1,"")</f>
        <v>100</v>
      </c>
      <c r="AB247" s="91" t="str">
        <f>IFERROR(RANK(X247,$X$10:$X$326,1)+COUNTIF(X247:X$326,X247)-1,"")</f>
        <v/>
      </c>
      <c r="AC247" s="90" t="str">
        <f>IFERROR(RANK(Y247,$Y$10:$Y$326,1)+COUNTIF(Y247:Y$326,Y247)-1,"")</f>
        <v/>
      </c>
      <c r="AD247" s="90" t="str">
        <f>IFERROR(RANK(Z247,$Z$10:$Z$326,1)+COUNTIF(Z247:Z$326,Z247)-1,"")</f>
        <v/>
      </c>
    </row>
    <row r="248" spans="2:30" x14ac:dyDescent="0.25">
      <c r="B248" s="42" t="str">
        <f>IF(ISTEXT('Current Price list'!A239),'Current Price list'!A239,"")</f>
        <v/>
      </c>
      <c r="C248" s="42" t="str">
        <f>IFERROR(IFERROR(VLOOKUP(B248,'Previous Price List'!$A$3:$H$369,6,FALSE),VLOOKUP(B248,'Current Price list'!$A$3:$H$390,2,FALSE)),"")</f>
        <v/>
      </c>
      <c r="D248" s="42" t="str">
        <f>IFERROR(IF(ISBLANK(VLOOKUP(B248,'Current Price list'!$A$3:$H$390,4,FALSE)),F248,VLOOKUP(B248,'Current Price list'!$A$3:$H$390,4,FALSE)),"")</f>
        <v/>
      </c>
      <c r="E248" s="42" t="str">
        <f>IFERROR(IF(ISBLANK(VLOOKUP(B248,'Current Price list'!$A$3:$H$390,5,FALSE)),F248,VLOOKUP(B248,'Current Price list'!$A$3:$H$390,5,FALSE)),"")</f>
        <v/>
      </c>
      <c r="F248" s="42" t="str">
        <f>IFERROR(VLOOKUP(B248,'Current Price list'!$A$3:$H$390,6,FALSE),"")</f>
        <v/>
      </c>
      <c r="G248" s="42" t="str">
        <f>IFERROR(VLOOKUP(B248,'Current Price list'!$A$3:$H$3990,7,FALSE),"")</f>
        <v/>
      </c>
      <c r="H248" s="42" t="str">
        <f>IFERROR(VLOOKUP(B248,'Current Price list'!$A$3:$H$390,8,FALSE),"")</f>
        <v/>
      </c>
      <c r="J248" s="42" t="str">
        <f>IFERROR(F248/VLOOKUP(B248,'Year Start'!$A$3:$B$490,2,FALSE)-1,"")</f>
        <v/>
      </c>
      <c r="V248" s="53" t="str">
        <f t="shared" si="40"/>
        <v/>
      </c>
      <c r="W248" s="88">
        <f t="shared" si="36"/>
        <v>0</v>
      </c>
      <c r="X248" s="88" t="str">
        <f t="shared" si="37"/>
        <v/>
      </c>
      <c r="Y248" s="89" t="str">
        <f t="shared" si="38"/>
        <v/>
      </c>
      <c r="Z248" s="89" t="str">
        <f t="shared" si="39"/>
        <v/>
      </c>
      <c r="AA248" s="90">
        <f>IFERROR(RANK(W248,$W$10:$W$326,1)+COUNTIF(W248:W$326,W248)-1,"")</f>
        <v>99</v>
      </c>
      <c r="AB248" s="91" t="str">
        <f>IFERROR(RANK(X248,$X$10:$X$326,1)+COUNTIF(X248:X$326,X248)-1,"")</f>
        <v/>
      </c>
      <c r="AC248" s="90" t="str">
        <f>IFERROR(RANK(Y248,$Y$10:$Y$326,1)+COUNTIF(Y248:Y$326,Y248)-1,"")</f>
        <v/>
      </c>
      <c r="AD248" s="90" t="str">
        <f>IFERROR(RANK(Z248,$Z$10:$Z$326,1)+COUNTIF(Z248:Z$326,Z248)-1,"")</f>
        <v/>
      </c>
    </row>
    <row r="249" spans="2:30" x14ac:dyDescent="0.25">
      <c r="B249" s="42" t="str">
        <f>IF(ISTEXT('Current Price list'!A240),'Current Price list'!A240,"")</f>
        <v/>
      </c>
      <c r="C249" s="42" t="str">
        <f>IFERROR(IFERROR(VLOOKUP(B249,'Previous Price List'!$A$3:$H$369,6,FALSE),VLOOKUP(B249,'Current Price list'!$A$3:$H$390,2,FALSE)),"")</f>
        <v/>
      </c>
      <c r="D249" s="42" t="str">
        <f>IFERROR(IF(ISBLANK(VLOOKUP(B249,'Current Price list'!$A$3:$H$390,4,FALSE)),F249,VLOOKUP(B249,'Current Price list'!$A$3:$H$390,4,FALSE)),"")</f>
        <v/>
      </c>
      <c r="E249" s="42" t="str">
        <f>IFERROR(IF(ISBLANK(VLOOKUP(B249,'Current Price list'!$A$3:$H$390,5,FALSE)),F249,VLOOKUP(B249,'Current Price list'!$A$3:$H$390,5,FALSE)),"")</f>
        <v/>
      </c>
      <c r="F249" s="42" t="str">
        <f>IFERROR(VLOOKUP(B249,'Current Price list'!$A$3:$H$390,6,FALSE),"")</f>
        <v/>
      </c>
      <c r="G249" s="42" t="str">
        <f>IFERROR(VLOOKUP(B249,'Current Price list'!$A$3:$H$3990,7,FALSE),"")</f>
        <v/>
      </c>
      <c r="H249" s="42" t="str">
        <f>IFERROR(VLOOKUP(B249,'Current Price list'!$A$3:$H$390,8,FALSE),"")</f>
        <v/>
      </c>
      <c r="J249" s="42" t="str">
        <f>IFERROR(F249/VLOOKUP(B249,'Year Start'!$A$3:$B$490,2,FALSE)-1,"")</f>
        <v/>
      </c>
      <c r="V249" s="53" t="str">
        <f t="shared" si="40"/>
        <v/>
      </c>
      <c r="W249" s="88">
        <f t="shared" si="36"/>
        <v>0</v>
      </c>
      <c r="X249" s="88" t="str">
        <f t="shared" si="37"/>
        <v/>
      </c>
      <c r="Y249" s="89" t="str">
        <f t="shared" si="38"/>
        <v/>
      </c>
      <c r="Z249" s="89" t="str">
        <f t="shared" si="39"/>
        <v/>
      </c>
      <c r="AA249" s="90">
        <f>IFERROR(RANK(W249,$W$10:$W$326,1)+COUNTIF(W249:W$326,W249)-1,"")</f>
        <v>98</v>
      </c>
      <c r="AB249" s="91" t="str">
        <f>IFERROR(RANK(X249,$X$10:$X$326,1)+COUNTIF(X249:X$326,X249)-1,"")</f>
        <v/>
      </c>
      <c r="AC249" s="90" t="str">
        <f>IFERROR(RANK(Y249,$Y$10:$Y$326,1)+COUNTIF(Y249:Y$326,Y249)-1,"")</f>
        <v/>
      </c>
      <c r="AD249" s="90" t="str">
        <f>IFERROR(RANK(Z249,$Z$10:$Z$326,1)+COUNTIF(Z249:Z$326,Z249)-1,"")</f>
        <v/>
      </c>
    </row>
    <row r="250" spans="2:30" x14ac:dyDescent="0.25">
      <c r="B250" s="42" t="str">
        <f>IF(ISTEXT('Current Price list'!A241),'Current Price list'!A241,"")</f>
        <v/>
      </c>
      <c r="C250" s="42" t="str">
        <f>IFERROR(IFERROR(VLOOKUP(B250,'Previous Price List'!$A$3:$H$369,6,FALSE),VLOOKUP(B250,'Current Price list'!$A$3:$H$390,2,FALSE)),"")</f>
        <v/>
      </c>
      <c r="D250" s="42" t="str">
        <f>IFERROR(IF(ISBLANK(VLOOKUP(B250,'Current Price list'!$A$3:$H$390,4,FALSE)),F250,VLOOKUP(B250,'Current Price list'!$A$3:$H$390,4,FALSE)),"")</f>
        <v/>
      </c>
      <c r="E250" s="42" t="str">
        <f>IFERROR(IF(ISBLANK(VLOOKUP(B250,'Current Price list'!$A$3:$H$390,5,FALSE)),F250,VLOOKUP(B250,'Current Price list'!$A$3:$H$390,5,FALSE)),"")</f>
        <v/>
      </c>
      <c r="F250" s="42" t="str">
        <f>IFERROR(VLOOKUP(B250,'Current Price list'!$A$3:$H$390,6,FALSE),"")</f>
        <v/>
      </c>
      <c r="G250" s="42" t="str">
        <f>IFERROR(VLOOKUP(B250,'Current Price list'!$A$3:$H$3990,7,FALSE),"")</f>
        <v/>
      </c>
      <c r="H250" s="42" t="str">
        <f>IFERROR(VLOOKUP(B250,'Current Price list'!$A$3:$H$390,8,FALSE),"")</f>
        <v/>
      </c>
      <c r="J250" s="42" t="str">
        <f>IFERROR(F250/VLOOKUP(B250,'Year Start'!$A$3:$B$490,2,FALSE)-1,"")</f>
        <v/>
      </c>
      <c r="V250" s="53" t="str">
        <f t="shared" si="40"/>
        <v/>
      </c>
      <c r="W250" s="88">
        <f t="shared" si="36"/>
        <v>0</v>
      </c>
      <c r="X250" s="88" t="str">
        <f t="shared" si="37"/>
        <v/>
      </c>
      <c r="Y250" s="89" t="str">
        <f t="shared" si="38"/>
        <v/>
      </c>
      <c r="Z250" s="89" t="str">
        <f t="shared" si="39"/>
        <v/>
      </c>
      <c r="AA250" s="90">
        <f>IFERROR(RANK(W250,$W$10:$W$326,1)+COUNTIF(W250:W$326,W250)-1,"")</f>
        <v>97</v>
      </c>
      <c r="AB250" s="91" t="str">
        <f>IFERROR(RANK(X250,$X$10:$X$326,1)+COUNTIF(X250:X$326,X250)-1,"")</f>
        <v/>
      </c>
      <c r="AC250" s="90" t="str">
        <f>IFERROR(RANK(Y250,$Y$10:$Y$326,1)+COUNTIF(Y250:Y$326,Y250)-1,"")</f>
        <v/>
      </c>
      <c r="AD250" s="90" t="str">
        <f>IFERROR(RANK(Z250,$Z$10:$Z$326,1)+COUNTIF(Z250:Z$326,Z250)-1,"")</f>
        <v/>
      </c>
    </row>
    <row r="251" spans="2:30" x14ac:dyDescent="0.25">
      <c r="B251" s="42" t="str">
        <f>IF(ISTEXT('Current Price list'!A242),'Current Price list'!A242,"")</f>
        <v/>
      </c>
      <c r="C251" s="42" t="str">
        <f>IFERROR(IFERROR(VLOOKUP(B251,'Previous Price List'!$A$3:$H$369,6,FALSE),VLOOKUP(B251,'Current Price list'!$A$3:$H$390,2,FALSE)),"")</f>
        <v/>
      </c>
      <c r="D251" s="42" t="str">
        <f>IFERROR(IF(ISBLANK(VLOOKUP(B251,'Current Price list'!$A$3:$H$390,4,FALSE)),F251,VLOOKUP(B251,'Current Price list'!$A$3:$H$390,4,FALSE)),"")</f>
        <v/>
      </c>
      <c r="E251" s="42" t="str">
        <f>IFERROR(IF(ISBLANK(VLOOKUP(B251,'Current Price list'!$A$3:$H$390,5,FALSE)),F251,VLOOKUP(B251,'Current Price list'!$A$3:$H$390,5,FALSE)),"")</f>
        <v/>
      </c>
      <c r="F251" s="42" t="str">
        <f>IFERROR(VLOOKUP(B251,'Current Price list'!$A$3:$H$390,6,FALSE),"")</f>
        <v/>
      </c>
      <c r="G251" s="42" t="str">
        <f>IFERROR(VLOOKUP(B251,'Current Price list'!$A$3:$H$3990,7,FALSE),"")</f>
        <v/>
      </c>
      <c r="H251" s="42" t="str">
        <f>IFERROR(VLOOKUP(B251,'Current Price list'!$A$3:$H$390,8,FALSE),"")</f>
        <v/>
      </c>
      <c r="J251" s="42" t="str">
        <f>IFERROR(F251/VLOOKUP(B251,'Year Start'!$A$3:$B$490,2,FALSE)-1,"")</f>
        <v/>
      </c>
      <c r="V251" s="53" t="str">
        <f t="shared" si="40"/>
        <v/>
      </c>
      <c r="W251" s="88">
        <f t="shared" si="36"/>
        <v>0</v>
      </c>
      <c r="X251" s="88" t="str">
        <f t="shared" si="37"/>
        <v/>
      </c>
      <c r="Y251" s="89" t="str">
        <f t="shared" si="38"/>
        <v/>
      </c>
      <c r="Z251" s="89" t="str">
        <f t="shared" si="39"/>
        <v/>
      </c>
      <c r="AA251" s="90">
        <f>IFERROR(RANK(W251,$W$10:$W$326,1)+COUNTIF(W251:W$326,W251)-1,"")</f>
        <v>96</v>
      </c>
      <c r="AB251" s="91" t="str">
        <f>IFERROR(RANK(X251,$X$10:$X$326,1)+COUNTIF(X251:X$326,X251)-1,"")</f>
        <v/>
      </c>
      <c r="AC251" s="90" t="str">
        <f>IFERROR(RANK(Y251,$Y$10:$Y$326,1)+COUNTIF(Y251:Y$326,Y251)-1,"")</f>
        <v/>
      </c>
      <c r="AD251" s="90" t="str">
        <f>IFERROR(RANK(Z251,$Z$10:$Z$326,1)+COUNTIF(Z251:Z$326,Z251)-1,"")</f>
        <v/>
      </c>
    </row>
    <row r="252" spans="2:30" x14ac:dyDescent="0.25">
      <c r="B252" s="42" t="str">
        <f>IF(ISTEXT('Current Price list'!A243),'Current Price list'!A243,"")</f>
        <v/>
      </c>
      <c r="C252" s="42" t="str">
        <f>IFERROR(IFERROR(VLOOKUP(B252,'Previous Price List'!$A$3:$H$369,6,FALSE),VLOOKUP(B252,'Current Price list'!$A$3:$H$390,2,FALSE)),"")</f>
        <v/>
      </c>
      <c r="D252" s="42" t="str">
        <f>IFERROR(IF(ISBLANK(VLOOKUP(B252,'Current Price list'!$A$3:$H$390,4,FALSE)),F252,VLOOKUP(B252,'Current Price list'!$A$3:$H$390,4,FALSE)),"")</f>
        <v/>
      </c>
      <c r="E252" s="42" t="str">
        <f>IFERROR(IF(ISBLANK(VLOOKUP(B252,'Current Price list'!$A$3:$H$390,5,FALSE)),F252,VLOOKUP(B252,'Current Price list'!$A$3:$H$390,5,FALSE)),"")</f>
        <v/>
      </c>
      <c r="F252" s="42" t="str">
        <f>IFERROR(VLOOKUP(B252,'Current Price list'!$A$3:$H$390,6,FALSE),"")</f>
        <v/>
      </c>
      <c r="G252" s="42" t="str">
        <f>IFERROR(VLOOKUP(B252,'Current Price list'!$A$3:$H$3990,7,FALSE),"")</f>
        <v/>
      </c>
      <c r="H252" s="42" t="str">
        <f>IFERROR(VLOOKUP(B252,'Current Price list'!$A$3:$H$390,8,FALSE),"")</f>
        <v/>
      </c>
      <c r="J252" s="42" t="str">
        <f>IFERROR(F252/VLOOKUP(B252,'Year Start'!$A$3:$B$490,2,FALSE)-1,"")</f>
        <v/>
      </c>
      <c r="V252" s="53" t="str">
        <f t="shared" si="40"/>
        <v/>
      </c>
      <c r="W252" s="88">
        <f t="shared" si="36"/>
        <v>0</v>
      </c>
      <c r="X252" s="88" t="str">
        <f t="shared" si="37"/>
        <v/>
      </c>
      <c r="Y252" s="89" t="str">
        <f t="shared" si="38"/>
        <v/>
      </c>
      <c r="Z252" s="89" t="str">
        <f t="shared" si="39"/>
        <v/>
      </c>
      <c r="AA252" s="90">
        <f>IFERROR(RANK(W252,$W$10:$W$326,1)+COUNTIF(W252:W$326,W252)-1,"")</f>
        <v>95</v>
      </c>
      <c r="AB252" s="91" t="str">
        <f>IFERROR(RANK(X252,$X$10:$X$326,1)+COUNTIF(X252:X$326,X252)-1,"")</f>
        <v/>
      </c>
      <c r="AC252" s="90" t="str">
        <f>IFERROR(RANK(Y252,$Y$10:$Y$326,1)+COUNTIF(Y252:Y$326,Y252)-1,"")</f>
        <v/>
      </c>
      <c r="AD252" s="90" t="str">
        <f>IFERROR(RANK(Z252,$Z$10:$Z$326,1)+COUNTIF(Z252:Z$326,Z252)-1,"")</f>
        <v/>
      </c>
    </row>
    <row r="253" spans="2:30" x14ac:dyDescent="0.25">
      <c r="B253" s="42" t="str">
        <f>IF(ISTEXT('Current Price list'!A244),'Current Price list'!A244,"")</f>
        <v/>
      </c>
      <c r="C253" s="42" t="str">
        <f>IFERROR(IFERROR(VLOOKUP(B253,'Previous Price List'!$A$3:$H$369,6,FALSE),VLOOKUP(B253,'Current Price list'!$A$3:$H$390,2,FALSE)),"")</f>
        <v/>
      </c>
      <c r="D253" s="42" t="str">
        <f>IFERROR(IF(ISBLANK(VLOOKUP(B253,'Current Price list'!$A$3:$H$390,4,FALSE)),F253,VLOOKUP(B253,'Current Price list'!$A$3:$H$390,4,FALSE)),"")</f>
        <v/>
      </c>
      <c r="E253" s="42" t="str">
        <f>IFERROR(IF(ISBLANK(VLOOKUP(B253,'Current Price list'!$A$3:$H$390,5,FALSE)),F253,VLOOKUP(B253,'Current Price list'!$A$3:$H$390,5,FALSE)),"")</f>
        <v/>
      </c>
      <c r="F253" s="42" t="str">
        <f>IFERROR(VLOOKUP(B253,'Current Price list'!$A$3:$H$390,6,FALSE),"")</f>
        <v/>
      </c>
      <c r="G253" s="42" t="str">
        <f>IFERROR(VLOOKUP(B253,'Current Price list'!$A$3:$H$3990,7,FALSE),"")</f>
        <v/>
      </c>
      <c r="H253" s="42" t="str">
        <f>IFERROR(VLOOKUP(B253,'Current Price list'!$A$3:$H$390,8,FALSE),"")</f>
        <v/>
      </c>
      <c r="J253" s="42" t="str">
        <f>IFERROR(F253/VLOOKUP(B253,'Year Start'!$A$3:$B$490,2,FALSE)-1,"")</f>
        <v/>
      </c>
      <c r="V253" s="53" t="str">
        <f t="shared" si="40"/>
        <v/>
      </c>
      <c r="W253" s="88">
        <f t="shared" si="36"/>
        <v>0</v>
      </c>
      <c r="X253" s="88" t="str">
        <f t="shared" si="37"/>
        <v/>
      </c>
      <c r="Y253" s="89" t="str">
        <f t="shared" si="38"/>
        <v/>
      </c>
      <c r="Z253" s="89" t="str">
        <f t="shared" si="39"/>
        <v/>
      </c>
      <c r="AA253" s="90">
        <f>IFERROR(RANK(W253,$W$10:$W$326,1)+COUNTIF(W253:W$326,W253)-1,"")</f>
        <v>94</v>
      </c>
      <c r="AB253" s="91" t="str">
        <f>IFERROR(RANK(X253,$X$10:$X$326,1)+COUNTIF(X253:X$326,X253)-1,"")</f>
        <v/>
      </c>
      <c r="AC253" s="90" t="str">
        <f>IFERROR(RANK(Y253,$Y$10:$Y$326,1)+COUNTIF(Y253:Y$326,Y253)-1,"")</f>
        <v/>
      </c>
      <c r="AD253" s="90" t="str">
        <f>IFERROR(RANK(Z253,$Z$10:$Z$326,1)+COUNTIF(Z253:Z$326,Z253)-1,"")</f>
        <v/>
      </c>
    </row>
    <row r="254" spans="2:30" x14ac:dyDescent="0.25">
      <c r="B254" s="42" t="str">
        <f>IF(ISTEXT('Current Price list'!A245),'Current Price list'!A245,"")</f>
        <v/>
      </c>
      <c r="C254" s="42" t="str">
        <f>IFERROR(IFERROR(VLOOKUP(B254,'Previous Price List'!$A$3:$H$369,6,FALSE),VLOOKUP(B254,'Current Price list'!$A$3:$H$390,2,FALSE)),"")</f>
        <v/>
      </c>
      <c r="D254" s="42" t="str">
        <f>IFERROR(IF(ISBLANK(VLOOKUP(B254,'Current Price list'!$A$3:$H$390,4,FALSE)),F254,VLOOKUP(B254,'Current Price list'!$A$3:$H$390,4,FALSE)),"")</f>
        <v/>
      </c>
      <c r="E254" s="42" t="str">
        <f>IFERROR(IF(ISBLANK(VLOOKUP(B254,'Current Price list'!$A$3:$H$390,5,FALSE)),F254,VLOOKUP(B254,'Current Price list'!$A$3:$H$390,5,FALSE)),"")</f>
        <v/>
      </c>
      <c r="F254" s="42" t="str">
        <f>IFERROR(VLOOKUP(B254,'Current Price list'!$A$3:$H$390,6,FALSE),"")</f>
        <v/>
      </c>
      <c r="G254" s="42" t="str">
        <f>IFERROR(VLOOKUP(B254,'Current Price list'!$A$3:$H$3990,7,FALSE),"")</f>
        <v/>
      </c>
      <c r="H254" s="42" t="str">
        <f>IFERROR(VLOOKUP(B254,'Current Price list'!$A$3:$H$390,8,FALSE),"")</f>
        <v/>
      </c>
      <c r="J254" s="42" t="str">
        <f>IFERROR(F254/VLOOKUP(B254,'Year Start'!$A$3:$B$490,2,FALSE)-1,"")</f>
        <v/>
      </c>
      <c r="V254" s="53" t="str">
        <f t="shared" si="40"/>
        <v/>
      </c>
      <c r="W254" s="88">
        <f t="shared" si="36"/>
        <v>0</v>
      </c>
      <c r="X254" s="88" t="str">
        <f t="shared" si="37"/>
        <v/>
      </c>
      <c r="Y254" s="89" t="str">
        <f t="shared" si="38"/>
        <v/>
      </c>
      <c r="Z254" s="89" t="str">
        <f t="shared" si="39"/>
        <v/>
      </c>
      <c r="AA254" s="90">
        <f>IFERROR(RANK(W254,$W$10:$W$326,1)+COUNTIF(W254:W$326,W254)-1,"")</f>
        <v>93</v>
      </c>
      <c r="AB254" s="91" t="str">
        <f>IFERROR(RANK(X254,$X$10:$X$326,1)+COUNTIF(X254:X$326,X254)-1,"")</f>
        <v/>
      </c>
      <c r="AC254" s="90" t="str">
        <f>IFERROR(RANK(Y254,$Y$10:$Y$326,1)+COUNTIF(Y254:Y$326,Y254)-1,"")</f>
        <v/>
      </c>
      <c r="AD254" s="90" t="str">
        <f>IFERROR(RANK(Z254,$Z$10:$Z$326,1)+COUNTIF(Z254:Z$326,Z254)-1,"")</f>
        <v/>
      </c>
    </row>
    <row r="255" spans="2:30" x14ac:dyDescent="0.25">
      <c r="B255" s="42" t="str">
        <f>IF(ISTEXT('Current Price list'!A246),'Current Price list'!A246,"")</f>
        <v/>
      </c>
      <c r="C255" s="42" t="str">
        <f>IFERROR(IFERROR(VLOOKUP(B255,'Previous Price List'!$A$3:$H$369,6,FALSE),VLOOKUP(B255,'Current Price list'!$A$3:$H$390,2,FALSE)),"")</f>
        <v/>
      </c>
      <c r="D255" s="42" t="str">
        <f>IFERROR(IF(ISBLANK(VLOOKUP(B255,'Current Price list'!$A$3:$H$390,4,FALSE)),F255,VLOOKUP(B255,'Current Price list'!$A$3:$H$390,4,FALSE)),"")</f>
        <v/>
      </c>
      <c r="E255" s="42" t="str">
        <f>IFERROR(IF(ISBLANK(VLOOKUP(B255,'Current Price list'!$A$3:$H$390,5,FALSE)),F255,VLOOKUP(B255,'Current Price list'!$A$3:$H$390,5,FALSE)),"")</f>
        <v/>
      </c>
      <c r="F255" s="42" t="str">
        <f>IFERROR(VLOOKUP(B255,'Current Price list'!$A$3:$H$390,6,FALSE),"")</f>
        <v/>
      </c>
      <c r="G255" s="42" t="str">
        <f>IFERROR(VLOOKUP(B255,'Current Price list'!$A$3:$H$3990,7,FALSE),"")</f>
        <v/>
      </c>
      <c r="H255" s="42" t="str">
        <f>IFERROR(VLOOKUP(B255,'Current Price list'!$A$3:$H$390,8,FALSE),"")</f>
        <v/>
      </c>
      <c r="J255" s="42" t="str">
        <f>IFERROR(F255/VLOOKUP(B255,'Year Start'!$A$3:$B$490,2,FALSE)-1,"")</f>
        <v/>
      </c>
      <c r="V255" s="53" t="str">
        <f t="shared" si="40"/>
        <v/>
      </c>
      <c r="W255" s="88">
        <f t="shared" si="36"/>
        <v>0</v>
      </c>
      <c r="X255" s="88" t="str">
        <f t="shared" si="37"/>
        <v/>
      </c>
      <c r="Y255" s="89" t="str">
        <f t="shared" si="38"/>
        <v/>
      </c>
      <c r="Z255" s="89" t="str">
        <f t="shared" si="39"/>
        <v/>
      </c>
      <c r="AA255" s="90">
        <f>IFERROR(RANK(W255,$W$10:$W$326,1)+COUNTIF(W255:W$326,W255)-1,"")</f>
        <v>92</v>
      </c>
      <c r="AB255" s="91" t="str">
        <f>IFERROR(RANK(X255,$X$10:$X$326,1)+COUNTIF(X255:X$326,X255)-1,"")</f>
        <v/>
      </c>
      <c r="AC255" s="90" t="str">
        <f>IFERROR(RANK(Y255,$Y$10:$Y$326,1)+COUNTIF(Y255:Y$326,Y255)-1,"")</f>
        <v/>
      </c>
      <c r="AD255" s="90" t="str">
        <f>IFERROR(RANK(Z255,$Z$10:$Z$326,1)+COUNTIF(Z255:Z$326,Z255)-1,"")</f>
        <v/>
      </c>
    </row>
    <row r="256" spans="2:30" x14ac:dyDescent="0.25">
      <c r="B256" s="42" t="str">
        <f>IF(ISTEXT('Current Price list'!A247),'Current Price list'!A247,"")</f>
        <v/>
      </c>
      <c r="C256" s="42" t="str">
        <f>IFERROR(IFERROR(VLOOKUP(B256,'Previous Price List'!$A$3:$H$369,6,FALSE),VLOOKUP(B256,'Current Price list'!$A$3:$H$390,2,FALSE)),"")</f>
        <v/>
      </c>
      <c r="D256" s="42" t="str">
        <f>IFERROR(IF(ISBLANK(VLOOKUP(B256,'Current Price list'!$A$3:$H$390,4,FALSE)),F256,VLOOKUP(B256,'Current Price list'!$A$3:$H$390,4,FALSE)),"")</f>
        <v/>
      </c>
      <c r="E256" s="42" t="str">
        <f>IFERROR(IF(ISBLANK(VLOOKUP(B256,'Current Price list'!$A$3:$H$390,5,FALSE)),F256,VLOOKUP(B256,'Current Price list'!$A$3:$H$390,5,FALSE)),"")</f>
        <v/>
      </c>
      <c r="F256" s="42" t="str">
        <f>IFERROR(VLOOKUP(B256,'Current Price list'!$A$3:$H$390,6,FALSE),"")</f>
        <v/>
      </c>
      <c r="G256" s="42" t="str">
        <f>IFERROR(VLOOKUP(B256,'Current Price list'!$A$3:$H$3990,7,FALSE),"")</f>
        <v/>
      </c>
      <c r="H256" s="42" t="str">
        <f>IFERROR(VLOOKUP(B256,'Current Price list'!$A$3:$H$390,8,FALSE),"")</f>
        <v/>
      </c>
      <c r="J256" s="42" t="str">
        <f>IFERROR(F256/VLOOKUP(B256,'Year Start'!$A$3:$B$490,2,FALSE)-1,"")</f>
        <v/>
      </c>
      <c r="V256" s="53" t="str">
        <f t="shared" si="40"/>
        <v/>
      </c>
      <c r="W256" s="88">
        <f t="shared" si="36"/>
        <v>0</v>
      </c>
      <c r="X256" s="88" t="str">
        <f t="shared" si="37"/>
        <v/>
      </c>
      <c r="Y256" s="89" t="str">
        <f t="shared" si="38"/>
        <v/>
      </c>
      <c r="Z256" s="89" t="str">
        <f t="shared" si="39"/>
        <v/>
      </c>
      <c r="AA256" s="90">
        <f>IFERROR(RANK(W256,$W$10:$W$326,1)+COUNTIF(W256:W$326,W256)-1,"")</f>
        <v>91</v>
      </c>
      <c r="AB256" s="91" t="str">
        <f>IFERROR(RANK(X256,$X$10:$X$326,1)+COUNTIF(X256:X$326,X256)-1,"")</f>
        <v/>
      </c>
      <c r="AC256" s="90" t="str">
        <f>IFERROR(RANK(Y256,$Y$10:$Y$326,1)+COUNTIF(Y256:Y$326,Y256)-1,"")</f>
        <v/>
      </c>
      <c r="AD256" s="90" t="str">
        <f>IFERROR(RANK(Z256,$Z$10:$Z$326,1)+COUNTIF(Z256:Z$326,Z256)-1,"")</f>
        <v/>
      </c>
    </row>
    <row r="257" spans="2:30" x14ac:dyDescent="0.25">
      <c r="B257" s="42" t="str">
        <f>IF(ISTEXT('Current Price list'!A248),'Current Price list'!A248,"")</f>
        <v/>
      </c>
      <c r="C257" s="42" t="str">
        <f>IFERROR(IFERROR(VLOOKUP(B257,'Previous Price List'!$A$3:$H$369,6,FALSE),VLOOKUP(B257,'Current Price list'!$A$3:$H$390,2,FALSE)),"")</f>
        <v/>
      </c>
      <c r="D257" s="42" t="str">
        <f>IFERROR(IF(ISBLANK(VLOOKUP(B257,'Current Price list'!$A$3:$H$390,4,FALSE)),F257,VLOOKUP(B257,'Current Price list'!$A$3:$H$390,4,FALSE)),"")</f>
        <v/>
      </c>
      <c r="E257" s="42" t="str">
        <f>IFERROR(IF(ISBLANK(VLOOKUP(B257,'Current Price list'!$A$3:$H$390,5,FALSE)),F257,VLOOKUP(B257,'Current Price list'!$A$3:$H$390,5,FALSE)),"")</f>
        <v/>
      </c>
      <c r="F257" s="42" t="str">
        <f>IFERROR(VLOOKUP(B257,'Current Price list'!$A$3:$H$390,6,FALSE),"")</f>
        <v/>
      </c>
      <c r="G257" s="42" t="str">
        <f>IFERROR(VLOOKUP(B257,'Current Price list'!$A$3:$H$3990,7,FALSE),"")</f>
        <v/>
      </c>
      <c r="H257" s="42" t="str">
        <f>IFERROR(VLOOKUP(B257,'Current Price list'!$A$3:$H$390,8,FALSE),"")</f>
        <v/>
      </c>
      <c r="J257" s="42" t="str">
        <f>IFERROR(F257/VLOOKUP(B257,'Year Start'!$A$3:$B$490,2,FALSE)-1,"")</f>
        <v/>
      </c>
      <c r="V257" s="53" t="str">
        <f t="shared" si="40"/>
        <v/>
      </c>
      <c r="W257" s="88">
        <f t="shared" si="36"/>
        <v>0</v>
      </c>
      <c r="X257" s="88" t="str">
        <f t="shared" si="37"/>
        <v/>
      </c>
      <c r="Y257" s="89" t="str">
        <f t="shared" si="38"/>
        <v/>
      </c>
      <c r="Z257" s="89" t="str">
        <f t="shared" si="39"/>
        <v/>
      </c>
      <c r="AA257" s="90">
        <f>IFERROR(RANK(W257,$W$10:$W$326,1)+COUNTIF(W257:W$326,W257)-1,"")</f>
        <v>90</v>
      </c>
      <c r="AB257" s="91" t="str">
        <f>IFERROR(RANK(X257,$X$10:$X$326,1)+COUNTIF(X257:X$326,X257)-1,"")</f>
        <v/>
      </c>
      <c r="AC257" s="90" t="str">
        <f>IFERROR(RANK(Y257,$Y$10:$Y$326,1)+COUNTIF(Y257:Y$326,Y257)-1,"")</f>
        <v/>
      </c>
      <c r="AD257" s="90" t="str">
        <f>IFERROR(RANK(Z257,$Z$10:$Z$326,1)+COUNTIF(Z257:Z$326,Z257)-1,"")</f>
        <v/>
      </c>
    </row>
    <row r="258" spans="2:30" x14ac:dyDescent="0.25">
      <c r="B258" s="42" t="str">
        <f>IF(ISTEXT('Current Price list'!A249),'Current Price list'!A249,"")</f>
        <v/>
      </c>
      <c r="C258" s="42" t="str">
        <f>IFERROR(IFERROR(VLOOKUP(B258,'Previous Price List'!$A$3:$H$369,6,FALSE),VLOOKUP(B258,'Current Price list'!$A$3:$H$390,2,FALSE)),"")</f>
        <v/>
      </c>
      <c r="D258" s="42" t="str">
        <f>IFERROR(IF(ISBLANK(VLOOKUP(B258,'Current Price list'!$A$3:$H$390,4,FALSE)),F258,VLOOKUP(B258,'Current Price list'!$A$3:$H$390,4,FALSE)),"")</f>
        <v/>
      </c>
      <c r="E258" s="42" t="str">
        <f>IFERROR(IF(ISBLANK(VLOOKUP(B258,'Current Price list'!$A$3:$H$390,5,FALSE)),F258,VLOOKUP(B258,'Current Price list'!$A$3:$H$390,5,FALSE)),"")</f>
        <v/>
      </c>
      <c r="F258" s="42" t="str">
        <f>IFERROR(VLOOKUP(B258,'Current Price list'!$A$3:$H$390,6,FALSE),"")</f>
        <v/>
      </c>
      <c r="G258" s="42" t="str">
        <f>IFERROR(VLOOKUP(B258,'Current Price list'!$A$3:$H$3990,7,FALSE),"")</f>
        <v/>
      </c>
      <c r="H258" s="42" t="str">
        <f>IFERROR(VLOOKUP(B258,'Current Price list'!$A$3:$H$390,8,FALSE),"")</f>
        <v/>
      </c>
      <c r="J258" s="42" t="str">
        <f>IFERROR(F258/VLOOKUP(B258,'Year Start'!$A$3:$B$490,2,FALSE)-1,"")</f>
        <v/>
      </c>
      <c r="V258" s="53" t="str">
        <f t="shared" si="40"/>
        <v/>
      </c>
      <c r="W258" s="88">
        <f t="shared" ref="W258:W321" si="41">IF(ISTEXT(B258),I258,"")</f>
        <v>0</v>
      </c>
      <c r="X258" s="88" t="str">
        <f t="shared" ref="X258:X321" si="42">IF(ISTEXT(B258),J258,"")</f>
        <v/>
      </c>
      <c r="Y258" s="89" t="str">
        <f t="shared" ref="Y258:Y321" si="43">IF(ISTEXT(B258),G258,"")</f>
        <v/>
      </c>
      <c r="Z258" s="89" t="str">
        <f t="shared" ref="Z258:Z321" si="44">IF(ISTEXT(B258),H258,"")</f>
        <v/>
      </c>
      <c r="AA258" s="90">
        <f>IFERROR(RANK(W258,$W$10:$W$326,1)+COUNTIF(W258:W$326,W258)-1,"")</f>
        <v>89</v>
      </c>
      <c r="AB258" s="91" t="str">
        <f>IFERROR(RANK(X258,$X$10:$X$326,1)+COUNTIF(X258:X$326,X258)-1,"")</f>
        <v/>
      </c>
      <c r="AC258" s="90" t="str">
        <f>IFERROR(RANK(Y258,$Y$10:$Y$326,1)+COUNTIF(Y258:Y$326,Y258)-1,"")</f>
        <v/>
      </c>
      <c r="AD258" s="90" t="str">
        <f>IFERROR(RANK(Z258,$Z$10:$Z$326,1)+COUNTIF(Z258:Z$326,Z258)-1,"")</f>
        <v/>
      </c>
    </row>
    <row r="259" spans="2:30" x14ac:dyDescent="0.25">
      <c r="B259" s="42" t="str">
        <f>IF(ISTEXT('Current Price list'!A250),'Current Price list'!A250,"")</f>
        <v/>
      </c>
      <c r="C259" s="42" t="str">
        <f>IFERROR(IFERROR(VLOOKUP(B259,'Previous Price List'!$A$3:$H$369,6,FALSE),VLOOKUP(B259,'Current Price list'!$A$3:$H$390,2,FALSE)),"")</f>
        <v/>
      </c>
      <c r="D259" s="42" t="str">
        <f>IFERROR(IF(ISBLANK(VLOOKUP(B259,'Current Price list'!$A$3:$H$390,4,FALSE)),F259,VLOOKUP(B259,'Current Price list'!$A$3:$H$390,4,FALSE)),"")</f>
        <v/>
      </c>
      <c r="E259" s="42" t="str">
        <f>IFERROR(IF(ISBLANK(VLOOKUP(B259,'Current Price list'!$A$3:$H$390,5,FALSE)),F259,VLOOKUP(B259,'Current Price list'!$A$3:$H$390,5,FALSE)),"")</f>
        <v/>
      </c>
      <c r="F259" s="42" t="str">
        <f>IFERROR(VLOOKUP(B259,'Current Price list'!$A$3:$H$390,6,FALSE),"")</f>
        <v/>
      </c>
      <c r="G259" s="42" t="str">
        <f>IFERROR(VLOOKUP(B259,'Current Price list'!$A$3:$H$3990,7,FALSE),"")</f>
        <v/>
      </c>
      <c r="H259" s="42" t="str">
        <f>IFERROR(VLOOKUP(B259,'Current Price list'!$A$3:$H$390,8,FALSE),"")</f>
        <v/>
      </c>
      <c r="J259" s="42" t="str">
        <f>IFERROR(F259/VLOOKUP(B259,'Year Start'!$A$3:$B$490,2,FALSE)-1,"")</f>
        <v/>
      </c>
      <c r="V259" s="53" t="str">
        <f t="shared" ref="V259:V322" si="45">IF(ISTEXT(B259),B259,"")</f>
        <v/>
      </c>
      <c r="W259" s="88">
        <f t="shared" si="41"/>
        <v>0</v>
      </c>
      <c r="X259" s="88" t="str">
        <f t="shared" si="42"/>
        <v/>
      </c>
      <c r="Y259" s="89" t="str">
        <f t="shared" si="43"/>
        <v/>
      </c>
      <c r="Z259" s="89" t="str">
        <f t="shared" si="44"/>
        <v/>
      </c>
      <c r="AA259" s="90">
        <f>IFERROR(RANK(W259,$W$10:$W$326,1)+COUNTIF(W259:W$326,W259)-1,"")</f>
        <v>88</v>
      </c>
      <c r="AB259" s="91" t="str">
        <f>IFERROR(RANK(X259,$X$10:$X$326,1)+COUNTIF(X259:X$326,X259)-1,"")</f>
        <v/>
      </c>
      <c r="AC259" s="90" t="str">
        <f>IFERROR(RANK(Y259,$Y$10:$Y$326,1)+COUNTIF(Y259:Y$326,Y259)-1,"")</f>
        <v/>
      </c>
      <c r="AD259" s="90" t="str">
        <f>IFERROR(RANK(Z259,$Z$10:$Z$326,1)+COUNTIF(Z259:Z$326,Z259)-1,"")</f>
        <v/>
      </c>
    </row>
    <row r="260" spans="2:30" x14ac:dyDescent="0.25">
      <c r="B260" s="42" t="str">
        <f>IF(ISTEXT('Current Price list'!A251),'Current Price list'!A251,"")</f>
        <v/>
      </c>
      <c r="C260" s="42" t="str">
        <f>IFERROR(IFERROR(VLOOKUP(B260,'Previous Price List'!$A$3:$H$369,6,FALSE),VLOOKUP(B260,'Current Price list'!$A$3:$H$390,2,FALSE)),"")</f>
        <v/>
      </c>
      <c r="D260" s="42" t="str">
        <f>IFERROR(IF(ISBLANK(VLOOKUP(B260,'Current Price list'!$A$3:$H$390,4,FALSE)),F260,VLOOKUP(B260,'Current Price list'!$A$3:$H$390,4,FALSE)),"")</f>
        <v/>
      </c>
      <c r="E260" s="42" t="str">
        <f>IFERROR(IF(ISBLANK(VLOOKUP(B260,'Current Price list'!$A$3:$H$390,5,FALSE)),F260,VLOOKUP(B260,'Current Price list'!$A$3:$H$390,5,FALSE)),"")</f>
        <v/>
      </c>
      <c r="F260" s="42" t="str">
        <f>IFERROR(VLOOKUP(B260,'Current Price list'!$A$3:$H$390,6,FALSE),"")</f>
        <v/>
      </c>
      <c r="G260" s="42" t="str">
        <f>IFERROR(VLOOKUP(B260,'Current Price list'!$A$3:$H$3990,7,FALSE),"")</f>
        <v/>
      </c>
      <c r="H260" s="42" t="str">
        <f>IFERROR(VLOOKUP(B260,'Current Price list'!$A$3:$H$390,8,FALSE),"")</f>
        <v/>
      </c>
      <c r="J260" s="42" t="str">
        <f>IFERROR(F260/VLOOKUP(B260,'Year Start'!$A$3:$B$490,2,FALSE)-1,"")</f>
        <v/>
      </c>
      <c r="V260" s="53" t="str">
        <f t="shared" si="45"/>
        <v/>
      </c>
      <c r="W260" s="88">
        <f t="shared" si="41"/>
        <v>0</v>
      </c>
      <c r="X260" s="88" t="str">
        <f t="shared" si="42"/>
        <v/>
      </c>
      <c r="Y260" s="89" t="str">
        <f t="shared" si="43"/>
        <v/>
      </c>
      <c r="Z260" s="89" t="str">
        <f t="shared" si="44"/>
        <v/>
      </c>
      <c r="AA260" s="90">
        <f>IFERROR(RANK(W260,$W$10:$W$326,1)+COUNTIF(W260:W$326,W260)-1,"")</f>
        <v>87</v>
      </c>
      <c r="AB260" s="91" t="str">
        <f>IFERROR(RANK(X260,$X$10:$X$326,1)+COUNTIF(X260:X$326,X260)-1,"")</f>
        <v/>
      </c>
      <c r="AC260" s="90" t="str">
        <f>IFERROR(RANK(Y260,$Y$10:$Y$326,1)+COUNTIF(Y260:Y$326,Y260)-1,"")</f>
        <v/>
      </c>
      <c r="AD260" s="90" t="str">
        <f>IFERROR(RANK(Z260,$Z$10:$Z$326,1)+COUNTIF(Z260:Z$326,Z260)-1,"")</f>
        <v/>
      </c>
    </row>
    <row r="261" spans="2:30" x14ac:dyDescent="0.25">
      <c r="B261" s="42" t="str">
        <f>IF(ISTEXT('Current Price list'!A252),'Current Price list'!A252,"")</f>
        <v/>
      </c>
      <c r="C261" s="42" t="str">
        <f>IFERROR(IFERROR(VLOOKUP(B261,'Previous Price List'!$A$3:$H$369,6,FALSE),VLOOKUP(B261,'Current Price list'!$A$3:$H$390,2,FALSE)),"")</f>
        <v/>
      </c>
      <c r="D261" s="42" t="str">
        <f>IFERROR(IF(ISBLANK(VLOOKUP(B261,'Current Price list'!$A$3:$H$390,4,FALSE)),F261,VLOOKUP(B261,'Current Price list'!$A$3:$H$390,4,FALSE)),"")</f>
        <v/>
      </c>
      <c r="E261" s="42" t="str">
        <f>IFERROR(IF(ISBLANK(VLOOKUP(B261,'Current Price list'!$A$3:$H$390,5,FALSE)),F261,VLOOKUP(B261,'Current Price list'!$A$3:$H$390,5,FALSE)),"")</f>
        <v/>
      </c>
      <c r="F261" s="42" t="str">
        <f>IFERROR(VLOOKUP(B261,'Current Price list'!$A$3:$H$390,6,FALSE),"")</f>
        <v/>
      </c>
      <c r="G261" s="42" t="str">
        <f>IFERROR(VLOOKUP(B261,'Current Price list'!$A$3:$H$3990,7,FALSE),"")</f>
        <v/>
      </c>
      <c r="H261" s="42" t="str">
        <f>IFERROR(VLOOKUP(B261,'Current Price list'!$A$3:$H$390,8,FALSE),"")</f>
        <v/>
      </c>
      <c r="J261" s="42" t="str">
        <f>IFERROR(F261/VLOOKUP(B261,'Year Start'!$A$3:$B$490,2,FALSE)-1,"")</f>
        <v/>
      </c>
      <c r="V261" s="53" t="str">
        <f t="shared" si="45"/>
        <v/>
      </c>
      <c r="W261" s="88">
        <f t="shared" si="41"/>
        <v>0</v>
      </c>
      <c r="X261" s="88" t="str">
        <f t="shared" si="42"/>
        <v/>
      </c>
      <c r="Y261" s="89" t="str">
        <f t="shared" si="43"/>
        <v/>
      </c>
      <c r="Z261" s="89" t="str">
        <f t="shared" si="44"/>
        <v/>
      </c>
      <c r="AA261" s="90">
        <f>IFERROR(RANK(W261,$W$10:$W$326,1)+COUNTIF(W261:W$326,W261)-1,"")</f>
        <v>86</v>
      </c>
      <c r="AB261" s="91" t="str">
        <f>IFERROR(RANK(X261,$X$10:$X$326,1)+COUNTIF(X261:X$326,X261)-1,"")</f>
        <v/>
      </c>
      <c r="AC261" s="90" t="str">
        <f>IFERROR(RANK(Y261,$Y$10:$Y$326,1)+COUNTIF(Y261:Y$326,Y261)-1,"")</f>
        <v/>
      </c>
      <c r="AD261" s="90" t="str">
        <f>IFERROR(RANK(Z261,$Z$10:$Z$326,1)+COUNTIF(Z261:Z$326,Z261)-1,"")</f>
        <v/>
      </c>
    </row>
    <row r="262" spans="2:30" x14ac:dyDescent="0.25">
      <c r="B262" s="42" t="str">
        <f>IF(ISTEXT('Current Price list'!A253),'Current Price list'!A253,"")</f>
        <v/>
      </c>
      <c r="C262" s="42" t="str">
        <f>IFERROR(IFERROR(VLOOKUP(B262,'Previous Price List'!$A$3:$H$369,6,FALSE),VLOOKUP(B262,'Current Price list'!$A$3:$H$390,2,FALSE)),"")</f>
        <v/>
      </c>
      <c r="D262" s="42" t="str">
        <f>IFERROR(IF(ISBLANK(VLOOKUP(B262,'Current Price list'!$A$3:$H$390,4,FALSE)),F262,VLOOKUP(B262,'Current Price list'!$A$3:$H$390,4,FALSE)),"")</f>
        <v/>
      </c>
      <c r="E262" s="42" t="str">
        <f>IFERROR(IF(ISBLANK(VLOOKUP(B262,'Current Price list'!$A$3:$H$390,5,FALSE)),F262,VLOOKUP(B262,'Current Price list'!$A$3:$H$390,5,FALSE)),"")</f>
        <v/>
      </c>
      <c r="F262" s="42" t="str">
        <f>IFERROR(VLOOKUP(B262,'Current Price list'!$A$3:$H$390,6,FALSE),"")</f>
        <v/>
      </c>
      <c r="G262" s="42" t="str">
        <f>IFERROR(VLOOKUP(B262,'Current Price list'!$A$3:$H$3990,7,FALSE),"")</f>
        <v/>
      </c>
      <c r="H262" s="42" t="str">
        <f>IFERROR(VLOOKUP(B262,'Current Price list'!$A$3:$H$390,8,FALSE),"")</f>
        <v/>
      </c>
      <c r="J262" s="42" t="str">
        <f>IFERROR(F262/VLOOKUP(B262,'Year Start'!$A$3:$B$490,2,FALSE)-1,"")</f>
        <v/>
      </c>
      <c r="V262" s="53" t="str">
        <f t="shared" si="45"/>
        <v/>
      </c>
      <c r="W262" s="88">
        <f t="shared" si="41"/>
        <v>0</v>
      </c>
      <c r="X262" s="88" t="str">
        <f t="shared" si="42"/>
        <v/>
      </c>
      <c r="Y262" s="89" t="str">
        <f t="shared" si="43"/>
        <v/>
      </c>
      <c r="Z262" s="89" t="str">
        <f t="shared" si="44"/>
        <v/>
      </c>
      <c r="AA262" s="90">
        <f>IFERROR(RANK(W262,$W$10:$W$326,1)+COUNTIF(W262:W$326,W262)-1,"")</f>
        <v>85</v>
      </c>
      <c r="AB262" s="91" t="str">
        <f>IFERROR(RANK(X262,$X$10:$X$326,1)+COUNTIF(X262:X$326,X262)-1,"")</f>
        <v/>
      </c>
      <c r="AC262" s="90" t="str">
        <f>IFERROR(RANK(Y262,$Y$10:$Y$326,1)+COUNTIF(Y262:Y$326,Y262)-1,"")</f>
        <v/>
      </c>
      <c r="AD262" s="90" t="str">
        <f>IFERROR(RANK(Z262,$Z$10:$Z$326,1)+COUNTIF(Z262:Z$326,Z262)-1,"")</f>
        <v/>
      </c>
    </row>
    <row r="263" spans="2:30" x14ac:dyDescent="0.25">
      <c r="B263" s="42" t="str">
        <f>IF(ISTEXT('Current Price list'!A254),'Current Price list'!A254,"")</f>
        <v/>
      </c>
      <c r="C263" s="42" t="str">
        <f>IFERROR(IFERROR(VLOOKUP(B263,'Previous Price List'!$A$3:$H$369,6,FALSE),VLOOKUP(B263,'Current Price list'!$A$3:$H$390,2,FALSE)),"")</f>
        <v/>
      </c>
      <c r="D263" s="42" t="str">
        <f>IFERROR(IF(ISBLANK(VLOOKUP(B263,'Current Price list'!$A$3:$H$390,4,FALSE)),F263,VLOOKUP(B263,'Current Price list'!$A$3:$H$390,4,FALSE)),"")</f>
        <v/>
      </c>
      <c r="E263" s="42" t="str">
        <f>IFERROR(IF(ISBLANK(VLOOKUP(B263,'Current Price list'!$A$3:$H$390,5,FALSE)),F263,VLOOKUP(B263,'Current Price list'!$A$3:$H$390,5,FALSE)),"")</f>
        <v/>
      </c>
      <c r="F263" s="42" t="str">
        <f>IFERROR(VLOOKUP(B263,'Current Price list'!$A$3:$H$390,6,FALSE),"")</f>
        <v/>
      </c>
      <c r="G263" s="42" t="str">
        <f>IFERROR(VLOOKUP(B263,'Current Price list'!$A$3:$H$3990,7,FALSE),"")</f>
        <v/>
      </c>
      <c r="H263" s="42" t="str">
        <f>IFERROR(VLOOKUP(B263,'Current Price list'!$A$3:$H$390,8,FALSE),"")</f>
        <v/>
      </c>
      <c r="J263" s="42" t="str">
        <f>IFERROR(F263/VLOOKUP(B263,'Year Start'!$A$3:$B$490,2,FALSE)-1,"")</f>
        <v/>
      </c>
      <c r="V263" s="53" t="str">
        <f t="shared" si="45"/>
        <v/>
      </c>
      <c r="W263" s="88">
        <f t="shared" si="41"/>
        <v>0</v>
      </c>
      <c r="X263" s="88" t="str">
        <f t="shared" si="42"/>
        <v/>
      </c>
      <c r="Y263" s="89" t="str">
        <f t="shared" si="43"/>
        <v/>
      </c>
      <c r="Z263" s="89" t="str">
        <f t="shared" si="44"/>
        <v/>
      </c>
      <c r="AA263" s="90">
        <f>IFERROR(RANK(W263,$W$10:$W$326,1)+COUNTIF(W263:W$326,W263)-1,"")</f>
        <v>84</v>
      </c>
      <c r="AB263" s="91" t="str">
        <f>IFERROR(RANK(X263,$X$10:$X$326,1)+COUNTIF(X263:X$326,X263)-1,"")</f>
        <v/>
      </c>
      <c r="AC263" s="90" t="str">
        <f>IFERROR(RANK(Y263,$Y$10:$Y$326,1)+COUNTIF(Y263:Y$326,Y263)-1,"")</f>
        <v/>
      </c>
      <c r="AD263" s="90" t="str">
        <f>IFERROR(RANK(Z263,$Z$10:$Z$326,1)+COUNTIF(Z263:Z$326,Z263)-1,"")</f>
        <v/>
      </c>
    </row>
    <row r="264" spans="2:30" x14ac:dyDescent="0.25">
      <c r="B264" s="42" t="str">
        <f>IF(ISTEXT('Current Price list'!A255),'Current Price list'!A255,"")</f>
        <v/>
      </c>
      <c r="C264" s="42" t="str">
        <f>IFERROR(IFERROR(VLOOKUP(B264,'Previous Price List'!$A$3:$H$369,6,FALSE),VLOOKUP(B264,'Current Price list'!$A$3:$H$390,2,FALSE)),"")</f>
        <v/>
      </c>
      <c r="D264" s="42" t="str">
        <f>IFERROR(IF(ISBLANK(VLOOKUP(B264,'Current Price list'!$A$3:$H$390,4,FALSE)),F264,VLOOKUP(B264,'Current Price list'!$A$3:$H$390,4,FALSE)),"")</f>
        <v/>
      </c>
      <c r="E264" s="42" t="str">
        <f>IFERROR(IF(ISBLANK(VLOOKUP(B264,'Current Price list'!$A$3:$H$390,5,FALSE)),F264,VLOOKUP(B264,'Current Price list'!$A$3:$H$390,5,FALSE)),"")</f>
        <v/>
      </c>
      <c r="F264" s="42" t="str">
        <f>IFERROR(VLOOKUP(B264,'Current Price list'!$A$3:$H$390,6,FALSE),"")</f>
        <v/>
      </c>
      <c r="G264" s="42" t="str">
        <f>IFERROR(VLOOKUP(B264,'Current Price list'!$A$3:$H$3990,7,FALSE),"")</f>
        <v/>
      </c>
      <c r="H264" s="42" t="str">
        <f>IFERROR(VLOOKUP(B264,'Current Price list'!$A$3:$H$390,8,FALSE),"")</f>
        <v/>
      </c>
      <c r="J264" s="42" t="str">
        <f>IFERROR(F264/VLOOKUP(B264,'Year Start'!$A$3:$B$490,2,FALSE)-1,"")</f>
        <v/>
      </c>
      <c r="V264" s="53" t="str">
        <f t="shared" si="45"/>
        <v/>
      </c>
      <c r="W264" s="88">
        <f t="shared" si="41"/>
        <v>0</v>
      </c>
      <c r="X264" s="88" t="str">
        <f t="shared" si="42"/>
        <v/>
      </c>
      <c r="Y264" s="89" t="str">
        <f t="shared" si="43"/>
        <v/>
      </c>
      <c r="Z264" s="89" t="str">
        <f t="shared" si="44"/>
        <v/>
      </c>
      <c r="AA264" s="90">
        <f>IFERROR(RANK(W264,$W$10:$W$326,1)+COUNTIF(W264:W$326,W264)-1,"")</f>
        <v>83</v>
      </c>
      <c r="AB264" s="91" t="str">
        <f>IFERROR(RANK(X264,$X$10:$X$326,1)+COUNTIF(X264:X$326,X264)-1,"")</f>
        <v/>
      </c>
      <c r="AC264" s="90" t="str">
        <f>IFERROR(RANK(Y264,$Y$10:$Y$326,1)+COUNTIF(Y264:Y$326,Y264)-1,"")</f>
        <v/>
      </c>
      <c r="AD264" s="90" t="str">
        <f>IFERROR(RANK(Z264,$Z$10:$Z$326,1)+COUNTIF(Z264:Z$326,Z264)-1,"")</f>
        <v/>
      </c>
    </row>
    <row r="265" spans="2:30" x14ac:dyDescent="0.25">
      <c r="B265" s="42" t="str">
        <f>IF(ISTEXT('Current Price list'!A256),'Current Price list'!A256,"")</f>
        <v/>
      </c>
      <c r="C265" s="42" t="str">
        <f>IFERROR(IFERROR(VLOOKUP(B265,'Previous Price List'!$A$3:$H$369,6,FALSE),VLOOKUP(B265,'Current Price list'!$A$3:$H$390,2,FALSE)),"")</f>
        <v/>
      </c>
      <c r="D265" s="42" t="str">
        <f>IFERROR(IF(ISBLANK(VLOOKUP(B265,'Current Price list'!$A$3:$H$390,4,FALSE)),F265,VLOOKUP(B265,'Current Price list'!$A$3:$H$390,4,FALSE)),"")</f>
        <v/>
      </c>
      <c r="E265" s="42" t="str">
        <f>IFERROR(IF(ISBLANK(VLOOKUP(B265,'Current Price list'!$A$3:$H$390,5,FALSE)),F265,VLOOKUP(B265,'Current Price list'!$A$3:$H$390,5,FALSE)),"")</f>
        <v/>
      </c>
      <c r="F265" s="42" t="str">
        <f>IFERROR(VLOOKUP(B265,'Current Price list'!$A$3:$H$390,6,FALSE),"")</f>
        <v/>
      </c>
      <c r="G265" s="42" t="str">
        <f>IFERROR(VLOOKUP(B265,'Current Price list'!$A$3:$H$3990,7,FALSE),"")</f>
        <v/>
      </c>
      <c r="H265" s="42" t="str">
        <f>IFERROR(VLOOKUP(B265,'Current Price list'!$A$3:$H$390,8,FALSE),"")</f>
        <v/>
      </c>
      <c r="J265" s="42" t="str">
        <f>IFERROR(F265/VLOOKUP(B265,'Year Start'!$A$3:$B$490,2,FALSE)-1,"")</f>
        <v/>
      </c>
      <c r="V265" s="53" t="str">
        <f t="shared" si="45"/>
        <v/>
      </c>
      <c r="W265" s="88">
        <f t="shared" si="41"/>
        <v>0</v>
      </c>
      <c r="X265" s="88" t="str">
        <f t="shared" si="42"/>
        <v/>
      </c>
      <c r="Y265" s="89" t="str">
        <f t="shared" si="43"/>
        <v/>
      </c>
      <c r="Z265" s="89" t="str">
        <f t="shared" si="44"/>
        <v/>
      </c>
      <c r="AA265" s="90">
        <f>IFERROR(RANK(W265,$W$10:$W$326,1)+COUNTIF(W265:W$326,W265)-1,"")</f>
        <v>82</v>
      </c>
      <c r="AB265" s="91" t="str">
        <f>IFERROR(RANK(X265,$X$10:$X$326,1)+COUNTIF(X265:X$326,X265)-1,"")</f>
        <v/>
      </c>
      <c r="AC265" s="90" t="str">
        <f>IFERROR(RANK(Y265,$Y$10:$Y$326,1)+COUNTIF(Y265:Y$326,Y265)-1,"")</f>
        <v/>
      </c>
      <c r="AD265" s="90" t="str">
        <f>IFERROR(RANK(Z265,$Z$10:$Z$326,1)+COUNTIF(Z265:Z$326,Z265)-1,"")</f>
        <v/>
      </c>
    </row>
    <row r="266" spans="2:30" x14ac:dyDescent="0.25">
      <c r="B266" s="42" t="str">
        <f>IF(ISTEXT('Current Price list'!A257),'Current Price list'!A257,"")</f>
        <v/>
      </c>
      <c r="C266" s="42" t="str">
        <f>IFERROR(IFERROR(VLOOKUP(B266,'Previous Price List'!$A$3:$H$369,6,FALSE),VLOOKUP(B266,'Current Price list'!$A$3:$H$390,2,FALSE)),"")</f>
        <v/>
      </c>
      <c r="D266" s="42" t="str">
        <f>IFERROR(IF(ISBLANK(VLOOKUP(B266,'Current Price list'!$A$3:$H$390,4,FALSE)),F266,VLOOKUP(B266,'Current Price list'!$A$3:$H$390,4,FALSE)),"")</f>
        <v/>
      </c>
      <c r="E266" s="42" t="str">
        <f>IFERROR(IF(ISBLANK(VLOOKUP(B266,'Current Price list'!$A$3:$H$390,5,FALSE)),F266,VLOOKUP(B266,'Current Price list'!$A$3:$H$390,5,FALSE)),"")</f>
        <v/>
      </c>
      <c r="F266" s="42" t="str">
        <f>IFERROR(VLOOKUP(B266,'Current Price list'!$A$3:$H$390,6,FALSE),"")</f>
        <v/>
      </c>
      <c r="G266" s="42" t="str">
        <f>IFERROR(VLOOKUP(B266,'Current Price list'!$A$3:$H$3990,7,FALSE),"")</f>
        <v/>
      </c>
      <c r="H266" s="42" t="str">
        <f>IFERROR(VLOOKUP(B266,'Current Price list'!$A$3:$H$390,8,FALSE),"")</f>
        <v/>
      </c>
      <c r="J266" s="42" t="str">
        <f>IFERROR(F266/VLOOKUP(B266,'Year Start'!$A$3:$B$490,2,FALSE)-1,"")</f>
        <v/>
      </c>
      <c r="V266" s="53" t="str">
        <f t="shared" si="45"/>
        <v/>
      </c>
      <c r="W266" s="88">
        <f t="shared" si="41"/>
        <v>0</v>
      </c>
      <c r="X266" s="88" t="str">
        <f t="shared" si="42"/>
        <v/>
      </c>
      <c r="Y266" s="89" t="str">
        <f t="shared" si="43"/>
        <v/>
      </c>
      <c r="Z266" s="89" t="str">
        <f t="shared" si="44"/>
        <v/>
      </c>
      <c r="AA266" s="90">
        <f>IFERROR(RANK(W266,$W$10:$W$326,1)+COUNTIF(W266:W$326,W266)-1,"")</f>
        <v>81</v>
      </c>
      <c r="AB266" s="91" t="str">
        <f>IFERROR(RANK(X266,$X$10:$X$326,1)+COUNTIF(X266:X$326,X266)-1,"")</f>
        <v/>
      </c>
      <c r="AC266" s="90" t="str">
        <f>IFERROR(RANK(Y266,$Y$10:$Y$326,1)+COUNTIF(Y266:Y$326,Y266)-1,"")</f>
        <v/>
      </c>
      <c r="AD266" s="90" t="str">
        <f>IFERROR(RANK(Z266,$Z$10:$Z$326,1)+COUNTIF(Z266:Z$326,Z266)-1,"")</f>
        <v/>
      </c>
    </row>
    <row r="267" spans="2:30" x14ac:dyDescent="0.25">
      <c r="B267" s="42" t="str">
        <f>IF(ISTEXT('Current Price list'!A258),'Current Price list'!A258,"")</f>
        <v/>
      </c>
      <c r="C267" s="42" t="str">
        <f>IFERROR(IFERROR(VLOOKUP(B267,'Previous Price List'!$A$3:$H$369,6,FALSE),VLOOKUP(B267,'Current Price list'!$A$3:$H$390,2,FALSE)),"")</f>
        <v/>
      </c>
      <c r="D267" s="42" t="str">
        <f>IFERROR(IF(ISBLANK(VLOOKUP(B267,'Current Price list'!$A$3:$H$390,4,FALSE)),F267,VLOOKUP(B267,'Current Price list'!$A$3:$H$390,4,FALSE)),"")</f>
        <v/>
      </c>
      <c r="E267" s="42" t="str">
        <f>IFERROR(IF(ISBLANK(VLOOKUP(B267,'Current Price list'!$A$3:$H$390,5,FALSE)),F267,VLOOKUP(B267,'Current Price list'!$A$3:$H$390,5,FALSE)),"")</f>
        <v/>
      </c>
      <c r="F267" s="42" t="str">
        <f>IFERROR(VLOOKUP(B267,'Current Price list'!$A$3:$H$390,6,FALSE),"")</f>
        <v/>
      </c>
      <c r="G267" s="42" t="str">
        <f>IFERROR(VLOOKUP(B267,'Current Price list'!$A$3:$H$3990,7,FALSE),"")</f>
        <v/>
      </c>
      <c r="H267" s="42" t="str">
        <f>IFERROR(VLOOKUP(B267,'Current Price list'!$A$3:$H$390,8,FALSE),"")</f>
        <v/>
      </c>
      <c r="J267" s="42" t="str">
        <f>IFERROR(F267/VLOOKUP(B267,'Year Start'!$A$3:$B$490,2,FALSE)-1,"")</f>
        <v/>
      </c>
      <c r="V267" s="53" t="str">
        <f t="shared" si="45"/>
        <v/>
      </c>
      <c r="W267" s="88">
        <f t="shared" si="41"/>
        <v>0</v>
      </c>
      <c r="X267" s="88" t="str">
        <f t="shared" si="42"/>
        <v/>
      </c>
      <c r="Y267" s="89" t="str">
        <f t="shared" si="43"/>
        <v/>
      </c>
      <c r="Z267" s="89" t="str">
        <f t="shared" si="44"/>
        <v/>
      </c>
      <c r="AA267" s="90">
        <f>IFERROR(RANK(W267,$W$10:$W$326,1)+COUNTIF(W267:W$326,W267)-1,"")</f>
        <v>80</v>
      </c>
      <c r="AB267" s="91" t="str">
        <f>IFERROR(RANK(X267,$X$10:$X$326,1)+COUNTIF(X267:X$326,X267)-1,"")</f>
        <v/>
      </c>
      <c r="AC267" s="90" t="str">
        <f>IFERROR(RANK(Y267,$Y$10:$Y$326,1)+COUNTIF(Y267:Y$326,Y267)-1,"")</f>
        <v/>
      </c>
      <c r="AD267" s="90" t="str">
        <f>IFERROR(RANK(Z267,$Z$10:$Z$326,1)+COUNTIF(Z267:Z$326,Z267)-1,"")</f>
        <v/>
      </c>
    </row>
    <row r="268" spans="2:30" x14ac:dyDescent="0.25">
      <c r="B268" s="42" t="str">
        <f>IF(ISTEXT('Current Price list'!A259),'Current Price list'!A259,"")</f>
        <v/>
      </c>
      <c r="C268" s="42" t="str">
        <f>IFERROR(IFERROR(VLOOKUP(B268,'Previous Price List'!$A$3:$H$369,6,FALSE),VLOOKUP(B268,'Current Price list'!$A$3:$H$390,2,FALSE)),"")</f>
        <v/>
      </c>
      <c r="D268" s="42" t="str">
        <f>IFERROR(IF(ISBLANK(VLOOKUP(B268,'Current Price list'!$A$3:$H$390,4,FALSE)),F268,VLOOKUP(B268,'Current Price list'!$A$3:$H$390,4,FALSE)),"")</f>
        <v/>
      </c>
      <c r="E268" s="42" t="str">
        <f>IFERROR(IF(ISBLANK(VLOOKUP(B268,'Current Price list'!$A$3:$H$390,5,FALSE)),F268,VLOOKUP(B268,'Current Price list'!$A$3:$H$390,5,FALSE)),"")</f>
        <v/>
      </c>
      <c r="F268" s="42" t="str">
        <f>IFERROR(VLOOKUP(B268,'Current Price list'!$A$3:$H$390,6,FALSE),"")</f>
        <v/>
      </c>
      <c r="G268" s="42" t="str">
        <f>IFERROR(VLOOKUP(B268,'Current Price list'!$A$3:$H$3990,7,FALSE),"")</f>
        <v/>
      </c>
      <c r="H268" s="42" t="str">
        <f>IFERROR(VLOOKUP(B268,'Current Price list'!$A$3:$H$390,8,FALSE),"")</f>
        <v/>
      </c>
      <c r="J268" s="42" t="str">
        <f>IFERROR(F268/VLOOKUP(B268,'Year Start'!$A$3:$B$490,2,FALSE)-1,"")</f>
        <v/>
      </c>
      <c r="V268" s="53" t="str">
        <f t="shared" si="45"/>
        <v/>
      </c>
      <c r="W268" s="88">
        <f t="shared" si="41"/>
        <v>0</v>
      </c>
      <c r="X268" s="88" t="str">
        <f t="shared" si="42"/>
        <v/>
      </c>
      <c r="Y268" s="89" t="str">
        <f t="shared" si="43"/>
        <v/>
      </c>
      <c r="Z268" s="89" t="str">
        <f t="shared" si="44"/>
        <v/>
      </c>
      <c r="AA268" s="90">
        <f>IFERROR(RANK(W268,$W$10:$W$326,1)+COUNTIF(W268:W$326,W268)-1,"")</f>
        <v>79</v>
      </c>
      <c r="AB268" s="91" t="str">
        <f>IFERROR(RANK(X268,$X$10:$X$326,1)+COUNTIF(X268:X$326,X268)-1,"")</f>
        <v/>
      </c>
      <c r="AC268" s="90" t="str">
        <f>IFERROR(RANK(Y268,$Y$10:$Y$326,1)+COUNTIF(Y268:Y$326,Y268)-1,"")</f>
        <v/>
      </c>
      <c r="AD268" s="90" t="str">
        <f>IFERROR(RANK(Z268,$Z$10:$Z$326,1)+COUNTIF(Z268:Z$326,Z268)-1,"")</f>
        <v/>
      </c>
    </row>
    <row r="269" spans="2:30" x14ac:dyDescent="0.25">
      <c r="B269" s="42" t="str">
        <f>IF(ISTEXT('Current Price list'!A260),'Current Price list'!A260,"")</f>
        <v/>
      </c>
      <c r="C269" s="42" t="str">
        <f>IFERROR(IFERROR(VLOOKUP(B269,'Previous Price List'!$A$3:$H$369,6,FALSE),VLOOKUP(B269,'Current Price list'!$A$3:$H$390,2,FALSE)),"")</f>
        <v/>
      </c>
      <c r="D269" s="42" t="str">
        <f>IFERROR(IF(ISBLANK(VLOOKUP(B269,'Current Price list'!$A$3:$H$390,4,FALSE)),F269,VLOOKUP(B269,'Current Price list'!$A$3:$H$390,4,FALSE)),"")</f>
        <v/>
      </c>
      <c r="E269" s="42" t="str">
        <f>IFERROR(IF(ISBLANK(VLOOKUP(B269,'Current Price list'!$A$3:$H$390,5,FALSE)),F269,VLOOKUP(B269,'Current Price list'!$A$3:$H$390,5,FALSE)),"")</f>
        <v/>
      </c>
      <c r="F269" s="42" t="str">
        <f>IFERROR(VLOOKUP(B269,'Current Price list'!$A$3:$H$390,6,FALSE),"")</f>
        <v/>
      </c>
      <c r="G269" s="42" t="str">
        <f>IFERROR(VLOOKUP(B269,'Current Price list'!$A$3:$H$3990,7,FALSE),"")</f>
        <v/>
      </c>
      <c r="H269" s="42" t="str">
        <f>IFERROR(VLOOKUP(B269,'Current Price list'!$A$3:$H$390,8,FALSE),"")</f>
        <v/>
      </c>
      <c r="J269" s="42" t="str">
        <f>IFERROR(F269/VLOOKUP(B269,'Year Start'!$A$3:$B$490,2,FALSE)-1,"")</f>
        <v/>
      </c>
      <c r="V269" s="53" t="str">
        <f t="shared" si="45"/>
        <v/>
      </c>
      <c r="W269" s="88">
        <f t="shared" si="41"/>
        <v>0</v>
      </c>
      <c r="X269" s="88" t="str">
        <f t="shared" si="42"/>
        <v/>
      </c>
      <c r="Y269" s="89" t="str">
        <f t="shared" si="43"/>
        <v/>
      </c>
      <c r="Z269" s="89" t="str">
        <f t="shared" si="44"/>
        <v/>
      </c>
      <c r="AA269" s="90">
        <f>IFERROR(RANK(W269,$W$10:$W$326,1)+COUNTIF(W269:W$326,W269)-1,"")</f>
        <v>78</v>
      </c>
      <c r="AB269" s="91" t="str">
        <f>IFERROR(RANK(X269,$X$10:$X$326,1)+COUNTIF(X269:X$326,X269)-1,"")</f>
        <v/>
      </c>
      <c r="AC269" s="90" t="str">
        <f>IFERROR(RANK(Y269,$Y$10:$Y$326,1)+COUNTIF(Y269:Y$326,Y269)-1,"")</f>
        <v/>
      </c>
      <c r="AD269" s="90" t="str">
        <f>IFERROR(RANK(Z269,$Z$10:$Z$326,1)+COUNTIF(Z269:Z$326,Z269)-1,"")</f>
        <v/>
      </c>
    </row>
    <row r="270" spans="2:30" x14ac:dyDescent="0.25">
      <c r="B270" s="42" t="str">
        <f>IF(ISTEXT('Current Price list'!A261),'Current Price list'!A261,"")</f>
        <v/>
      </c>
      <c r="C270" s="42" t="str">
        <f>IFERROR(IFERROR(VLOOKUP(B270,'Previous Price List'!$A$3:$H$369,6,FALSE),VLOOKUP(B270,'Current Price list'!$A$3:$H$390,2,FALSE)),"")</f>
        <v/>
      </c>
      <c r="D270" s="42" t="str">
        <f>IFERROR(IF(ISBLANK(VLOOKUP(B270,'Current Price list'!$A$3:$H$390,4,FALSE)),F270,VLOOKUP(B270,'Current Price list'!$A$3:$H$390,4,FALSE)),"")</f>
        <v/>
      </c>
      <c r="E270" s="42" t="str">
        <f>IFERROR(IF(ISBLANK(VLOOKUP(B270,'Current Price list'!$A$3:$H$390,5,FALSE)),F270,VLOOKUP(B270,'Current Price list'!$A$3:$H$390,5,FALSE)),"")</f>
        <v/>
      </c>
      <c r="F270" s="42" t="str">
        <f>IFERROR(VLOOKUP(B270,'Current Price list'!$A$3:$H$390,6,FALSE),"")</f>
        <v/>
      </c>
      <c r="G270" s="42" t="str">
        <f>IFERROR(VLOOKUP(B270,'Current Price list'!$A$3:$H$3990,7,FALSE),"")</f>
        <v/>
      </c>
      <c r="H270" s="42" t="str">
        <f>IFERROR(VLOOKUP(B270,'Current Price list'!$A$3:$H$390,8,FALSE),"")</f>
        <v/>
      </c>
      <c r="J270" s="42" t="str">
        <f>IFERROR(F270/VLOOKUP(B270,'Year Start'!$A$3:$B$490,2,FALSE)-1,"")</f>
        <v/>
      </c>
      <c r="V270" s="53" t="str">
        <f t="shared" si="45"/>
        <v/>
      </c>
      <c r="W270" s="88">
        <f t="shared" si="41"/>
        <v>0</v>
      </c>
      <c r="X270" s="88" t="str">
        <f t="shared" si="42"/>
        <v/>
      </c>
      <c r="Y270" s="89" t="str">
        <f t="shared" si="43"/>
        <v/>
      </c>
      <c r="Z270" s="89" t="str">
        <f t="shared" si="44"/>
        <v/>
      </c>
      <c r="AA270" s="90">
        <f>IFERROR(RANK(W270,$W$10:$W$326,1)+COUNTIF(W270:W$326,W270)-1,"")</f>
        <v>77</v>
      </c>
      <c r="AB270" s="91" t="str">
        <f>IFERROR(RANK(X270,$X$10:$X$326,1)+COUNTIF(X270:X$326,X270)-1,"")</f>
        <v/>
      </c>
      <c r="AC270" s="90" t="str">
        <f>IFERROR(RANK(Y270,$Y$10:$Y$326,1)+COUNTIF(Y270:Y$326,Y270)-1,"")</f>
        <v/>
      </c>
      <c r="AD270" s="90" t="str">
        <f>IFERROR(RANK(Z270,$Z$10:$Z$326,1)+COUNTIF(Z270:Z$326,Z270)-1,"")</f>
        <v/>
      </c>
    </row>
    <row r="271" spans="2:30" x14ac:dyDescent="0.25">
      <c r="B271" s="42" t="str">
        <f>IF(ISTEXT('Current Price list'!A262),'Current Price list'!A262,"")</f>
        <v/>
      </c>
      <c r="C271" s="42" t="str">
        <f>IFERROR(IFERROR(VLOOKUP(B271,'Previous Price List'!$A$3:$H$369,6,FALSE),VLOOKUP(B271,'Current Price list'!$A$3:$H$390,2,FALSE)),"")</f>
        <v/>
      </c>
      <c r="D271" s="42" t="str">
        <f>IFERROR(IF(ISBLANK(VLOOKUP(B271,'Current Price list'!$A$3:$H$390,4,FALSE)),F271,VLOOKUP(B271,'Current Price list'!$A$3:$H$390,4,FALSE)),"")</f>
        <v/>
      </c>
      <c r="E271" s="42" t="str">
        <f>IFERROR(IF(ISBLANK(VLOOKUP(B271,'Current Price list'!$A$3:$H$390,5,FALSE)),F271,VLOOKUP(B271,'Current Price list'!$A$3:$H$390,5,FALSE)),"")</f>
        <v/>
      </c>
      <c r="F271" s="42" t="str">
        <f>IFERROR(VLOOKUP(B271,'Current Price list'!$A$3:$H$390,6,FALSE),"")</f>
        <v/>
      </c>
      <c r="G271" s="42" t="str">
        <f>IFERROR(VLOOKUP(B271,'Current Price list'!$A$3:$H$3990,7,FALSE),"")</f>
        <v/>
      </c>
      <c r="H271" s="42" t="str">
        <f>IFERROR(VLOOKUP(B271,'Current Price list'!$A$3:$H$390,8,FALSE),"")</f>
        <v/>
      </c>
      <c r="J271" s="42" t="str">
        <f>IFERROR(F271/VLOOKUP(B271,'Year Start'!$A$3:$B$490,2,FALSE)-1,"")</f>
        <v/>
      </c>
      <c r="V271" s="53" t="str">
        <f t="shared" si="45"/>
        <v/>
      </c>
      <c r="W271" s="88">
        <f t="shared" si="41"/>
        <v>0</v>
      </c>
      <c r="X271" s="88" t="str">
        <f t="shared" si="42"/>
        <v/>
      </c>
      <c r="Y271" s="89" t="str">
        <f t="shared" si="43"/>
        <v/>
      </c>
      <c r="Z271" s="89" t="str">
        <f t="shared" si="44"/>
        <v/>
      </c>
      <c r="AA271" s="90">
        <f>IFERROR(RANK(W271,$W$10:$W$326,1)+COUNTIF(W271:W$326,W271)-1,"")</f>
        <v>76</v>
      </c>
      <c r="AB271" s="91" t="str">
        <f>IFERROR(RANK(X271,$X$10:$X$326,1)+COUNTIF(X271:X$326,X271)-1,"")</f>
        <v/>
      </c>
      <c r="AC271" s="90" t="str">
        <f>IFERROR(RANK(Y271,$Y$10:$Y$326,1)+COUNTIF(Y271:Y$326,Y271)-1,"")</f>
        <v/>
      </c>
      <c r="AD271" s="90" t="str">
        <f>IFERROR(RANK(Z271,$Z$10:$Z$326,1)+COUNTIF(Z271:Z$326,Z271)-1,"")</f>
        <v/>
      </c>
    </row>
    <row r="272" spans="2:30" x14ac:dyDescent="0.25">
      <c r="B272" s="42" t="str">
        <f>IF(ISTEXT('Current Price list'!A263),'Current Price list'!A263,"")</f>
        <v/>
      </c>
      <c r="C272" s="42" t="str">
        <f>IFERROR(IFERROR(VLOOKUP(B272,'Previous Price List'!$A$3:$H$369,6,FALSE),VLOOKUP(B272,'Current Price list'!$A$3:$H$390,2,FALSE)),"")</f>
        <v/>
      </c>
      <c r="D272" s="42" t="str">
        <f>IFERROR(IF(ISBLANK(VLOOKUP(B272,'Current Price list'!$A$3:$H$390,4,FALSE)),F272,VLOOKUP(B272,'Current Price list'!$A$3:$H$390,4,FALSE)),"")</f>
        <v/>
      </c>
      <c r="E272" s="42" t="str">
        <f>IFERROR(IF(ISBLANK(VLOOKUP(B272,'Current Price list'!$A$3:$H$390,5,FALSE)),F272,VLOOKUP(B272,'Current Price list'!$A$3:$H$390,5,FALSE)),"")</f>
        <v/>
      </c>
      <c r="F272" s="42" t="str">
        <f>IFERROR(VLOOKUP(B272,'Current Price list'!$A$3:$H$390,6,FALSE),"")</f>
        <v/>
      </c>
      <c r="G272" s="42" t="str">
        <f>IFERROR(VLOOKUP(B272,'Current Price list'!$A$3:$H$3990,7,FALSE),"")</f>
        <v/>
      </c>
      <c r="H272" s="42" t="str">
        <f>IFERROR(VLOOKUP(B272,'Current Price list'!$A$3:$H$390,8,FALSE),"")</f>
        <v/>
      </c>
      <c r="J272" s="42" t="str">
        <f>IFERROR(F272/VLOOKUP(B272,'Year Start'!$A$3:$B$490,2,FALSE)-1,"")</f>
        <v/>
      </c>
      <c r="V272" s="53" t="str">
        <f t="shared" si="45"/>
        <v/>
      </c>
      <c r="W272" s="88">
        <f t="shared" si="41"/>
        <v>0</v>
      </c>
      <c r="X272" s="88" t="str">
        <f t="shared" si="42"/>
        <v/>
      </c>
      <c r="Y272" s="89" t="str">
        <f t="shared" si="43"/>
        <v/>
      </c>
      <c r="Z272" s="89" t="str">
        <f t="shared" si="44"/>
        <v/>
      </c>
      <c r="AA272" s="90">
        <f>IFERROR(RANK(W272,$W$10:$W$326,1)+COUNTIF(W272:W$326,W272)-1,"")</f>
        <v>75</v>
      </c>
      <c r="AB272" s="91" t="str">
        <f>IFERROR(RANK(X272,$X$10:$X$326,1)+COUNTIF(X272:X$326,X272)-1,"")</f>
        <v/>
      </c>
      <c r="AC272" s="90" t="str">
        <f>IFERROR(RANK(Y272,$Y$10:$Y$326,1)+COUNTIF(Y272:Y$326,Y272)-1,"")</f>
        <v/>
      </c>
      <c r="AD272" s="90" t="str">
        <f>IFERROR(RANK(Z272,$Z$10:$Z$326,1)+COUNTIF(Z272:Z$326,Z272)-1,"")</f>
        <v/>
      </c>
    </row>
    <row r="273" spans="2:30" x14ac:dyDescent="0.25">
      <c r="B273" s="42" t="str">
        <f>IF(ISTEXT('Current Price list'!A264),'Current Price list'!A264,"")</f>
        <v/>
      </c>
      <c r="C273" s="42" t="str">
        <f>IFERROR(IFERROR(VLOOKUP(B273,'Previous Price List'!$A$3:$H$369,6,FALSE),VLOOKUP(B273,'Current Price list'!$A$3:$H$390,2,FALSE)),"")</f>
        <v/>
      </c>
      <c r="D273" s="42" t="str">
        <f>IFERROR(IF(ISBLANK(VLOOKUP(B273,'Current Price list'!$A$3:$H$390,4,FALSE)),F273,VLOOKUP(B273,'Current Price list'!$A$3:$H$390,4,FALSE)),"")</f>
        <v/>
      </c>
      <c r="E273" s="42" t="str">
        <f>IFERROR(IF(ISBLANK(VLOOKUP(B273,'Current Price list'!$A$3:$H$390,5,FALSE)),F273,VLOOKUP(B273,'Current Price list'!$A$3:$H$390,5,FALSE)),"")</f>
        <v/>
      </c>
      <c r="F273" s="42" t="str">
        <f>IFERROR(VLOOKUP(B273,'Current Price list'!$A$3:$H$390,6,FALSE),"")</f>
        <v/>
      </c>
      <c r="G273" s="42" t="str">
        <f>IFERROR(VLOOKUP(B273,'Current Price list'!$A$3:$H$3990,7,FALSE),"")</f>
        <v/>
      </c>
      <c r="H273" s="42" t="str">
        <f>IFERROR(VLOOKUP(B273,'Current Price list'!$A$3:$H$390,8,FALSE),"")</f>
        <v/>
      </c>
      <c r="J273" s="42" t="str">
        <f>IFERROR(F273/VLOOKUP(B273,'Year Start'!$A$3:$B$490,2,FALSE)-1,"")</f>
        <v/>
      </c>
      <c r="V273" s="53" t="str">
        <f t="shared" si="45"/>
        <v/>
      </c>
      <c r="W273" s="88">
        <f t="shared" si="41"/>
        <v>0</v>
      </c>
      <c r="X273" s="88" t="str">
        <f t="shared" si="42"/>
        <v/>
      </c>
      <c r="Y273" s="89" t="str">
        <f t="shared" si="43"/>
        <v/>
      </c>
      <c r="Z273" s="89" t="str">
        <f t="shared" si="44"/>
        <v/>
      </c>
      <c r="AA273" s="90">
        <f>IFERROR(RANK(W273,$W$10:$W$326,1)+COUNTIF(W273:W$326,W273)-1,"")</f>
        <v>74</v>
      </c>
      <c r="AB273" s="91" t="str">
        <f>IFERROR(RANK(X273,$X$10:$X$326,1)+COUNTIF(X273:X$326,X273)-1,"")</f>
        <v/>
      </c>
      <c r="AC273" s="90" t="str">
        <f>IFERROR(RANK(Y273,$Y$10:$Y$326,1)+COUNTIF(Y273:Y$326,Y273)-1,"")</f>
        <v/>
      </c>
      <c r="AD273" s="90" t="str">
        <f>IFERROR(RANK(Z273,$Z$10:$Z$326,1)+COUNTIF(Z273:Z$326,Z273)-1,"")</f>
        <v/>
      </c>
    </row>
    <row r="274" spans="2:30" x14ac:dyDescent="0.25">
      <c r="B274" s="42" t="str">
        <f>IF(ISTEXT('Current Price list'!A265),'Current Price list'!A265,"")</f>
        <v/>
      </c>
      <c r="C274" s="42" t="str">
        <f>IFERROR(IFERROR(VLOOKUP(B274,'Previous Price List'!$A$3:$H$369,6,FALSE),VLOOKUP(B274,'Current Price list'!$A$3:$H$390,2,FALSE)),"")</f>
        <v/>
      </c>
      <c r="D274" s="42" t="str">
        <f>IFERROR(IF(ISBLANK(VLOOKUP(B274,'Current Price list'!$A$3:$H$390,4,FALSE)),F274,VLOOKUP(B274,'Current Price list'!$A$3:$H$390,4,FALSE)),"")</f>
        <v/>
      </c>
      <c r="E274" s="42" t="str">
        <f>IFERROR(IF(ISBLANK(VLOOKUP(B274,'Current Price list'!$A$3:$H$390,5,FALSE)),F274,VLOOKUP(B274,'Current Price list'!$A$3:$H$390,5,FALSE)),"")</f>
        <v/>
      </c>
      <c r="F274" s="42" t="str">
        <f>IFERROR(VLOOKUP(B274,'Current Price list'!$A$3:$H$390,6,FALSE),"")</f>
        <v/>
      </c>
      <c r="G274" s="42" t="str">
        <f>IFERROR(VLOOKUP(B274,'Current Price list'!$A$3:$H$3990,7,FALSE),"")</f>
        <v/>
      </c>
      <c r="H274" s="42" t="str">
        <f>IFERROR(VLOOKUP(B274,'Current Price list'!$A$3:$H$390,8,FALSE),"")</f>
        <v/>
      </c>
      <c r="J274" s="42" t="str">
        <f>IFERROR(F274/VLOOKUP(B274,'Year Start'!$A$3:$B$490,2,FALSE)-1,"")</f>
        <v/>
      </c>
      <c r="V274" s="53" t="str">
        <f t="shared" si="45"/>
        <v/>
      </c>
      <c r="W274" s="88">
        <f t="shared" si="41"/>
        <v>0</v>
      </c>
      <c r="X274" s="88" t="str">
        <f t="shared" si="42"/>
        <v/>
      </c>
      <c r="Y274" s="89" t="str">
        <f t="shared" si="43"/>
        <v/>
      </c>
      <c r="Z274" s="89" t="str">
        <f t="shared" si="44"/>
        <v/>
      </c>
      <c r="AA274" s="90">
        <f>IFERROR(RANK(W274,$W$10:$W$326,1)+COUNTIF(W274:W$326,W274)-1,"")</f>
        <v>73</v>
      </c>
      <c r="AB274" s="91" t="str">
        <f>IFERROR(RANK(X274,$X$10:$X$326,1)+COUNTIF(X274:X$326,X274)-1,"")</f>
        <v/>
      </c>
      <c r="AC274" s="90" t="str">
        <f>IFERROR(RANK(Y274,$Y$10:$Y$326,1)+COUNTIF(Y274:Y$326,Y274)-1,"")</f>
        <v/>
      </c>
      <c r="AD274" s="90" t="str">
        <f>IFERROR(RANK(Z274,$Z$10:$Z$326,1)+COUNTIF(Z274:Z$326,Z274)-1,"")</f>
        <v/>
      </c>
    </row>
    <row r="275" spans="2:30" x14ac:dyDescent="0.25">
      <c r="B275" s="42" t="str">
        <f>IF(ISTEXT('Current Price list'!A266),'Current Price list'!A266,"")</f>
        <v/>
      </c>
      <c r="C275" s="42" t="str">
        <f>IFERROR(IFERROR(VLOOKUP(B275,'Previous Price List'!$A$3:$H$369,6,FALSE),VLOOKUP(B275,'Current Price list'!$A$3:$H$390,2,FALSE)),"")</f>
        <v/>
      </c>
      <c r="D275" s="42" t="str">
        <f>IFERROR(IF(ISBLANK(VLOOKUP(B275,'Current Price list'!$A$3:$H$390,4,FALSE)),F275,VLOOKUP(B275,'Current Price list'!$A$3:$H$390,4,FALSE)),"")</f>
        <v/>
      </c>
      <c r="E275" s="42" t="str">
        <f>IFERROR(IF(ISBLANK(VLOOKUP(B275,'Current Price list'!$A$3:$H$390,5,FALSE)),F275,VLOOKUP(B275,'Current Price list'!$A$3:$H$390,5,FALSE)),"")</f>
        <v/>
      </c>
      <c r="F275" s="42" t="str">
        <f>IFERROR(VLOOKUP(B275,'Current Price list'!$A$3:$H$390,6,FALSE),"")</f>
        <v/>
      </c>
      <c r="G275" s="42" t="str">
        <f>IFERROR(VLOOKUP(B275,'Current Price list'!$A$3:$H$3990,7,FALSE),"")</f>
        <v/>
      </c>
      <c r="H275" s="42" t="str">
        <f>IFERROR(VLOOKUP(B275,'Current Price list'!$A$3:$H$390,8,FALSE),"")</f>
        <v/>
      </c>
      <c r="J275" s="42" t="str">
        <f>IFERROR(F275/VLOOKUP(B275,'Year Start'!$A$3:$B$490,2,FALSE)-1,"")</f>
        <v/>
      </c>
      <c r="V275" s="53" t="str">
        <f t="shared" si="45"/>
        <v/>
      </c>
      <c r="W275" s="88">
        <f t="shared" si="41"/>
        <v>0</v>
      </c>
      <c r="X275" s="88" t="str">
        <f t="shared" si="42"/>
        <v/>
      </c>
      <c r="Y275" s="89" t="str">
        <f t="shared" si="43"/>
        <v/>
      </c>
      <c r="Z275" s="89" t="str">
        <f t="shared" si="44"/>
        <v/>
      </c>
      <c r="AA275" s="90">
        <f>IFERROR(RANK(W275,$W$10:$W$326,1)+COUNTIF(W275:W$326,W275)-1,"")</f>
        <v>72</v>
      </c>
      <c r="AB275" s="91" t="str">
        <f>IFERROR(RANK(X275,$X$10:$X$326,1)+COUNTIF(X275:X$326,X275)-1,"")</f>
        <v/>
      </c>
      <c r="AC275" s="90" t="str">
        <f>IFERROR(RANK(Y275,$Y$10:$Y$326,1)+COUNTIF(Y275:Y$326,Y275)-1,"")</f>
        <v/>
      </c>
      <c r="AD275" s="90" t="str">
        <f>IFERROR(RANK(Z275,$Z$10:$Z$326,1)+COUNTIF(Z275:Z$326,Z275)-1,"")</f>
        <v/>
      </c>
    </row>
    <row r="276" spans="2:30" x14ac:dyDescent="0.25">
      <c r="B276" s="42" t="str">
        <f>IF(ISTEXT('Current Price list'!A267),'Current Price list'!A267,"")</f>
        <v/>
      </c>
      <c r="C276" s="42" t="str">
        <f>IFERROR(IFERROR(VLOOKUP(B276,'Previous Price List'!$A$3:$H$369,6,FALSE),VLOOKUP(B276,'Current Price list'!$A$3:$H$390,2,FALSE)),"")</f>
        <v/>
      </c>
      <c r="D276" s="42" t="str">
        <f>IFERROR(IF(ISBLANK(VLOOKUP(B276,'Current Price list'!$A$3:$H$390,4,FALSE)),F276,VLOOKUP(B276,'Current Price list'!$A$3:$H$390,4,FALSE)),"")</f>
        <v/>
      </c>
      <c r="E276" s="42" t="str">
        <f>IFERROR(IF(ISBLANK(VLOOKUP(B276,'Current Price list'!$A$3:$H$390,5,FALSE)),F276,VLOOKUP(B276,'Current Price list'!$A$3:$H$390,5,FALSE)),"")</f>
        <v/>
      </c>
      <c r="F276" s="42" t="str">
        <f>IFERROR(VLOOKUP(B276,'Current Price list'!$A$3:$H$390,6,FALSE),"")</f>
        <v/>
      </c>
      <c r="G276" s="42" t="str">
        <f>IFERROR(VLOOKUP(B276,'Current Price list'!$A$3:$H$3990,7,FALSE),"")</f>
        <v/>
      </c>
      <c r="H276" s="42" t="str">
        <f>IFERROR(VLOOKUP(B276,'Current Price list'!$A$3:$H$390,8,FALSE),"")</f>
        <v/>
      </c>
      <c r="J276" s="42" t="str">
        <f>IFERROR(F276/VLOOKUP(B276,'Year Start'!$A$3:$B$490,2,FALSE)-1,"")</f>
        <v/>
      </c>
      <c r="V276" s="53" t="str">
        <f t="shared" si="45"/>
        <v/>
      </c>
      <c r="W276" s="88">
        <f t="shared" si="41"/>
        <v>0</v>
      </c>
      <c r="X276" s="88" t="str">
        <f t="shared" si="42"/>
        <v/>
      </c>
      <c r="Y276" s="89" t="str">
        <f t="shared" si="43"/>
        <v/>
      </c>
      <c r="Z276" s="89" t="str">
        <f t="shared" si="44"/>
        <v/>
      </c>
      <c r="AA276" s="90">
        <f>IFERROR(RANK(W276,$W$10:$W$326,1)+COUNTIF(W276:W$326,W276)-1,"")</f>
        <v>71</v>
      </c>
      <c r="AB276" s="91" t="str">
        <f>IFERROR(RANK(X276,$X$10:$X$326,1)+COUNTIF(X276:X$326,X276)-1,"")</f>
        <v/>
      </c>
      <c r="AC276" s="90" t="str">
        <f>IFERROR(RANK(Y276,$Y$10:$Y$326,1)+COUNTIF(Y276:Y$326,Y276)-1,"")</f>
        <v/>
      </c>
      <c r="AD276" s="90" t="str">
        <f>IFERROR(RANK(Z276,$Z$10:$Z$326,1)+COUNTIF(Z276:Z$326,Z276)-1,"")</f>
        <v/>
      </c>
    </row>
    <row r="277" spans="2:30" x14ac:dyDescent="0.25">
      <c r="B277" s="42" t="str">
        <f>IF(ISTEXT('Current Price list'!A268),'Current Price list'!A268,"")</f>
        <v/>
      </c>
      <c r="C277" s="42" t="str">
        <f>IFERROR(IFERROR(VLOOKUP(B277,'Previous Price List'!$A$3:$H$369,6,FALSE),VLOOKUP(B277,'Current Price list'!$A$3:$H$390,2,FALSE)),"")</f>
        <v/>
      </c>
      <c r="D277" s="42" t="str">
        <f>IFERROR(IF(ISBLANK(VLOOKUP(B277,'Current Price list'!$A$3:$H$390,4,FALSE)),F277,VLOOKUP(B277,'Current Price list'!$A$3:$H$390,4,FALSE)),"")</f>
        <v/>
      </c>
      <c r="E277" s="42" t="str">
        <f>IFERROR(IF(ISBLANK(VLOOKUP(B277,'Current Price list'!$A$3:$H$390,5,FALSE)),F277,VLOOKUP(B277,'Current Price list'!$A$3:$H$390,5,FALSE)),"")</f>
        <v/>
      </c>
      <c r="F277" s="42" t="str">
        <f>IFERROR(VLOOKUP(B277,'Current Price list'!$A$3:$H$390,6,FALSE),"")</f>
        <v/>
      </c>
      <c r="G277" s="42" t="str">
        <f>IFERROR(VLOOKUP(B277,'Current Price list'!$A$3:$H$3990,7,FALSE),"")</f>
        <v/>
      </c>
      <c r="H277" s="42" t="str">
        <f>IFERROR(VLOOKUP(B277,'Current Price list'!$A$3:$H$390,8,FALSE),"")</f>
        <v/>
      </c>
      <c r="J277" s="42" t="str">
        <f>IFERROR(F277/VLOOKUP(B277,'Year Start'!$A$3:$B$490,2,FALSE)-1,"")</f>
        <v/>
      </c>
      <c r="V277" s="53" t="str">
        <f t="shared" si="45"/>
        <v/>
      </c>
      <c r="W277" s="88">
        <f t="shared" si="41"/>
        <v>0</v>
      </c>
      <c r="X277" s="88" t="str">
        <f t="shared" si="42"/>
        <v/>
      </c>
      <c r="Y277" s="89" t="str">
        <f t="shared" si="43"/>
        <v/>
      </c>
      <c r="Z277" s="89" t="str">
        <f t="shared" si="44"/>
        <v/>
      </c>
      <c r="AA277" s="90">
        <f>IFERROR(RANK(W277,$W$10:$W$326,1)+COUNTIF(W277:W$326,W277)-1,"")</f>
        <v>70</v>
      </c>
      <c r="AB277" s="91" t="str">
        <f>IFERROR(RANK(X277,$X$10:$X$326,1)+COUNTIF(X277:X$326,X277)-1,"")</f>
        <v/>
      </c>
      <c r="AC277" s="90" t="str">
        <f>IFERROR(RANK(Y277,$Y$10:$Y$326,1)+COUNTIF(Y277:Y$326,Y277)-1,"")</f>
        <v/>
      </c>
      <c r="AD277" s="90" t="str">
        <f>IFERROR(RANK(Z277,$Z$10:$Z$326,1)+COUNTIF(Z277:Z$326,Z277)-1,"")</f>
        <v/>
      </c>
    </row>
    <row r="278" spans="2:30" x14ac:dyDescent="0.25">
      <c r="B278" s="42" t="str">
        <f>IF(ISTEXT('Current Price list'!A269),'Current Price list'!A269,"")</f>
        <v/>
      </c>
      <c r="C278" s="42" t="str">
        <f>IFERROR(IFERROR(VLOOKUP(B278,'Previous Price List'!$A$3:$H$369,6,FALSE),VLOOKUP(B278,'Current Price list'!$A$3:$H$390,2,FALSE)),"")</f>
        <v/>
      </c>
      <c r="D278" s="42" t="str">
        <f>IFERROR(IF(ISBLANK(VLOOKUP(B278,'Current Price list'!$A$3:$H$390,4,FALSE)),F278,VLOOKUP(B278,'Current Price list'!$A$3:$H$390,4,FALSE)),"")</f>
        <v/>
      </c>
      <c r="E278" s="42" t="str">
        <f>IFERROR(IF(ISBLANK(VLOOKUP(B278,'Current Price list'!$A$3:$H$390,5,FALSE)),F278,VLOOKUP(B278,'Current Price list'!$A$3:$H$390,5,FALSE)),"")</f>
        <v/>
      </c>
      <c r="F278" s="42" t="str">
        <f>IFERROR(VLOOKUP(B278,'Current Price list'!$A$3:$H$390,6,FALSE),"")</f>
        <v/>
      </c>
      <c r="G278" s="42" t="str">
        <f>IFERROR(VLOOKUP(B278,'Current Price list'!$A$3:$H$3990,7,FALSE),"")</f>
        <v/>
      </c>
      <c r="H278" s="42" t="str">
        <f>IFERROR(VLOOKUP(B278,'Current Price list'!$A$3:$H$390,8,FALSE),"")</f>
        <v/>
      </c>
      <c r="J278" s="42" t="str">
        <f>IFERROR(F278/VLOOKUP(B278,'Year Start'!$A$3:$B$490,2,FALSE)-1,"")</f>
        <v/>
      </c>
      <c r="V278" s="53" t="str">
        <f t="shared" si="45"/>
        <v/>
      </c>
      <c r="W278" s="88">
        <f t="shared" si="41"/>
        <v>0</v>
      </c>
      <c r="X278" s="88" t="str">
        <f t="shared" si="42"/>
        <v/>
      </c>
      <c r="Y278" s="89" t="str">
        <f t="shared" si="43"/>
        <v/>
      </c>
      <c r="Z278" s="89" t="str">
        <f t="shared" si="44"/>
        <v/>
      </c>
      <c r="AA278" s="90">
        <f>IFERROR(RANK(W278,$W$10:$W$326,1)+COUNTIF(W278:W$326,W278)-1,"")</f>
        <v>69</v>
      </c>
      <c r="AB278" s="91" t="str">
        <f>IFERROR(RANK(X278,$X$10:$X$326,1)+COUNTIF(X278:X$326,X278)-1,"")</f>
        <v/>
      </c>
      <c r="AC278" s="90" t="str">
        <f>IFERROR(RANK(Y278,$Y$10:$Y$326,1)+COUNTIF(Y278:Y$326,Y278)-1,"")</f>
        <v/>
      </c>
      <c r="AD278" s="90" t="str">
        <f>IFERROR(RANK(Z278,$Z$10:$Z$326,1)+COUNTIF(Z278:Z$326,Z278)-1,"")</f>
        <v/>
      </c>
    </row>
    <row r="279" spans="2:30" x14ac:dyDescent="0.25">
      <c r="B279" s="42" t="str">
        <f>IF(ISTEXT('Current Price list'!A270),'Current Price list'!A270,"")</f>
        <v/>
      </c>
      <c r="C279" s="42" t="str">
        <f>IFERROR(IFERROR(VLOOKUP(B279,'Previous Price List'!$A$3:$H$369,6,FALSE),VLOOKUP(B279,'Current Price list'!$A$3:$H$390,2,FALSE)),"")</f>
        <v/>
      </c>
      <c r="D279" s="42" t="str">
        <f>IFERROR(IF(ISBLANK(VLOOKUP(B279,'Current Price list'!$A$3:$H$390,4,FALSE)),F279,VLOOKUP(B279,'Current Price list'!$A$3:$H$390,4,FALSE)),"")</f>
        <v/>
      </c>
      <c r="E279" s="42" t="str">
        <f>IFERROR(IF(ISBLANK(VLOOKUP(B279,'Current Price list'!$A$3:$H$390,5,FALSE)),F279,VLOOKUP(B279,'Current Price list'!$A$3:$H$390,5,FALSE)),"")</f>
        <v/>
      </c>
      <c r="F279" s="42" t="str">
        <f>IFERROR(VLOOKUP(B279,'Current Price list'!$A$3:$H$390,6,FALSE),"")</f>
        <v/>
      </c>
      <c r="G279" s="42" t="str">
        <f>IFERROR(VLOOKUP(B279,'Current Price list'!$A$3:$H$3990,7,FALSE),"")</f>
        <v/>
      </c>
      <c r="H279" s="42" t="str">
        <f>IFERROR(VLOOKUP(B279,'Current Price list'!$A$3:$H$390,8,FALSE),"")</f>
        <v/>
      </c>
      <c r="J279" s="42" t="str">
        <f>IFERROR(F279/VLOOKUP(B279,'Year Start'!$A$3:$B$490,2,FALSE)-1,"")</f>
        <v/>
      </c>
      <c r="V279" s="53" t="str">
        <f t="shared" si="45"/>
        <v/>
      </c>
      <c r="W279" s="88">
        <f t="shared" si="41"/>
        <v>0</v>
      </c>
      <c r="X279" s="88" t="str">
        <f t="shared" si="42"/>
        <v/>
      </c>
      <c r="Y279" s="89" t="str">
        <f t="shared" si="43"/>
        <v/>
      </c>
      <c r="Z279" s="89" t="str">
        <f t="shared" si="44"/>
        <v/>
      </c>
      <c r="AA279" s="90">
        <f>IFERROR(RANK(W279,$W$10:$W$326,1)+COUNTIF(W279:W$326,W279)-1,"")</f>
        <v>68</v>
      </c>
      <c r="AB279" s="91" t="str">
        <f>IFERROR(RANK(X279,$X$10:$X$326,1)+COUNTIF(X279:X$326,X279)-1,"")</f>
        <v/>
      </c>
      <c r="AC279" s="90" t="str">
        <f>IFERROR(RANK(Y279,$Y$10:$Y$326,1)+COUNTIF(Y279:Y$326,Y279)-1,"")</f>
        <v/>
      </c>
      <c r="AD279" s="90" t="str">
        <f>IFERROR(RANK(Z279,$Z$10:$Z$326,1)+COUNTIF(Z279:Z$326,Z279)-1,"")</f>
        <v/>
      </c>
    </row>
    <row r="280" spans="2:30" x14ac:dyDescent="0.25">
      <c r="B280" s="42" t="str">
        <f>IF(ISTEXT('Current Price list'!A271),'Current Price list'!A271,"")</f>
        <v/>
      </c>
      <c r="C280" s="42" t="str">
        <f>IFERROR(IFERROR(VLOOKUP(B280,'Previous Price List'!$A$3:$H$369,6,FALSE),VLOOKUP(B280,'Current Price list'!$A$3:$H$390,2,FALSE)),"")</f>
        <v/>
      </c>
      <c r="D280" s="42" t="str">
        <f>IFERROR(IF(ISBLANK(VLOOKUP(B280,'Current Price list'!$A$3:$H$390,4,FALSE)),F280,VLOOKUP(B280,'Current Price list'!$A$3:$H$390,4,FALSE)),"")</f>
        <v/>
      </c>
      <c r="E280" s="42" t="str">
        <f>IFERROR(IF(ISBLANK(VLOOKUP(B280,'Current Price list'!$A$3:$H$390,5,FALSE)),F280,VLOOKUP(B280,'Current Price list'!$A$3:$H$390,5,FALSE)),"")</f>
        <v/>
      </c>
      <c r="F280" s="42" t="str">
        <f>IFERROR(VLOOKUP(B280,'Current Price list'!$A$3:$H$390,6,FALSE),"")</f>
        <v/>
      </c>
      <c r="G280" s="42" t="str">
        <f>IFERROR(VLOOKUP(B280,'Current Price list'!$A$3:$H$3990,7,FALSE),"")</f>
        <v/>
      </c>
      <c r="H280" s="42" t="str">
        <f>IFERROR(VLOOKUP(B280,'Current Price list'!$A$3:$H$390,8,FALSE),"")</f>
        <v/>
      </c>
      <c r="J280" s="42" t="str">
        <f>IFERROR(F280/VLOOKUP(B280,'Year Start'!$A$3:$B$490,2,FALSE)-1,"")</f>
        <v/>
      </c>
      <c r="V280" s="53" t="str">
        <f t="shared" si="45"/>
        <v/>
      </c>
      <c r="W280" s="88">
        <f t="shared" si="41"/>
        <v>0</v>
      </c>
      <c r="X280" s="88" t="str">
        <f t="shared" si="42"/>
        <v/>
      </c>
      <c r="Y280" s="89" t="str">
        <f t="shared" si="43"/>
        <v/>
      </c>
      <c r="Z280" s="89" t="str">
        <f t="shared" si="44"/>
        <v/>
      </c>
      <c r="AA280" s="90">
        <f>IFERROR(RANK(W280,$W$10:$W$326,1)+COUNTIF(W280:W$326,W280)-1,"")</f>
        <v>67</v>
      </c>
      <c r="AB280" s="91" t="str">
        <f>IFERROR(RANK(X280,$X$10:$X$326,1)+COUNTIF(X280:X$326,X280)-1,"")</f>
        <v/>
      </c>
      <c r="AC280" s="90" t="str">
        <f>IFERROR(RANK(Y280,$Y$10:$Y$326,1)+COUNTIF(Y280:Y$326,Y280)-1,"")</f>
        <v/>
      </c>
      <c r="AD280" s="90" t="str">
        <f>IFERROR(RANK(Z280,$Z$10:$Z$326,1)+COUNTIF(Z280:Z$326,Z280)-1,"")</f>
        <v/>
      </c>
    </row>
    <row r="281" spans="2:30" x14ac:dyDescent="0.25">
      <c r="B281" s="42" t="str">
        <f>IF(ISTEXT('Current Price list'!A272),'Current Price list'!A272,"")</f>
        <v/>
      </c>
      <c r="C281" s="42" t="str">
        <f>IFERROR(IFERROR(VLOOKUP(B281,'Previous Price List'!$A$3:$H$369,6,FALSE),VLOOKUP(B281,'Current Price list'!$A$3:$H$390,2,FALSE)),"")</f>
        <v/>
      </c>
      <c r="D281" s="42" t="str">
        <f>IFERROR(IF(ISBLANK(VLOOKUP(B281,'Current Price list'!$A$3:$H$390,4,FALSE)),F281,VLOOKUP(B281,'Current Price list'!$A$3:$H$390,4,FALSE)),"")</f>
        <v/>
      </c>
      <c r="E281" s="42" t="str">
        <f>IFERROR(IF(ISBLANK(VLOOKUP(B281,'Current Price list'!$A$3:$H$390,5,FALSE)),F281,VLOOKUP(B281,'Current Price list'!$A$3:$H$390,5,FALSE)),"")</f>
        <v/>
      </c>
      <c r="F281" s="42" t="str">
        <f>IFERROR(VLOOKUP(B281,'Current Price list'!$A$3:$H$390,6,FALSE),"")</f>
        <v/>
      </c>
      <c r="G281" s="42" t="str">
        <f>IFERROR(VLOOKUP(B281,'Current Price list'!$A$3:$H$3990,7,FALSE),"")</f>
        <v/>
      </c>
      <c r="H281" s="42" t="str">
        <f>IFERROR(VLOOKUP(B281,'Current Price list'!$A$3:$H$390,8,FALSE),"")</f>
        <v/>
      </c>
      <c r="J281" s="42" t="str">
        <f>IFERROR(F281/VLOOKUP(B281,'Year Start'!$A$3:$B$490,2,FALSE)-1,"")</f>
        <v/>
      </c>
      <c r="V281" s="53" t="str">
        <f t="shared" si="45"/>
        <v/>
      </c>
      <c r="W281" s="88">
        <f t="shared" si="41"/>
        <v>0</v>
      </c>
      <c r="X281" s="88" t="str">
        <f t="shared" si="42"/>
        <v/>
      </c>
      <c r="Y281" s="89" t="str">
        <f t="shared" si="43"/>
        <v/>
      </c>
      <c r="Z281" s="89" t="str">
        <f t="shared" si="44"/>
        <v/>
      </c>
      <c r="AA281" s="90">
        <f>IFERROR(RANK(W281,$W$10:$W$326,1)+COUNTIF(W281:W$326,W281)-1,"")</f>
        <v>66</v>
      </c>
      <c r="AB281" s="91" t="str">
        <f>IFERROR(RANK(X281,$X$10:$X$326,1)+COUNTIF(X281:X$326,X281)-1,"")</f>
        <v/>
      </c>
      <c r="AC281" s="90" t="str">
        <f>IFERROR(RANK(Y281,$Y$10:$Y$326,1)+COUNTIF(Y281:Y$326,Y281)-1,"")</f>
        <v/>
      </c>
      <c r="AD281" s="90" t="str">
        <f>IFERROR(RANK(Z281,$Z$10:$Z$326,1)+COUNTIF(Z281:Z$326,Z281)-1,"")</f>
        <v/>
      </c>
    </row>
    <row r="282" spans="2:30" x14ac:dyDescent="0.25">
      <c r="B282" s="42" t="str">
        <f>IF(ISTEXT('Current Price list'!A273),'Current Price list'!A273,"")</f>
        <v/>
      </c>
      <c r="C282" s="42" t="str">
        <f>IFERROR(IFERROR(VLOOKUP(B282,'Previous Price List'!$A$3:$H$369,6,FALSE),VLOOKUP(B282,'Current Price list'!$A$3:$H$390,2,FALSE)),"")</f>
        <v/>
      </c>
      <c r="D282" s="42" t="str">
        <f>IFERROR(IF(ISBLANK(VLOOKUP(B282,'Current Price list'!$A$3:$H$390,4,FALSE)),F282,VLOOKUP(B282,'Current Price list'!$A$3:$H$390,4,FALSE)),"")</f>
        <v/>
      </c>
      <c r="E282" s="42" t="str">
        <f>IFERROR(IF(ISBLANK(VLOOKUP(B282,'Current Price list'!$A$3:$H$390,5,FALSE)),F282,VLOOKUP(B282,'Current Price list'!$A$3:$H$390,5,FALSE)),"")</f>
        <v/>
      </c>
      <c r="F282" s="42" t="str">
        <f>IFERROR(VLOOKUP(B282,'Current Price list'!$A$3:$H$390,6,FALSE),"")</f>
        <v/>
      </c>
      <c r="G282" s="42" t="str">
        <f>IFERROR(VLOOKUP(B282,'Current Price list'!$A$3:$H$3990,7,FALSE),"")</f>
        <v/>
      </c>
      <c r="H282" s="42" t="str">
        <f>IFERROR(VLOOKUP(B282,'Current Price list'!$A$3:$H$390,8,FALSE),"")</f>
        <v/>
      </c>
      <c r="J282" s="42" t="str">
        <f>IFERROR(F282/VLOOKUP(B282,'Year Start'!$A$3:$B$490,2,FALSE)-1,"")</f>
        <v/>
      </c>
      <c r="V282" s="53" t="str">
        <f t="shared" si="45"/>
        <v/>
      </c>
      <c r="W282" s="88">
        <f t="shared" si="41"/>
        <v>0</v>
      </c>
      <c r="X282" s="88" t="str">
        <f t="shared" si="42"/>
        <v/>
      </c>
      <c r="Y282" s="89" t="str">
        <f t="shared" si="43"/>
        <v/>
      </c>
      <c r="Z282" s="89" t="str">
        <f t="shared" si="44"/>
        <v/>
      </c>
      <c r="AA282" s="90">
        <f>IFERROR(RANK(W282,$W$10:$W$326,1)+COUNTIF(W282:W$326,W282)-1,"")</f>
        <v>65</v>
      </c>
      <c r="AB282" s="91" t="str">
        <f>IFERROR(RANK(X282,$X$10:$X$326,1)+COUNTIF(X282:X$326,X282)-1,"")</f>
        <v/>
      </c>
      <c r="AC282" s="90" t="str">
        <f>IFERROR(RANK(Y282,$Y$10:$Y$326,1)+COUNTIF(Y282:Y$326,Y282)-1,"")</f>
        <v/>
      </c>
      <c r="AD282" s="90" t="str">
        <f>IFERROR(RANK(Z282,$Z$10:$Z$326,1)+COUNTIF(Z282:Z$326,Z282)-1,"")</f>
        <v/>
      </c>
    </row>
    <row r="283" spans="2:30" x14ac:dyDescent="0.25">
      <c r="B283" s="42" t="str">
        <f>IF(ISTEXT('Current Price list'!A274),'Current Price list'!A274,"")</f>
        <v/>
      </c>
      <c r="C283" s="42" t="str">
        <f>IFERROR(IFERROR(VLOOKUP(B283,'Previous Price List'!$A$3:$H$369,6,FALSE),VLOOKUP(B283,'Current Price list'!$A$3:$H$390,2,FALSE)),"")</f>
        <v/>
      </c>
      <c r="D283" s="42" t="str">
        <f>IFERROR(IF(ISBLANK(VLOOKUP(B283,'Current Price list'!$A$3:$H$390,4,FALSE)),F283,VLOOKUP(B283,'Current Price list'!$A$3:$H$390,4,FALSE)),"")</f>
        <v/>
      </c>
      <c r="E283" s="42" t="str">
        <f>IFERROR(IF(ISBLANK(VLOOKUP(B283,'Current Price list'!$A$3:$H$390,5,FALSE)),F283,VLOOKUP(B283,'Current Price list'!$A$3:$H$390,5,FALSE)),"")</f>
        <v/>
      </c>
      <c r="F283" s="42" t="str">
        <f>IFERROR(VLOOKUP(B283,'Current Price list'!$A$3:$H$390,6,FALSE),"")</f>
        <v/>
      </c>
      <c r="G283" s="42" t="str">
        <f>IFERROR(VLOOKUP(B283,'Current Price list'!$A$3:$H$3990,7,FALSE),"")</f>
        <v/>
      </c>
      <c r="H283" s="42" t="str">
        <f>IFERROR(VLOOKUP(B283,'Current Price list'!$A$3:$H$390,8,FALSE),"")</f>
        <v/>
      </c>
      <c r="J283" s="42" t="str">
        <f>IFERROR(F283/VLOOKUP(B283,'Year Start'!$A$3:$B$490,2,FALSE)-1,"")</f>
        <v/>
      </c>
      <c r="V283" s="53" t="str">
        <f t="shared" si="45"/>
        <v/>
      </c>
      <c r="W283" s="88">
        <f t="shared" si="41"/>
        <v>0</v>
      </c>
      <c r="X283" s="88" t="str">
        <f t="shared" si="42"/>
        <v/>
      </c>
      <c r="Y283" s="89" t="str">
        <f t="shared" si="43"/>
        <v/>
      </c>
      <c r="Z283" s="89" t="str">
        <f t="shared" si="44"/>
        <v/>
      </c>
      <c r="AA283" s="90">
        <f>IFERROR(RANK(W283,$W$10:$W$326,1)+COUNTIF(W283:W$326,W283)-1,"")</f>
        <v>64</v>
      </c>
      <c r="AB283" s="91" t="str">
        <f>IFERROR(RANK(X283,$X$10:$X$326,1)+COUNTIF(X283:X$326,X283)-1,"")</f>
        <v/>
      </c>
      <c r="AC283" s="90" t="str">
        <f>IFERROR(RANK(Y283,$Y$10:$Y$326,1)+COUNTIF(Y283:Y$326,Y283)-1,"")</f>
        <v/>
      </c>
      <c r="AD283" s="90" t="str">
        <f>IFERROR(RANK(Z283,$Z$10:$Z$326,1)+COUNTIF(Z283:Z$326,Z283)-1,"")</f>
        <v/>
      </c>
    </row>
    <row r="284" spans="2:30" x14ac:dyDescent="0.25">
      <c r="B284" s="42" t="str">
        <f>IF(ISTEXT('Current Price list'!A275),'Current Price list'!A275,"")</f>
        <v/>
      </c>
      <c r="C284" s="42" t="str">
        <f>IFERROR(IFERROR(VLOOKUP(B284,'Previous Price List'!$A$3:$H$369,6,FALSE),VLOOKUP(B284,'Current Price list'!$A$3:$H$390,2,FALSE)),"")</f>
        <v/>
      </c>
      <c r="D284" s="42" t="str">
        <f>IFERROR(IF(ISBLANK(VLOOKUP(B284,'Current Price list'!$A$3:$H$390,4,FALSE)),F284,VLOOKUP(B284,'Current Price list'!$A$3:$H$390,4,FALSE)),"")</f>
        <v/>
      </c>
      <c r="E284" s="42" t="str">
        <f>IFERROR(IF(ISBLANK(VLOOKUP(B284,'Current Price list'!$A$3:$H$390,5,FALSE)),F284,VLOOKUP(B284,'Current Price list'!$A$3:$H$390,5,FALSE)),"")</f>
        <v/>
      </c>
      <c r="F284" s="42" t="str">
        <f>IFERROR(VLOOKUP(B284,'Current Price list'!$A$3:$H$390,6,FALSE),"")</f>
        <v/>
      </c>
      <c r="G284" s="42" t="str">
        <f>IFERROR(VLOOKUP(B284,'Current Price list'!$A$3:$H$3990,7,FALSE),"")</f>
        <v/>
      </c>
      <c r="H284" s="42" t="str">
        <f>IFERROR(VLOOKUP(B284,'Current Price list'!$A$3:$H$390,8,FALSE),"")</f>
        <v/>
      </c>
      <c r="J284" s="42" t="str">
        <f>IFERROR(F284/VLOOKUP(B284,'Year Start'!$A$3:$B$490,2,FALSE)-1,"")</f>
        <v/>
      </c>
      <c r="V284" s="53" t="str">
        <f t="shared" si="45"/>
        <v/>
      </c>
      <c r="W284" s="88">
        <f t="shared" si="41"/>
        <v>0</v>
      </c>
      <c r="X284" s="88" t="str">
        <f t="shared" si="42"/>
        <v/>
      </c>
      <c r="Y284" s="89" t="str">
        <f t="shared" si="43"/>
        <v/>
      </c>
      <c r="Z284" s="89" t="str">
        <f t="shared" si="44"/>
        <v/>
      </c>
      <c r="AA284" s="90">
        <f>IFERROR(RANK(W284,$W$10:$W$326,1)+COUNTIF(W284:W$326,W284)-1,"")</f>
        <v>63</v>
      </c>
      <c r="AB284" s="91" t="str">
        <f>IFERROR(RANK(X284,$X$10:$X$326,1)+COUNTIF(X284:X$326,X284)-1,"")</f>
        <v/>
      </c>
      <c r="AC284" s="90" t="str">
        <f>IFERROR(RANK(Y284,$Y$10:$Y$326,1)+COUNTIF(Y284:Y$326,Y284)-1,"")</f>
        <v/>
      </c>
      <c r="AD284" s="90" t="str">
        <f>IFERROR(RANK(Z284,$Z$10:$Z$326,1)+COUNTIF(Z284:Z$326,Z284)-1,"")</f>
        <v/>
      </c>
    </row>
    <row r="285" spans="2:30" x14ac:dyDescent="0.25">
      <c r="B285" s="42" t="str">
        <f>IF(ISTEXT('Current Price list'!A276),'Current Price list'!A276,"")</f>
        <v/>
      </c>
      <c r="C285" s="42" t="str">
        <f>IFERROR(IFERROR(VLOOKUP(B285,'Previous Price List'!$A$3:$H$369,6,FALSE),VLOOKUP(B285,'Current Price list'!$A$3:$H$390,2,FALSE)),"")</f>
        <v/>
      </c>
      <c r="D285" s="42" t="str">
        <f>IFERROR(IF(ISBLANK(VLOOKUP(B285,'Current Price list'!$A$3:$H$390,4,FALSE)),F285,VLOOKUP(B285,'Current Price list'!$A$3:$H$390,4,FALSE)),"")</f>
        <v/>
      </c>
      <c r="E285" s="42" t="str">
        <f>IFERROR(IF(ISBLANK(VLOOKUP(B285,'Current Price list'!$A$3:$H$390,5,FALSE)),F285,VLOOKUP(B285,'Current Price list'!$A$3:$H$390,5,FALSE)),"")</f>
        <v/>
      </c>
      <c r="F285" s="42" t="str">
        <f>IFERROR(VLOOKUP(B285,'Current Price list'!$A$3:$H$390,6,FALSE),"")</f>
        <v/>
      </c>
      <c r="G285" s="42" t="str">
        <f>IFERROR(VLOOKUP(B285,'Current Price list'!$A$3:$H$3990,7,FALSE),"")</f>
        <v/>
      </c>
      <c r="H285" s="42" t="str">
        <f>IFERROR(VLOOKUP(B285,'Current Price list'!$A$3:$H$390,8,FALSE),"")</f>
        <v/>
      </c>
      <c r="J285" s="42" t="str">
        <f>IFERROR(F285/VLOOKUP(B285,'Year Start'!$A$3:$B$490,2,FALSE)-1,"")</f>
        <v/>
      </c>
      <c r="V285" s="53" t="str">
        <f t="shared" si="45"/>
        <v/>
      </c>
      <c r="W285" s="88">
        <f t="shared" si="41"/>
        <v>0</v>
      </c>
      <c r="X285" s="88" t="str">
        <f t="shared" si="42"/>
        <v/>
      </c>
      <c r="Y285" s="89" t="str">
        <f t="shared" si="43"/>
        <v/>
      </c>
      <c r="Z285" s="89" t="str">
        <f t="shared" si="44"/>
        <v/>
      </c>
      <c r="AA285" s="90">
        <f>IFERROR(RANK(W285,$W$10:$W$326,1)+COUNTIF(W285:W$326,W285)-1,"")</f>
        <v>62</v>
      </c>
      <c r="AB285" s="91" t="str">
        <f>IFERROR(RANK(X285,$X$10:$X$326,1)+COUNTIF(X285:X$326,X285)-1,"")</f>
        <v/>
      </c>
      <c r="AC285" s="90" t="str">
        <f>IFERROR(RANK(Y285,$Y$10:$Y$326,1)+COUNTIF(Y285:Y$326,Y285)-1,"")</f>
        <v/>
      </c>
      <c r="AD285" s="90" t="str">
        <f>IFERROR(RANK(Z285,$Z$10:$Z$326,1)+COUNTIF(Z285:Z$326,Z285)-1,"")</f>
        <v/>
      </c>
    </row>
    <row r="286" spans="2:30" x14ac:dyDescent="0.25">
      <c r="B286" s="42" t="str">
        <f>IF(ISTEXT('Current Price list'!A277),'Current Price list'!A277,"")</f>
        <v/>
      </c>
      <c r="C286" s="42" t="str">
        <f>IFERROR(IFERROR(VLOOKUP(B286,'Previous Price List'!$A$3:$H$369,6,FALSE),VLOOKUP(B286,'Current Price list'!$A$3:$H$390,2,FALSE)),"")</f>
        <v/>
      </c>
      <c r="D286" s="42" t="str">
        <f>IFERROR(IF(ISBLANK(VLOOKUP(B286,'Current Price list'!$A$3:$H$390,4,FALSE)),F286,VLOOKUP(B286,'Current Price list'!$A$3:$H$390,4,FALSE)),"")</f>
        <v/>
      </c>
      <c r="E286" s="42" t="str">
        <f>IFERROR(IF(ISBLANK(VLOOKUP(B286,'Current Price list'!$A$3:$H$390,5,FALSE)),F286,VLOOKUP(B286,'Current Price list'!$A$3:$H$390,5,FALSE)),"")</f>
        <v/>
      </c>
      <c r="F286" s="42" t="str">
        <f>IFERROR(VLOOKUP(B286,'Current Price list'!$A$3:$H$390,6,FALSE),"")</f>
        <v/>
      </c>
      <c r="G286" s="42" t="str">
        <f>IFERROR(VLOOKUP(B286,'Current Price list'!$A$3:$H$3990,7,FALSE),"")</f>
        <v/>
      </c>
      <c r="H286" s="42" t="str">
        <f>IFERROR(VLOOKUP(B286,'Current Price list'!$A$3:$H$390,8,FALSE),"")</f>
        <v/>
      </c>
      <c r="J286" s="42" t="str">
        <f>IFERROR(F286/VLOOKUP(B286,'Year Start'!$A$3:$B$490,2,FALSE)-1,"")</f>
        <v/>
      </c>
      <c r="V286" s="53" t="str">
        <f t="shared" si="45"/>
        <v/>
      </c>
      <c r="W286" s="88">
        <f t="shared" si="41"/>
        <v>0</v>
      </c>
      <c r="X286" s="88" t="str">
        <f t="shared" si="42"/>
        <v/>
      </c>
      <c r="Y286" s="89" t="str">
        <f t="shared" si="43"/>
        <v/>
      </c>
      <c r="Z286" s="89" t="str">
        <f t="shared" si="44"/>
        <v/>
      </c>
      <c r="AA286" s="90">
        <f>IFERROR(RANK(W286,$W$10:$W$326,1)+COUNTIF(W286:W$326,W286)-1,"")</f>
        <v>61</v>
      </c>
      <c r="AB286" s="91" t="str">
        <f>IFERROR(RANK(X286,$X$10:$X$326,1)+COUNTIF(X286:X$326,X286)-1,"")</f>
        <v/>
      </c>
      <c r="AC286" s="90" t="str">
        <f>IFERROR(RANK(Y286,$Y$10:$Y$326,1)+COUNTIF(Y286:Y$326,Y286)-1,"")</f>
        <v/>
      </c>
      <c r="AD286" s="90" t="str">
        <f>IFERROR(RANK(Z286,$Z$10:$Z$326,1)+COUNTIF(Z286:Z$326,Z286)-1,"")</f>
        <v/>
      </c>
    </row>
    <row r="287" spans="2:30" x14ac:dyDescent="0.25">
      <c r="B287" s="42" t="str">
        <f>IF(ISTEXT('Current Price list'!A278),'Current Price list'!A278,"")</f>
        <v/>
      </c>
      <c r="C287" s="42" t="str">
        <f>IFERROR(IFERROR(VLOOKUP(B287,'Previous Price List'!$A$3:$H$369,6,FALSE),VLOOKUP(B287,'Current Price list'!$A$3:$H$390,2,FALSE)),"")</f>
        <v/>
      </c>
      <c r="D287" s="42" t="str">
        <f>IFERROR(IF(ISBLANK(VLOOKUP(B287,'Current Price list'!$A$3:$H$390,4,FALSE)),F287,VLOOKUP(B287,'Current Price list'!$A$3:$H$390,4,FALSE)),"")</f>
        <v/>
      </c>
      <c r="E287" s="42" t="str">
        <f>IFERROR(IF(ISBLANK(VLOOKUP(B287,'Current Price list'!$A$3:$H$390,5,FALSE)),F287,VLOOKUP(B287,'Current Price list'!$A$3:$H$390,5,FALSE)),"")</f>
        <v/>
      </c>
      <c r="F287" s="42" t="str">
        <f>IFERROR(VLOOKUP(B287,'Current Price list'!$A$3:$H$390,6,FALSE),"")</f>
        <v/>
      </c>
      <c r="G287" s="42" t="str">
        <f>IFERROR(VLOOKUP(B287,'Current Price list'!$A$3:$H$3990,7,FALSE),"")</f>
        <v/>
      </c>
      <c r="H287" s="42" t="str">
        <f>IFERROR(VLOOKUP(B287,'Current Price list'!$A$3:$H$390,8,FALSE),"")</f>
        <v/>
      </c>
      <c r="J287" s="42" t="str">
        <f>IFERROR(F287/VLOOKUP(B287,'Year Start'!$A$3:$B$490,2,FALSE)-1,"")</f>
        <v/>
      </c>
      <c r="V287" s="53" t="str">
        <f t="shared" si="45"/>
        <v/>
      </c>
      <c r="W287" s="88">
        <f t="shared" si="41"/>
        <v>0</v>
      </c>
      <c r="X287" s="88" t="str">
        <f t="shared" si="42"/>
        <v/>
      </c>
      <c r="Y287" s="89" t="str">
        <f t="shared" si="43"/>
        <v/>
      </c>
      <c r="Z287" s="89" t="str">
        <f t="shared" si="44"/>
        <v/>
      </c>
      <c r="AA287" s="90">
        <f>IFERROR(RANK(W287,$W$10:$W$326,1)+COUNTIF(W287:W$326,W287)-1,"")</f>
        <v>60</v>
      </c>
      <c r="AB287" s="91" t="str">
        <f>IFERROR(RANK(X287,$X$10:$X$326,1)+COUNTIF(X287:X$326,X287)-1,"")</f>
        <v/>
      </c>
      <c r="AC287" s="90" t="str">
        <f>IFERROR(RANK(Y287,$Y$10:$Y$326,1)+COUNTIF(Y287:Y$326,Y287)-1,"")</f>
        <v/>
      </c>
      <c r="AD287" s="90" t="str">
        <f>IFERROR(RANK(Z287,$Z$10:$Z$326,1)+COUNTIF(Z287:Z$326,Z287)-1,"")</f>
        <v/>
      </c>
    </row>
    <row r="288" spans="2:30" x14ac:dyDescent="0.25">
      <c r="B288" s="42" t="str">
        <f>IF(ISTEXT('Current Price list'!A279),'Current Price list'!A279,"")</f>
        <v/>
      </c>
      <c r="C288" s="42" t="str">
        <f>IFERROR(IFERROR(VLOOKUP(B288,'Previous Price List'!$A$3:$H$369,6,FALSE),VLOOKUP(B288,'Current Price list'!$A$3:$H$390,2,FALSE)),"")</f>
        <v/>
      </c>
      <c r="D288" s="42" t="str">
        <f>IFERROR(IF(ISBLANK(VLOOKUP(B288,'Current Price list'!$A$3:$H$390,4,FALSE)),F288,VLOOKUP(B288,'Current Price list'!$A$3:$H$390,4,FALSE)),"")</f>
        <v/>
      </c>
      <c r="E288" s="42" t="str">
        <f>IFERROR(IF(ISBLANK(VLOOKUP(B288,'Current Price list'!$A$3:$H$390,5,FALSE)),F288,VLOOKUP(B288,'Current Price list'!$A$3:$H$390,5,FALSE)),"")</f>
        <v/>
      </c>
      <c r="F288" s="42" t="str">
        <f>IFERROR(VLOOKUP(B288,'Current Price list'!$A$3:$H$390,6,FALSE),"")</f>
        <v/>
      </c>
      <c r="G288" s="42" t="str">
        <f>IFERROR(VLOOKUP(B288,'Current Price list'!$A$3:$H$3990,7,FALSE),"")</f>
        <v/>
      </c>
      <c r="H288" s="42" t="str">
        <f>IFERROR(VLOOKUP(B288,'Current Price list'!$A$3:$H$390,8,FALSE),"")</f>
        <v/>
      </c>
      <c r="J288" s="42" t="str">
        <f>IFERROR(F288/VLOOKUP(B288,'Year Start'!$A$3:$B$490,2,FALSE)-1,"")</f>
        <v/>
      </c>
      <c r="V288" s="53" t="str">
        <f t="shared" si="45"/>
        <v/>
      </c>
      <c r="W288" s="88">
        <f t="shared" si="41"/>
        <v>0</v>
      </c>
      <c r="X288" s="88" t="str">
        <f t="shared" si="42"/>
        <v/>
      </c>
      <c r="Y288" s="89" t="str">
        <f t="shared" si="43"/>
        <v/>
      </c>
      <c r="Z288" s="89" t="str">
        <f t="shared" si="44"/>
        <v/>
      </c>
      <c r="AA288" s="90">
        <f>IFERROR(RANK(W288,$W$10:$W$326,1)+COUNTIF(W288:W$326,W288)-1,"")</f>
        <v>59</v>
      </c>
      <c r="AB288" s="91" t="str">
        <f>IFERROR(RANK(X288,$X$10:$X$326,1)+COUNTIF(X288:X$326,X288)-1,"")</f>
        <v/>
      </c>
      <c r="AC288" s="90" t="str">
        <f>IFERROR(RANK(Y288,$Y$10:$Y$326,1)+COUNTIF(Y288:Y$326,Y288)-1,"")</f>
        <v/>
      </c>
      <c r="AD288" s="90" t="str">
        <f>IFERROR(RANK(Z288,$Z$10:$Z$326,1)+COUNTIF(Z288:Z$326,Z288)-1,"")</f>
        <v/>
      </c>
    </row>
    <row r="289" spans="2:30" x14ac:dyDescent="0.25">
      <c r="B289" s="42" t="str">
        <f>IF(ISTEXT('Current Price list'!A280),'Current Price list'!A280,"")</f>
        <v/>
      </c>
      <c r="C289" s="42" t="str">
        <f>IFERROR(IFERROR(VLOOKUP(B289,'Previous Price List'!$A$3:$H$369,6,FALSE),VLOOKUP(B289,'Current Price list'!$A$3:$H$390,2,FALSE)),"")</f>
        <v/>
      </c>
      <c r="D289" s="42" t="str">
        <f>IFERROR(IF(ISBLANK(VLOOKUP(B289,'Current Price list'!$A$3:$H$390,4,FALSE)),F289,VLOOKUP(B289,'Current Price list'!$A$3:$H$390,4,FALSE)),"")</f>
        <v/>
      </c>
      <c r="E289" s="42" t="str">
        <f>IFERROR(IF(ISBLANK(VLOOKUP(B289,'Current Price list'!$A$3:$H$390,5,FALSE)),F289,VLOOKUP(B289,'Current Price list'!$A$3:$H$390,5,FALSE)),"")</f>
        <v/>
      </c>
      <c r="F289" s="42" t="str">
        <f>IFERROR(VLOOKUP(B289,'Current Price list'!$A$3:$H$390,6,FALSE),"")</f>
        <v/>
      </c>
      <c r="G289" s="42" t="str">
        <f>IFERROR(VLOOKUP(B289,'Current Price list'!$A$3:$H$3990,7,FALSE),"")</f>
        <v/>
      </c>
      <c r="H289" s="42" t="str">
        <f>IFERROR(VLOOKUP(B289,'Current Price list'!$A$3:$H$390,8,FALSE),"")</f>
        <v/>
      </c>
      <c r="J289" s="42" t="str">
        <f>IFERROR(F289/VLOOKUP(B289,'Year Start'!$A$3:$B$490,2,FALSE)-1,"")</f>
        <v/>
      </c>
      <c r="V289" s="53" t="str">
        <f t="shared" si="45"/>
        <v/>
      </c>
      <c r="W289" s="88">
        <f t="shared" si="41"/>
        <v>0</v>
      </c>
      <c r="X289" s="88" t="str">
        <f t="shared" si="42"/>
        <v/>
      </c>
      <c r="Y289" s="89" t="str">
        <f t="shared" si="43"/>
        <v/>
      </c>
      <c r="Z289" s="89" t="str">
        <f t="shared" si="44"/>
        <v/>
      </c>
      <c r="AA289" s="90">
        <f>IFERROR(RANK(W289,$W$10:$W$326,1)+COUNTIF(W289:W$326,W289)-1,"")</f>
        <v>58</v>
      </c>
      <c r="AB289" s="91" t="str">
        <f>IFERROR(RANK(X289,$X$10:$X$326,1)+COUNTIF(X289:X$326,X289)-1,"")</f>
        <v/>
      </c>
      <c r="AC289" s="90" t="str">
        <f>IFERROR(RANK(Y289,$Y$10:$Y$326,1)+COUNTIF(Y289:Y$326,Y289)-1,"")</f>
        <v/>
      </c>
      <c r="AD289" s="90" t="str">
        <f>IFERROR(RANK(Z289,$Z$10:$Z$326,1)+COUNTIF(Z289:Z$326,Z289)-1,"")</f>
        <v/>
      </c>
    </row>
    <row r="290" spans="2:30" x14ac:dyDescent="0.25">
      <c r="B290" s="42" t="str">
        <f>IF(ISTEXT('Current Price list'!A281),'Current Price list'!A281,"")</f>
        <v/>
      </c>
      <c r="C290" s="42" t="str">
        <f>IFERROR(IFERROR(VLOOKUP(B290,'Previous Price List'!$A$3:$H$369,6,FALSE),VLOOKUP(B290,'Current Price list'!$A$3:$H$390,2,FALSE)),"")</f>
        <v/>
      </c>
      <c r="D290" s="42" t="str">
        <f>IFERROR(IF(ISBLANK(VLOOKUP(B290,'Current Price list'!$A$3:$H$390,4,FALSE)),F290,VLOOKUP(B290,'Current Price list'!$A$3:$H$390,4,FALSE)),"")</f>
        <v/>
      </c>
      <c r="E290" s="42" t="str">
        <f>IFERROR(IF(ISBLANK(VLOOKUP(B290,'Current Price list'!$A$3:$H$390,5,FALSE)),F290,VLOOKUP(B290,'Current Price list'!$A$3:$H$390,5,FALSE)),"")</f>
        <v/>
      </c>
      <c r="F290" s="42" t="str">
        <f>IFERROR(VLOOKUP(B290,'Current Price list'!$A$3:$H$390,6,FALSE),"")</f>
        <v/>
      </c>
      <c r="G290" s="42" t="str">
        <f>IFERROR(VLOOKUP(B290,'Current Price list'!$A$3:$H$3990,7,FALSE),"")</f>
        <v/>
      </c>
      <c r="H290" s="42" t="str">
        <f>IFERROR(VLOOKUP(B290,'Current Price list'!$A$3:$H$390,8,FALSE),"")</f>
        <v/>
      </c>
      <c r="J290" s="42" t="str">
        <f>IFERROR(F290/VLOOKUP(B290,'Year Start'!$A$3:$B$490,2,FALSE)-1,"")</f>
        <v/>
      </c>
      <c r="V290" s="53" t="str">
        <f t="shared" si="45"/>
        <v/>
      </c>
      <c r="W290" s="88">
        <f t="shared" si="41"/>
        <v>0</v>
      </c>
      <c r="X290" s="88" t="str">
        <f t="shared" si="42"/>
        <v/>
      </c>
      <c r="Y290" s="89" t="str">
        <f t="shared" si="43"/>
        <v/>
      </c>
      <c r="Z290" s="89" t="str">
        <f t="shared" si="44"/>
        <v/>
      </c>
      <c r="AA290" s="90">
        <f>IFERROR(RANK(W290,$W$10:$W$326,1)+COUNTIF(W290:W$326,W290)-1,"")</f>
        <v>57</v>
      </c>
      <c r="AB290" s="91" t="str">
        <f>IFERROR(RANK(X290,$X$10:$X$326,1)+COUNTIF(X290:X$326,X290)-1,"")</f>
        <v/>
      </c>
      <c r="AC290" s="90" t="str">
        <f>IFERROR(RANK(Y290,$Y$10:$Y$326,1)+COUNTIF(Y290:Y$326,Y290)-1,"")</f>
        <v/>
      </c>
      <c r="AD290" s="90" t="str">
        <f>IFERROR(RANK(Z290,$Z$10:$Z$326,1)+COUNTIF(Z290:Z$326,Z290)-1,"")</f>
        <v/>
      </c>
    </row>
    <row r="291" spans="2:30" x14ac:dyDescent="0.25">
      <c r="B291" s="42" t="str">
        <f>IF(ISTEXT('Current Price list'!A282),'Current Price list'!A282,"")</f>
        <v/>
      </c>
      <c r="C291" s="42" t="str">
        <f>IFERROR(IFERROR(VLOOKUP(B291,'Previous Price List'!$A$3:$H$369,6,FALSE),VLOOKUP(B291,'Current Price list'!$A$3:$H$390,2,FALSE)),"")</f>
        <v/>
      </c>
      <c r="D291" s="42" t="str">
        <f>IFERROR(IF(ISBLANK(VLOOKUP(B291,'Current Price list'!$A$3:$H$390,4,FALSE)),F291,VLOOKUP(B291,'Current Price list'!$A$3:$H$390,4,FALSE)),"")</f>
        <v/>
      </c>
      <c r="E291" s="42" t="str">
        <f>IFERROR(IF(ISBLANK(VLOOKUP(B291,'Current Price list'!$A$3:$H$390,5,FALSE)),F291,VLOOKUP(B291,'Current Price list'!$A$3:$H$390,5,FALSE)),"")</f>
        <v/>
      </c>
      <c r="F291" s="42" t="str">
        <f>IFERROR(VLOOKUP(B291,'Current Price list'!$A$3:$H$390,6,FALSE),"")</f>
        <v/>
      </c>
      <c r="G291" s="42" t="str">
        <f>IFERROR(VLOOKUP(B291,'Current Price list'!$A$3:$H$3990,7,FALSE),"")</f>
        <v/>
      </c>
      <c r="H291" s="42" t="str">
        <f>IFERROR(VLOOKUP(B291,'Current Price list'!$A$3:$H$390,8,FALSE),"")</f>
        <v/>
      </c>
      <c r="J291" s="42" t="str">
        <f>IFERROR(F291/VLOOKUP(B291,'Year Start'!$A$3:$B$490,2,FALSE)-1,"")</f>
        <v/>
      </c>
      <c r="V291" s="53" t="str">
        <f t="shared" si="45"/>
        <v/>
      </c>
      <c r="W291" s="88">
        <f t="shared" si="41"/>
        <v>0</v>
      </c>
      <c r="X291" s="88" t="str">
        <f t="shared" si="42"/>
        <v/>
      </c>
      <c r="Y291" s="89" t="str">
        <f t="shared" si="43"/>
        <v/>
      </c>
      <c r="Z291" s="89" t="str">
        <f t="shared" si="44"/>
        <v/>
      </c>
      <c r="AA291" s="90">
        <f>IFERROR(RANK(W291,$W$10:$W$326,1)+COUNTIF(W291:W$326,W291)-1,"")</f>
        <v>56</v>
      </c>
      <c r="AB291" s="91" t="str">
        <f>IFERROR(RANK(X291,$X$10:$X$326,1)+COUNTIF(X291:X$326,X291)-1,"")</f>
        <v/>
      </c>
      <c r="AC291" s="90" t="str">
        <f>IFERROR(RANK(Y291,$Y$10:$Y$326,1)+COUNTIF(Y291:Y$326,Y291)-1,"")</f>
        <v/>
      </c>
      <c r="AD291" s="90" t="str">
        <f>IFERROR(RANK(Z291,$Z$10:$Z$326,1)+COUNTIF(Z291:Z$326,Z291)-1,"")</f>
        <v/>
      </c>
    </row>
    <row r="292" spans="2:30" x14ac:dyDescent="0.25">
      <c r="B292" s="42" t="str">
        <f>IF(ISTEXT('Current Price list'!A283),'Current Price list'!A283,"")</f>
        <v/>
      </c>
      <c r="C292" s="42" t="str">
        <f>IFERROR(IFERROR(VLOOKUP(B292,'Previous Price List'!$A$3:$H$369,6,FALSE),VLOOKUP(B292,'Current Price list'!$A$3:$H$390,2,FALSE)),"")</f>
        <v/>
      </c>
      <c r="D292" s="42" t="str">
        <f>IFERROR(IF(ISBLANK(VLOOKUP(B292,'Current Price list'!$A$3:$H$390,4,FALSE)),F292,VLOOKUP(B292,'Current Price list'!$A$3:$H$390,4,FALSE)),"")</f>
        <v/>
      </c>
      <c r="E292" s="42" t="str">
        <f>IFERROR(IF(ISBLANK(VLOOKUP(B292,'Current Price list'!$A$3:$H$390,5,FALSE)),F292,VLOOKUP(B292,'Current Price list'!$A$3:$H$390,5,FALSE)),"")</f>
        <v/>
      </c>
      <c r="F292" s="42" t="str">
        <f>IFERROR(VLOOKUP(B292,'Current Price list'!$A$3:$H$390,6,FALSE),"")</f>
        <v/>
      </c>
      <c r="G292" s="42" t="str">
        <f>IFERROR(VLOOKUP(B292,'Current Price list'!$A$3:$H$3990,7,FALSE),"")</f>
        <v/>
      </c>
      <c r="H292" s="42" t="str">
        <f>IFERROR(VLOOKUP(B292,'Current Price list'!$A$3:$H$390,8,FALSE),"")</f>
        <v/>
      </c>
      <c r="J292" s="42" t="str">
        <f>IFERROR(F292/VLOOKUP(B292,'Year Start'!$A$3:$B$490,2,FALSE)-1,"")</f>
        <v/>
      </c>
      <c r="V292" s="53" t="str">
        <f t="shared" si="45"/>
        <v/>
      </c>
      <c r="W292" s="88">
        <f t="shared" si="41"/>
        <v>0</v>
      </c>
      <c r="X292" s="88" t="str">
        <f t="shared" si="42"/>
        <v/>
      </c>
      <c r="Y292" s="89" t="str">
        <f t="shared" si="43"/>
        <v/>
      </c>
      <c r="Z292" s="89" t="str">
        <f t="shared" si="44"/>
        <v/>
      </c>
      <c r="AA292" s="90">
        <f>IFERROR(RANK(W292,$W$10:$W$326,1)+COUNTIF(W292:W$326,W292)-1,"")</f>
        <v>55</v>
      </c>
      <c r="AB292" s="91" t="str">
        <f>IFERROR(RANK(X292,$X$10:$X$326,1)+COUNTIF(X292:X$326,X292)-1,"")</f>
        <v/>
      </c>
      <c r="AC292" s="90" t="str">
        <f>IFERROR(RANK(Y292,$Y$10:$Y$326,1)+COUNTIF(Y292:Y$326,Y292)-1,"")</f>
        <v/>
      </c>
      <c r="AD292" s="90" t="str">
        <f>IFERROR(RANK(Z292,$Z$10:$Z$326,1)+COUNTIF(Z292:Z$326,Z292)-1,"")</f>
        <v/>
      </c>
    </row>
    <row r="293" spans="2:30" x14ac:dyDescent="0.25">
      <c r="B293" s="42" t="str">
        <f>IF(ISTEXT('Current Price list'!A284),'Current Price list'!A284,"")</f>
        <v/>
      </c>
      <c r="C293" s="42" t="str">
        <f>IFERROR(IFERROR(VLOOKUP(B293,'Previous Price List'!$A$3:$H$369,6,FALSE),VLOOKUP(B293,'Current Price list'!$A$3:$H$390,2,FALSE)),"")</f>
        <v/>
      </c>
      <c r="D293" s="42" t="str">
        <f>IFERROR(IF(ISBLANK(VLOOKUP(B293,'Current Price list'!$A$3:$H$390,4,FALSE)),F293,VLOOKUP(B293,'Current Price list'!$A$3:$H$390,4,FALSE)),"")</f>
        <v/>
      </c>
      <c r="E293" s="42" t="str">
        <f>IFERROR(IF(ISBLANK(VLOOKUP(B293,'Current Price list'!$A$3:$H$390,5,FALSE)),F293,VLOOKUP(B293,'Current Price list'!$A$3:$H$390,5,FALSE)),"")</f>
        <v/>
      </c>
      <c r="F293" s="42" t="str">
        <f>IFERROR(VLOOKUP(B293,'Current Price list'!$A$3:$H$390,6,FALSE),"")</f>
        <v/>
      </c>
      <c r="G293" s="42" t="str">
        <f>IFERROR(VLOOKUP(B293,'Current Price list'!$A$3:$H$3990,7,FALSE),"")</f>
        <v/>
      </c>
      <c r="H293" s="42" t="str">
        <f>IFERROR(VLOOKUP(B293,'Current Price list'!$A$3:$H$390,8,FALSE),"")</f>
        <v/>
      </c>
      <c r="J293" s="42" t="str">
        <f>IFERROR(F293/VLOOKUP(B293,'Year Start'!$A$3:$B$490,2,FALSE)-1,"")</f>
        <v/>
      </c>
      <c r="V293" s="53" t="str">
        <f t="shared" si="45"/>
        <v/>
      </c>
      <c r="W293" s="88">
        <f t="shared" si="41"/>
        <v>0</v>
      </c>
      <c r="X293" s="88" t="str">
        <f t="shared" si="42"/>
        <v/>
      </c>
      <c r="Y293" s="89" t="str">
        <f t="shared" si="43"/>
        <v/>
      </c>
      <c r="Z293" s="89" t="str">
        <f t="shared" si="44"/>
        <v/>
      </c>
      <c r="AA293" s="90">
        <f>IFERROR(RANK(W293,$W$10:$W$326,1)+COUNTIF(W293:W$326,W293)-1,"")</f>
        <v>54</v>
      </c>
      <c r="AB293" s="91" t="str">
        <f>IFERROR(RANK(X293,$X$10:$X$326,1)+COUNTIF(X293:X$326,X293)-1,"")</f>
        <v/>
      </c>
      <c r="AC293" s="90" t="str">
        <f>IFERROR(RANK(Y293,$Y$10:$Y$326,1)+COUNTIF(Y293:Y$326,Y293)-1,"")</f>
        <v/>
      </c>
      <c r="AD293" s="90" t="str">
        <f>IFERROR(RANK(Z293,$Z$10:$Z$326,1)+COUNTIF(Z293:Z$326,Z293)-1,"")</f>
        <v/>
      </c>
    </row>
    <row r="294" spans="2:30" x14ac:dyDescent="0.25">
      <c r="B294" s="42" t="str">
        <f>IF(ISTEXT('Current Price list'!A285),'Current Price list'!A285,"")</f>
        <v/>
      </c>
      <c r="C294" s="42" t="str">
        <f>IFERROR(IFERROR(VLOOKUP(B294,'Previous Price List'!$A$3:$H$369,6,FALSE),VLOOKUP(B294,'Current Price list'!$A$3:$H$390,2,FALSE)),"")</f>
        <v/>
      </c>
      <c r="D294" s="42" t="str">
        <f>IFERROR(IF(ISBLANK(VLOOKUP(B294,'Current Price list'!$A$3:$H$390,4,FALSE)),F294,VLOOKUP(B294,'Current Price list'!$A$3:$H$390,4,FALSE)),"")</f>
        <v/>
      </c>
      <c r="E294" s="42" t="str">
        <f>IFERROR(IF(ISBLANK(VLOOKUP(B294,'Current Price list'!$A$3:$H$390,5,FALSE)),F294,VLOOKUP(B294,'Current Price list'!$A$3:$H$390,5,FALSE)),"")</f>
        <v/>
      </c>
      <c r="F294" s="42" t="str">
        <f>IFERROR(VLOOKUP(B294,'Current Price list'!$A$3:$H$390,6,FALSE),"")</f>
        <v/>
      </c>
      <c r="G294" s="42" t="str">
        <f>IFERROR(VLOOKUP(B294,'Current Price list'!$A$3:$H$3990,7,FALSE),"")</f>
        <v/>
      </c>
      <c r="H294" s="42" t="str">
        <f>IFERROR(VLOOKUP(B294,'Current Price list'!$A$3:$H$390,8,FALSE),"")</f>
        <v/>
      </c>
      <c r="J294" s="42" t="str">
        <f>IFERROR(F294/VLOOKUP(B294,'Year Start'!$A$3:$B$490,2,FALSE)-1,"")</f>
        <v/>
      </c>
      <c r="V294" s="53" t="str">
        <f t="shared" si="45"/>
        <v/>
      </c>
      <c r="W294" s="88">
        <f t="shared" si="41"/>
        <v>0</v>
      </c>
      <c r="X294" s="88" t="str">
        <f t="shared" si="42"/>
        <v/>
      </c>
      <c r="Y294" s="89" t="str">
        <f t="shared" si="43"/>
        <v/>
      </c>
      <c r="Z294" s="89" t="str">
        <f t="shared" si="44"/>
        <v/>
      </c>
      <c r="AA294" s="90">
        <f>IFERROR(RANK(W294,$W$10:$W$326,1)+COUNTIF(W294:W$326,W294)-1,"")</f>
        <v>53</v>
      </c>
      <c r="AB294" s="91" t="str">
        <f>IFERROR(RANK(X294,$X$10:$X$326,1)+COUNTIF(X294:X$326,X294)-1,"")</f>
        <v/>
      </c>
      <c r="AC294" s="90" t="str">
        <f>IFERROR(RANK(Y294,$Y$10:$Y$326,1)+COUNTIF(Y294:Y$326,Y294)-1,"")</f>
        <v/>
      </c>
      <c r="AD294" s="90" t="str">
        <f>IFERROR(RANK(Z294,$Z$10:$Z$326,1)+COUNTIF(Z294:Z$326,Z294)-1,"")</f>
        <v/>
      </c>
    </row>
    <row r="295" spans="2:30" x14ac:dyDescent="0.25">
      <c r="B295" s="42" t="str">
        <f>IF(ISTEXT('Current Price list'!A286),'Current Price list'!A286,"")</f>
        <v/>
      </c>
      <c r="C295" s="42" t="str">
        <f>IFERROR(IFERROR(VLOOKUP(B295,'Previous Price List'!$A$3:$H$369,6,FALSE),VLOOKUP(B295,'Current Price list'!$A$3:$H$390,2,FALSE)),"")</f>
        <v/>
      </c>
      <c r="D295" s="42" t="str">
        <f>IFERROR(IF(ISBLANK(VLOOKUP(B295,'Current Price list'!$A$3:$H$390,4,FALSE)),F295,VLOOKUP(B295,'Current Price list'!$A$3:$H$390,4,FALSE)),"")</f>
        <v/>
      </c>
      <c r="E295" s="42" t="str">
        <f>IFERROR(IF(ISBLANK(VLOOKUP(B295,'Current Price list'!$A$3:$H$390,5,FALSE)),F295,VLOOKUP(B295,'Current Price list'!$A$3:$H$390,5,FALSE)),"")</f>
        <v/>
      </c>
      <c r="F295" s="42" t="str">
        <f>IFERROR(VLOOKUP(B295,'Current Price list'!$A$3:$H$390,6,FALSE),"")</f>
        <v/>
      </c>
      <c r="G295" s="42" t="str">
        <f>IFERROR(VLOOKUP(B295,'Current Price list'!$A$3:$H$3990,7,FALSE),"")</f>
        <v/>
      </c>
      <c r="H295" s="42" t="str">
        <f>IFERROR(VLOOKUP(B295,'Current Price list'!$A$3:$H$390,8,FALSE),"")</f>
        <v/>
      </c>
      <c r="J295" s="42" t="str">
        <f>IFERROR(F295/VLOOKUP(B295,'Year Start'!$A$3:$B$490,2,FALSE)-1,"")</f>
        <v/>
      </c>
      <c r="V295" s="53" t="str">
        <f t="shared" si="45"/>
        <v/>
      </c>
      <c r="W295" s="88">
        <f t="shared" si="41"/>
        <v>0</v>
      </c>
      <c r="X295" s="88" t="str">
        <f t="shared" si="42"/>
        <v/>
      </c>
      <c r="Y295" s="89" t="str">
        <f t="shared" si="43"/>
        <v/>
      </c>
      <c r="Z295" s="89" t="str">
        <f t="shared" si="44"/>
        <v/>
      </c>
      <c r="AA295" s="90">
        <f>IFERROR(RANK(W295,$W$10:$W$326,1)+COUNTIF(W295:W$326,W295)-1,"")</f>
        <v>52</v>
      </c>
      <c r="AB295" s="91" t="str">
        <f>IFERROR(RANK(X295,$X$10:$X$326,1)+COUNTIF(X295:X$326,X295)-1,"")</f>
        <v/>
      </c>
      <c r="AC295" s="90" t="str">
        <f>IFERROR(RANK(Y295,$Y$10:$Y$326,1)+COUNTIF(Y295:Y$326,Y295)-1,"")</f>
        <v/>
      </c>
      <c r="AD295" s="90" t="str">
        <f>IFERROR(RANK(Z295,$Z$10:$Z$326,1)+COUNTIF(Z295:Z$326,Z295)-1,"")</f>
        <v/>
      </c>
    </row>
    <row r="296" spans="2:30" x14ac:dyDescent="0.25">
      <c r="B296" s="42" t="str">
        <f>IF(ISTEXT('Current Price list'!A287),'Current Price list'!A287,"")</f>
        <v/>
      </c>
      <c r="C296" s="42" t="str">
        <f>IFERROR(IFERROR(VLOOKUP(B296,'Previous Price List'!$A$3:$H$369,6,FALSE),VLOOKUP(B296,'Current Price list'!$A$3:$H$390,2,FALSE)),"")</f>
        <v/>
      </c>
      <c r="D296" s="42" t="str">
        <f>IFERROR(IF(ISBLANK(VLOOKUP(B296,'Current Price list'!$A$3:$H$390,4,FALSE)),F296,VLOOKUP(B296,'Current Price list'!$A$3:$H$390,4,FALSE)),"")</f>
        <v/>
      </c>
      <c r="E296" s="42" t="str">
        <f>IFERROR(IF(ISBLANK(VLOOKUP(B296,'Current Price list'!$A$3:$H$390,5,FALSE)),F296,VLOOKUP(B296,'Current Price list'!$A$3:$H$390,5,FALSE)),"")</f>
        <v/>
      </c>
      <c r="F296" s="42" t="str">
        <f>IFERROR(VLOOKUP(B296,'Current Price list'!$A$3:$H$390,6,FALSE),"")</f>
        <v/>
      </c>
      <c r="G296" s="42" t="str">
        <f>IFERROR(VLOOKUP(B296,'Current Price list'!$A$3:$H$3990,7,FALSE),"")</f>
        <v/>
      </c>
      <c r="H296" s="42" t="str">
        <f>IFERROR(VLOOKUP(B296,'Current Price list'!$A$3:$H$390,8,FALSE),"")</f>
        <v/>
      </c>
      <c r="J296" s="42" t="str">
        <f>IFERROR(F296/VLOOKUP(B296,'Year Start'!$A$3:$B$490,2,FALSE)-1,"")</f>
        <v/>
      </c>
      <c r="V296" s="53" t="str">
        <f t="shared" si="45"/>
        <v/>
      </c>
      <c r="W296" s="88">
        <f t="shared" si="41"/>
        <v>0</v>
      </c>
      <c r="X296" s="88" t="str">
        <f t="shared" si="42"/>
        <v/>
      </c>
      <c r="Y296" s="89" t="str">
        <f t="shared" si="43"/>
        <v/>
      </c>
      <c r="Z296" s="89" t="str">
        <f t="shared" si="44"/>
        <v/>
      </c>
      <c r="AA296" s="90">
        <f>IFERROR(RANK(W296,$W$10:$W$326,1)+COUNTIF(W296:W$326,W296)-1,"")</f>
        <v>51</v>
      </c>
      <c r="AB296" s="91" t="str">
        <f>IFERROR(RANK(X296,$X$10:$X$326,1)+COUNTIF(X296:X$326,X296)-1,"")</f>
        <v/>
      </c>
      <c r="AC296" s="90" t="str">
        <f>IFERROR(RANK(Y296,$Y$10:$Y$326,1)+COUNTIF(Y296:Y$326,Y296)-1,"")</f>
        <v/>
      </c>
      <c r="AD296" s="90" t="str">
        <f>IFERROR(RANK(Z296,$Z$10:$Z$326,1)+COUNTIF(Z296:Z$326,Z296)-1,"")</f>
        <v/>
      </c>
    </row>
    <row r="297" spans="2:30" x14ac:dyDescent="0.25">
      <c r="B297" s="42" t="str">
        <f>IF(ISTEXT('Current Price list'!A288),'Current Price list'!A288,"")</f>
        <v/>
      </c>
      <c r="C297" s="42" t="str">
        <f>IFERROR(IFERROR(VLOOKUP(B297,'Previous Price List'!$A$3:$H$369,6,FALSE),VLOOKUP(B297,'Current Price list'!$A$3:$H$390,2,FALSE)),"")</f>
        <v/>
      </c>
      <c r="D297" s="42" t="str">
        <f>IFERROR(IF(ISBLANK(VLOOKUP(B297,'Current Price list'!$A$3:$H$390,4,FALSE)),F297,VLOOKUP(B297,'Current Price list'!$A$3:$H$390,4,FALSE)),"")</f>
        <v/>
      </c>
      <c r="E297" s="42" t="str">
        <f>IFERROR(IF(ISBLANK(VLOOKUP(B297,'Current Price list'!$A$3:$H$390,5,FALSE)),F297,VLOOKUP(B297,'Current Price list'!$A$3:$H$390,5,FALSE)),"")</f>
        <v/>
      </c>
      <c r="F297" s="42" t="str">
        <f>IFERROR(VLOOKUP(B297,'Current Price list'!$A$3:$H$390,6,FALSE),"")</f>
        <v/>
      </c>
      <c r="G297" s="42" t="str">
        <f>IFERROR(VLOOKUP(B297,'Current Price list'!$A$3:$H$3990,7,FALSE),"")</f>
        <v/>
      </c>
      <c r="H297" s="42" t="str">
        <f>IFERROR(VLOOKUP(B297,'Current Price list'!$A$3:$H$390,8,FALSE),"")</f>
        <v/>
      </c>
      <c r="J297" s="42" t="str">
        <f>IFERROR(F297/VLOOKUP(B297,'Year Start'!$A$3:$B$490,2,FALSE)-1,"")</f>
        <v/>
      </c>
      <c r="V297" s="53" t="str">
        <f t="shared" si="45"/>
        <v/>
      </c>
      <c r="W297" s="88">
        <f t="shared" si="41"/>
        <v>0</v>
      </c>
      <c r="X297" s="88" t="str">
        <f t="shared" si="42"/>
        <v/>
      </c>
      <c r="Y297" s="89" t="str">
        <f t="shared" si="43"/>
        <v/>
      </c>
      <c r="Z297" s="89" t="str">
        <f t="shared" si="44"/>
        <v/>
      </c>
      <c r="AA297" s="90">
        <f>IFERROR(RANK(W297,$W$10:$W$326,1)+COUNTIF(W297:W$326,W297)-1,"")</f>
        <v>50</v>
      </c>
      <c r="AB297" s="91" t="str">
        <f>IFERROR(RANK(X297,$X$10:$X$326,1)+COUNTIF(X297:X$326,X297)-1,"")</f>
        <v/>
      </c>
      <c r="AC297" s="90" t="str">
        <f>IFERROR(RANK(Y297,$Y$10:$Y$326,1)+COUNTIF(Y297:Y$326,Y297)-1,"")</f>
        <v/>
      </c>
      <c r="AD297" s="90" t="str">
        <f>IFERROR(RANK(Z297,$Z$10:$Z$326,1)+COUNTIF(Z297:Z$326,Z297)-1,"")</f>
        <v/>
      </c>
    </row>
    <row r="298" spans="2:30" x14ac:dyDescent="0.25">
      <c r="B298" s="42" t="str">
        <f>IF(ISTEXT('Current Price list'!A289),'Current Price list'!A289,"")</f>
        <v/>
      </c>
      <c r="C298" s="42" t="str">
        <f>IFERROR(IFERROR(VLOOKUP(B298,'Previous Price List'!$A$3:$H$369,6,FALSE),VLOOKUP(B298,'Current Price list'!$A$3:$H$390,2,FALSE)),"")</f>
        <v/>
      </c>
      <c r="D298" s="42" t="str">
        <f>IFERROR(IF(ISBLANK(VLOOKUP(B298,'Current Price list'!$A$3:$H$390,4,FALSE)),F298,VLOOKUP(B298,'Current Price list'!$A$3:$H$390,4,FALSE)),"")</f>
        <v/>
      </c>
      <c r="E298" s="42" t="str">
        <f>IFERROR(IF(ISBLANK(VLOOKUP(B298,'Current Price list'!$A$3:$H$390,5,FALSE)),F298,VLOOKUP(B298,'Current Price list'!$A$3:$H$390,5,FALSE)),"")</f>
        <v/>
      </c>
      <c r="F298" s="42" t="str">
        <f>IFERROR(VLOOKUP(B298,'Current Price list'!$A$3:$H$390,6,FALSE),"")</f>
        <v/>
      </c>
      <c r="G298" s="42" t="str">
        <f>IFERROR(VLOOKUP(B298,'Current Price list'!$A$3:$H$3990,7,FALSE),"")</f>
        <v/>
      </c>
      <c r="H298" s="42" t="str">
        <f>IFERROR(VLOOKUP(B298,'Current Price list'!$A$3:$H$390,8,FALSE),"")</f>
        <v/>
      </c>
      <c r="J298" s="42" t="str">
        <f>IFERROR(F298/VLOOKUP(B298,'Year Start'!$A$3:$B$490,2,FALSE)-1,"")</f>
        <v/>
      </c>
      <c r="V298" s="53" t="str">
        <f t="shared" si="45"/>
        <v/>
      </c>
      <c r="W298" s="88">
        <f t="shared" si="41"/>
        <v>0</v>
      </c>
      <c r="X298" s="88" t="str">
        <f t="shared" si="42"/>
        <v/>
      </c>
      <c r="Y298" s="89" t="str">
        <f t="shared" si="43"/>
        <v/>
      </c>
      <c r="Z298" s="89" t="str">
        <f t="shared" si="44"/>
        <v/>
      </c>
      <c r="AA298" s="90">
        <f>IFERROR(RANK(W298,$W$10:$W$326,1)+COUNTIF(W298:W$326,W298)-1,"")</f>
        <v>49</v>
      </c>
      <c r="AB298" s="91" t="str">
        <f>IFERROR(RANK(X298,$X$10:$X$326,1)+COUNTIF(X298:X$326,X298)-1,"")</f>
        <v/>
      </c>
      <c r="AC298" s="90" t="str">
        <f>IFERROR(RANK(Y298,$Y$10:$Y$326,1)+COUNTIF(Y298:Y$326,Y298)-1,"")</f>
        <v/>
      </c>
      <c r="AD298" s="90" t="str">
        <f>IFERROR(RANK(Z298,$Z$10:$Z$326,1)+COUNTIF(Z298:Z$326,Z298)-1,"")</f>
        <v/>
      </c>
    </row>
    <row r="299" spans="2:30" x14ac:dyDescent="0.25">
      <c r="B299" s="42" t="str">
        <f>IF(ISTEXT('Current Price list'!A290),'Current Price list'!A290,"")</f>
        <v/>
      </c>
      <c r="C299" s="42" t="str">
        <f>IFERROR(IFERROR(VLOOKUP(B299,'Previous Price List'!$A$3:$H$369,6,FALSE),VLOOKUP(B299,'Current Price list'!$A$3:$H$390,2,FALSE)),"")</f>
        <v/>
      </c>
      <c r="D299" s="42" t="str">
        <f>IFERROR(IF(ISBLANK(VLOOKUP(B299,'Current Price list'!$A$3:$H$390,4,FALSE)),F299,VLOOKUP(B299,'Current Price list'!$A$3:$H$390,4,FALSE)),"")</f>
        <v/>
      </c>
      <c r="E299" s="42" t="str">
        <f>IFERROR(IF(ISBLANK(VLOOKUP(B299,'Current Price list'!$A$3:$H$390,5,FALSE)),F299,VLOOKUP(B299,'Current Price list'!$A$3:$H$390,5,FALSE)),"")</f>
        <v/>
      </c>
      <c r="F299" s="42" t="str">
        <f>IFERROR(VLOOKUP(B299,'Current Price list'!$A$3:$H$390,6,FALSE),"")</f>
        <v/>
      </c>
      <c r="G299" s="42" t="str">
        <f>IFERROR(VLOOKUP(B299,'Current Price list'!$A$3:$H$3990,7,FALSE),"")</f>
        <v/>
      </c>
      <c r="H299" s="42" t="str">
        <f>IFERROR(VLOOKUP(B299,'Current Price list'!$A$3:$H$390,8,FALSE),"")</f>
        <v/>
      </c>
      <c r="J299" s="42" t="str">
        <f>IFERROR(F299/VLOOKUP(B299,'Year Start'!$A$3:$B$490,2,FALSE)-1,"")</f>
        <v/>
      </c>
      <c r="V299" s="53" t="str">
        <f t="shared" si="45"/>
        <v/>
      </c>
      <c r="W299" s="88">
        <f t="shared" si="41"/>
        <v>0</v>
      </c>
      <c r="X299" s="88" t="str">
        <f t="shared" si="42"/>
        <v/>
      </c>
      <c r="Y299" s="89" t="str">
        <f t="shared" si="43"/>
        <v/>
      </c>
      <c r="Z299" s="89" t="str">
        <f t="shared" si="44"/>
        <v/>
      </c>
      <c r="AA299" s="90">
        <f>IFERROR(RANK(W299,$W$10:$W$326,1)+COUNTIF(W299:W$326,W299)-1,"")</f>
        <v>48</v>
      </c>
      <c r="AB299" s="91" t="str">
        <f>IFERROR(RANK(X299,$X$10:$X$326,1)+COUNTIF(X299:X$326,X299)-1,"")</f>
        <v/>
      </c>
      <c r="AC299" s="90" t="str">
        <f>IFERROR(RANK(Y299,$Y$10:$Y$326,1)+COUNTIF(Y299:Y$326,Y299)-1,"")</f>
        <v/>
      </c>
      <c r="AD299" s="90" t="str">
        <f>IFERROR(RANK(Z299,$Z$10:$Z$326,1)+COUNTIF(Z299:Z$326,Z299)-1,"")</f>
        <v/>
      </c>
    </row>
    <row r="300" spans="2:30" x14ac:dyDescent="0.25">
      <c r="B300" s="42" t="str">
        <f>IF(ISTEXT('Current Price list'!A291),'Current Price list'!A291,"")</f>
        <v/>
      </c>
      <c r="C300" s="42" t="str">
        <f>IFERROR(IFERROR(VLOOKUP(B300,'Previous Price List'!$A$3:$H$369,6,FALSE),VLOOKUP(B300,'Current Price list'!$A$3:$H$390,2,FALSE)),"")</f>
        <v/>
      </c>
      <c r="D300" s="42" t="str">
        <f>IFERROR(IF(ISBLANK(VLOOKUP(B300,'Current Price list'!$A$3:$H$390,4,FALSE)),F300,VLOOKUP(B300,'Current Price list'!$A$3:$H$390,4,FALSE)),"")</f>
        <v/>
      </c>
      <c r="E300" s="42" t="str">
        <f>IFERROR(IF(ISBLANK(VLOOKUP(B300,'Current Price list'!$A$3:$H$390,5,FALSE)),F300,VLOOKUP(B300,'Current Price list'!$A$3:$H$390,5,FALSE)),"")</f>
        <v/>
      </c>
      <c r="F300" s="42" t="str">
        <f>IFERROR(VLOOKUP(B300,'Current Price list'!$A$3:$H$390,6,FALSE),"")</f>
        <v/>
      </c>
      <c r="G300" s="42" t="str">
        <f>IFERROR(VLOOKUP(B300,'Current Price list'!$A$3:$H$3990,7,FALSE),"")</f>
        <v/>
      </c>
      <c r="H300" s="42" t="str">
        <f>IFERROR(VLOOKUP(B300,'Current Price list'!$A$3:$H$390,8,FALSE),"")</f>
        <v/>
      </c>
      <c r="J300" s="42" t="str">
        <f>IFERROR(F300/VLOOKUP(B300,'Year Start'!$A$3:$B$490,2,FALSE)-1,"")</f>
        <v/>
      </c>
      <c r="V300" s="53" t="str">
        <f t="shared" si="45"/>
        <v/>
      </c>
      <c r="W300" s="88">
        <f t="shared" si="41"/>
        <v>0</v>
      </c>
      <c r="X300" s="88" t="str">
        <f t="shared" si="42"/>
        <v/>
      </c>
      <c r="Y300" s="89" t="str">
        <f t="shared" si="43"/>
        <v/>
      </c>
      <c r="Z300" s="89" t="str">
        <f t="shared" si="44"/>
        <v/>
      </c>
      <c r="AA300" s="90">
        <f>IFERROR(RANK(W300,$W$10:$W$326,1)+COUNTIF(W300:W$326,W300)-1,"")</f>
        <v>47</v>
      </c>
      <c r="AB300" s="91" t="str">
        <f>IFERROR(RANK(X300,$X$10:$X$326,1)+COUNTIF(X300:X$326,X300)-1,"")</f>
        <v/>
      </c>
      <c r="AC300" s="90" t="str">
        <f>IFERROR(RANK(Y300,$Y$10:$Y$326,1)+COUNTIF(Y300:Y$326,Y300)-1,"")</f>
        <v/>
      </c>
      <c r="AD300" s="90" t="str">
        <f>IFERROR(RANK(Z300,$Z$10:$Z$326,1)+COUNTIF(Z300:Z$326,Z300)-1,"")</f>
        <v/>
      </c>
    </row>
    <row r="301" spans="2:30" x14ac:dyDescent="0.25">
      <c r="B301" s="42" t="str">
        <f>IF(ISTEXT('Current Price list'!A292),'Current Price list'!A292,"")</f>
        <v/>
      </c>
      <c r="C301" s="42" t="str">
        <f>IFERROR(IFERROR(VLOOKUP(B301,'Previous Price List'!$A$3:$H$369,6,FALSE),VLOOKUP(B301,'Current Price list'!$A$3:$H$390,2,FALSE)),"")</f>
        <v/>
      </c>
      <c r="D301" s="42" t="str">
        <f>IFERROR(IF(ISBLANK(VLOOKUP(B301,'Current Price list'!$A$3:$H$390,4,FALSE)),F301,VLOOKUP(B301,'Current Price list'!$A$3:$H$390,4,FALSE)),"")</f>
        <v/>
      </c>
      <c r="E301" s="42" t="str">
        <f>IFERROR(IF(ISBLANK(VLOOKUP(B301,'Current Price list'!$A$3:$H$390,5,FALSE)),F301,VLOOKUP(B301,'Current Price list'!$A$3:$H$390,5,FALSE)),"")</f>
        <v/>
      </c>
      <c r="F301" s="42" t="str">
        <f>IFERROR(VLOOKUP(B301,'Current Price list'!$A$3:$H$390,6,FALSE),"")</f>
        <v/>
      </c>
      <c r="G301" s="42" t="str">
        <f>IFERROR(VLOOKUP(B301,'Current Price list'!$A$3:$H$3990,7,FALSE),"")</f>
        <v/>
      </c>
      <c r="H301" s="42" t="str">
        <f>IFERROR(VLOOKUP(B301,'Current Price list'!$A$3:$H$390,8,FALSE),"")</f>
        <v/>
      </c>
      <c r="J301" s="42" t="str">
        <f>IFERROR(F301/VLOOKUP(B301,'Year Start'!$A$3:$B$490,2,FALSE)-1,"")</f>
        <v/>
      </c>
      <c r="V301" s="53" t="str">
        <f t="shared" si="45"/>
        <v/>
      </c>
      <c r="W301" s="88">
        <f t="shared" si="41"/>
        <v>0</v>
      </c>
      <c r="X301" s="88" t="str">
        <f t="shared" si="42"/>
        <v/>
      </c>
      <c r="Y301" s="89" t="str">
        <f t="shared" si="43"/>
        <v/>
      </c>
      <c r="Z301" s="89" t="str">
        <f t="shared" si="44"/>
        <v/>
      </c>
      <c r="AA301" s="90">
        <f>IFERROR(RANK(W301,$W$10:$W$326,1)+COUNTIF(W301:W$326,W301)-1,"")</f>
        <v>46</v>
      </c>
      <c r="AB301" s="91" t="str">
        <f>IFERROR(RANK(X301,$X$10:$X$326,1)+COUNTIF(X301:X$326,X301)-1,"")</f>
        <v/>
      </c>
      <c r="AC301" s="90" t="str">
        <f>IFERROR(RANK(Y301,$Y$10:$Y$326,1)+COUNTIF(Y301:Y$326,Y301)-1,"")</f>
        <v/>
      </c>
      <c r="AD301" s="90" t="str">
        <f>IFERROR(RANK(Z301,$Z$10:$Z$326,1)+COUNTIF(Z301:Z$326,Z301)-1,"")</f>
        <v/>
      </c>
    </row>
    <row r="302" spans="2:30" x14ac:dyDescent="0.25">
      <c r="B302" s="42" t="str">
        <f>IF(ISTEXT('Current Price list'!A293),'Current Price list'!A293,"")</f>
        <v/>
      </c>
      <c r="C302" s="42" t="str">
        <f>IFERROR(IFERROR(VLOOKUP(B302,'Previous Price List'!$A$3:$H$369,6,FALSE),VLOOKUP(B302,'Current Price list'!$A$3:$H$390,2,FALSE)),"")</f>
        <v/>
      </c>
      <c r="D302" s="42" t="str">
        <f>IFERROR(IF(ISBLANK(VLOOKUP(B302,'Current Price list'!$A$3:$H$390,4,FALSE)),F302,VLOOKUP(B302,'Current Price list'!$A$3:$H$390,4,FALSE)),"")</f>
        <v/>
      </c>
      <c r="E302" s="42" t="str">
        <f>IFERROR(IF(ISBLANK(VLOOKUP(B302,'Current Price list'!$A$3:$H$390,5,FALSE)),F302,VLOOKUP(B302,'Current Price list'!$A$3:$H$390,5,FALSE)),"")</f>
        <v/>
      </c>
      <c r="F302" s="42" t="str">
        <f>IFERROR(VLOOKUP(B302,'Current Price list'!$A$3:$H$390,6,FALSE),"")</f>
        <v/>
      </c>
      <c r="G302" s="42" t="str">
        <f>IFERROR(VLOOKUP(B302,'Current Price list'!$A$3:$H$3990,7,FALSE),"")</f>
        <v/>
      </c>
      <c r="H302" s="42" t="str">
        <f>IFERROR(VLOOKUP(B302,'Current Price list'!$A$3:$H$390,8,FALSE),"")</f>
        <v/>
      </c>
      <c r="J302" s="42" t="str">
        <f>IFERROR(F302/VLOOKUP(B302,'Year Start'!$A$3:$B$490,2,FALSE)-1,"")</f>
        <v/>
      </c>
      <c r="V302" s="53" t="str">
        <f t="shared" si="45"/>
        <v/>
      </c>
      <c r="W302" s="88">
        <f t="shared" si="41"/>
        <v>0</v>
      </c>
      <c r="X302" s="88" t="str">
        <f t="shared" si="42"/>
        <v/>
      </c>
      <c r="Y302" s="89" t="str">
        <f t="shared" si="43"/>
        <v/>
      </c>
      <c r="Z302" s="89" t="str">
        <f t="shared" si="44"/>
        <v/>
      </c>
      <c r="AA302" s="90">
        <f>IFERROR(RANK(W302,$W$10:$W$326,1)+COUNTIF(W302:W$326,W302)-1,"")</f>
        <v>45</v>
      </c>
      <c r="AB302" s="91" t="str">
        <f>IFERROR(RANK(X302,$X$10:$X$326,1)+COUNTIF(X302:X$326,X302)-1,"")</f>
        <v/>
      </c>
      <c r="AC302" s="90" t="str">
        <f>IFERROR(RANK(Y302,$Y$10:$Y$326,1)+COUNTIF(Y302:Y$326,Y302)-1,"")</f>
        <v/>
      </c>
      <c r="AD302" s="90" t="str">
        <f>IFERROR(RANK(Z302,$Z$10:$Z$326,1)+COUNTIF(Z302:Z$326,Z302)-1,"")</f>
        <v/>
      </c>
    </row>
    <row r="303" spans="2:30" x14ac:dyDescent="0.25">
      <c r="B303" s="42" t="str">
        <f>IF(ISTEXT('Current Price list'!A294),'Current Price list'!A294,"")</f>
        <v/>
      </c>
      <c r="C303" s="42" t="str">
        <f>IFERROR(IFERROR(VLOOKUP(B303,'Previous Price List'!$A$3:$H$369,6,FALSE),VLOOKUP(B303,'Current Price list'!$A$3:$H$390,2,FALSE)),"")</f>
        <v/>
      </c>
      <c r="D303" s="42" t="str">
        <f>IFERROR(IF(ISBLANK(VLOOKUP(B303,'Current Price list'!$A$3:$H$390,4,FALSE)),F303,VLOOKUP(B303,'Current Price list'!$A$3:$H$390,4,FALSE)),"")</f>
        <v/>
      </c>
      <c r="E303" s="42" t="str">
        <f>IFERROR(IF(ISBLANK(VLOOKUP(B303,'Current Price list'!$A$3:$H$390,5,FALSE)),F303,VLOOKUP(B303,'Current Price list'!$A$3:$H$390,5,FALSE)),"")</f>
        <v/>
      </c>
      <c r="F303" s="42" t="str">
        <f>IFERROR(VLOOKUP(B303,'Current Price list'!$A$3:$H$390,6,FALSE),"")</f>
        <v/>
      </c>
      <c r="G303" s="42" t="str">
        <f>IFERROR(VLOOKUP(B303,'Current Price list'!$A$3:$H$3990,7,FALSE),"")</f>
        <v/>
      </c>
      <c r="H303" s="42" t="str">
        <f>IFERROR(VLOOKUP(B303,'Current Price list'!$A$3:$H$390,8,FALSE),"")</f>
        <v/>
      </c>
      <c r="J303" s="42" t="str">
        <f>IFERROR(F303/VLOOKUP(B303,'Year Start'!$A$3:$B$490,2,FALSE)-1,"")</f>
        <v/>
      </c>
      <c r="V303" s="53" t="str">
        <f t="shared" si="45"/>
        <v/>
      </c>
      <c r="W303" s="88">
        <f t="shared" si="41"/>
        <v>0</v>
      </c>
      <c r="X303" s="88" t="str">
        <f t="shared" si="42"/>
        <v/>
      </c>
      <c r="Y303" s="89" t="str">
        <f t="shared" si="43"/>
        <v/>
      </c>
      <c r="Z303" s="89" t="str">
        <f t="shared" si="44"/>
        <v/>
      </c>
      <c r="AA303" s="90">
        <f>IFERROR(RANK(W303,$W$10:$W$326,1)+COUNTIF(W303:W$326,W303)-1,"")</f>
        <v>44</v>
      </c>
      <c r="AB303" s="91" t="str">
        <f>IFERROR(RANK(X303,$X$10:$X$326,1)+COUNTIF(X303:X$326,X303)-1,"")</f>
        <v/>
      </c>
      <c r="AC303" s="90" t="str">
        <f>IFERROR(RANK(Y303,$Y$10:$Y$326,1)+COUNTIF(Y303:Y$326,Y303)-1,"")</f>
        <v/>
      </c>
      <c r="AD303" s="90" t="str">
        <f>IFERROR(RANK(Z303,$Z$10:$Z$326,1)+COUNTIF(Z303:Z$326,Z303)-1,"")</f>
        <v/>
      </c>
    </row>
    <row r="304" spans="2:30" x14ac:dyDescent="0.25">
      <c r="B304" s="42" t="str">
        <f>IF(ISTEXT('Current Price list'!A295),'Current Price list'!A295,"")</f>
        <v/>
      </c>
      <c r="C304" s="42" t="str">
        <f>IFERROR(IFERROR(VLOOKUP(B304,'Previous Price List'!$A$3:$H$369,6,FALSE),VLOOKUP(B304,'Current Price list'!$A$3:$H$390,2,FALSE)),"")</f>
        <v/>
      </c>
      <c r="D304" s="42" t="str">
        <f>IFERROR(IF(ISBLANK(VLOOKUP(B304,'Current Price list'!$A$3:$H$390,4,FALSE)),F304,VLOOKUP(B304,'Current Price list'!$A$3:$H$390,4,FALSE)),"")</f>
        <v/>
      </c>
      <c r="E304" s="42" t="str">
        <f>IFERROR(IF(ISBLANK(VLOOKUP(B304,'Current Price list'!$A$3:$H$390,5,FALSE)),F304,VLOOKUP(B304,'Current Price list'!$A$3:$H$390,5,FALSE)),"")</f>
        <v/>
      </c>
      <c r="F304" s="42" t="str">
        <f>IFERROR(VLOOKUP(B304,'Current Price list'!$A$3:$H$390,6,FALSE),"")</f>
        <v/>
      </c>
      <c r="G304" s="42" t="str">
        <f>IFERROR(VLOOKUP(B304,'Current Price list'!$A$3:$H$3990,7,FALSE),"")</f>
        <v/>
      </c>
      <c r="H304" s="42" t="str">
        <f>IFERROR(VLOOKUP(B304,'Current Price list'!$A$3:$H$390,8,FALSE),"")</f>
        <v/>
      </c>
      <c r="J304" s="42" t="str">
        <f>IFERROR(F304/VLOOKUP(B304,'Year Start'!$A$3:$B$490,2,FALSE)-1,"")</f>
        <v/>
      </c>
      <c r="V304" s="53" t="str">
        <f t="shared" si="45"/>
        <v/>
      </c>
      <c r="W304" s="88">
        <f t="shared" si="41"/>
        <v>0</v>
      </c>
      <c r="X304" s="88" t="str">
        <f t="shared" si="42"/>
        <v/>
      </c>
      <c r="Y304" s="89" t="str">
        <f t="shared" si="43"/>
        <v/>
      </c>
      <c r="Z304" s="89" t="str">
        <f t="shared" si="44"/>
        <v/>
      </c>
      <c r="AA304" s="90">
        <f>IFERROR(RANK(W304,$W$10:$W$326,1)+COUNTIF(W304:W$326,W304)-1,"")</f>
        <v>43</v>
      </c>
      <c r="AB304" s="91" t="str">
        <f>IFERROR(RANK(X304,$X$10:$X$326,1)+COUNTIF(X304:X$326,X304)-1,"")</f>
        <v/>
      </c>
      <c r="AC304" s="90" t="str">
        <f>IFERROR(RANK(Y304,$Y$10:$Y$326,1)+COUNTIF(Y304:Y$326,Y304)-1,"")</f>
        <v/>
      </c>
      <c r="AD304" s="90" t="str">
        <f>IFERROR(RANK(Z304,$Z$10:$Z$326,1)+COUNTIF(Z304:Z$326,Z304)-1,"")</f>
        <v/>
      </c>
    </row>
    <row r="305" spans="2:30" x14ac:dyDescent="0.25">
      <c r="B305" s="42" t="str">
        <f>IF(ISTEXT('Current Price list'!A296),'Current Price list'!A296,"")</f>
        <v/>
      </c>
      <c r="C305" s="42" t="str">
        <f>IFERROR(IFERROR(VLOOKUP(B305,'Previous Price List'!$A$3:$H$369,6,FALSE),VLOOKUP(B305,'Current Price list'!$A$3:$H$390,2,FALSE)),"")</f>
        <v/>
      </c>
      <c r="D305" s="42" t="str">
        <f>IFERROR(IF(ISBLANK(VLOOKUP(B305,'Current Price list'!$A$3:$H$390,4,FALSE)),F305,VLOOKUP(B305,'Current Price list'!$A$3:$H$390,4,FALSE)),"")</f>
        <v/>
      </c>
      <c r="E305" s="42" t="str">
        <f>IFERROR(IF(ISBLANK(VLOOKUP(B305,'Current Price list'!$A$3:$H$390,5,FALSE)),F305,VLOOKUP(B305,'Current Price list'!$A$3:$H$390,5,FALSE)),"")</f>
        <v/>
      </c>
      <c r="F305" s="42" t="str">
        <f>IFERROR(VLOOKUP(B305,'Current Price list'!$A$3:$H$390,6,FALSE),"")</f>
        <v/>
      </c>
      <c r="G305" s="42" t="str">
        <f>IFERROR(VLOOKUP(B305,'Current Price list'!$A$3:$H$3990,7,FALSE),"")</f>
        <v/>
      </c>
      <c r="H305" s="42" t="str">
        <f>IFERROR(VLOOKUP(B305,'Current Price list'!$A$3:$H$390,8,FALSE),"")</f>
        <v/>
      </c>
      <c r="J305" s="42" t="str">
        <f>IFERROR(F305/VLOOKUP(B305,'Year Start'!$A$3:$B$490,2,FALSE)-1,"")</f>
        <v/>
      </c>
      <c r="V305" s="53" t="str">
        <f t="shared" si="45"/>
        <v/>
      </c>
      <c r="W305" s="88">
        <f t="shared" si="41"/>
        <v>0</v>
      </c>
      <c r="X305" s="88" t="str">
        <f t="shared" si="42"/>
        <v/>
      </c>
      <c r="Y305" s="89" t="str">
        <f t="shared" si="43"/>
        <v/>
      </c>
      <c r="Z305" s="89" t="str">
        <f t="shared" si="44"/>
        <v/>
      </c>
      <c r="AA305" s="90">
        <f>IFERROR(RANK(W305,$W$10:$W$326,1)+COUNTIF(W305:W$326,W305)-1,"")</f>
        <v>42</v>
      </c>
      <c r="AB305" s="91" t="str">
        <f>IFERROR(RANK(X305,$X$10:$X$326,1)+COUNTIF(X305:X$326,X305)-1,"")</f>
        <v/>
      </c>
      <c r="AC305" s="90" t="str">
        <f>IFERROR(RANK(Y305,$Y$10:$Y$326,1)+COUNTIF(Y305:Y$326,Y305)-1,"")</f>
        <v/>
      </c>
      <c r="AD305" s="90" t="str">
        <f>IFERROR(RANK(Z305,$Z$10:$Z$326,1)+COUNTIF(Z305:Z$326,Z305)-1,"")</f>
        <v/>
      </c>
    </row>
    <row r="306" spans="2:30" x14ac:dyDescent="0.25">
      <c r="B306" s="42" t="str">
        <f>IF(ISTEXT('Current Price list'!A297),'Current Price list'!A297,"")</f>
        <v/>
      </c>
      <c r="C306" s="42" t="str">
        <f>IFERROR(IFERROR(VLOOKUP(B306,'Previous Price List'!$A$3:$H$369,6,FALSE),VLOOKUP(B306,'Current Price list'!$A$3:$H$390,2,FALSE)),"")</f>
        <v/>
      </c>
      <c r="D306" s="42" t="str">
        <f>IFERROR(IF(ISBLANK(VLOOKUP(B306,'Current Price list'!$A$3:$H$390,4,FALSE)),F306,VLOOKUP(B306,'Current Price list'!$A$3:$H$390,4,FALSE)),"")</f>
        <v/>
      </c>
      <c r="E306" s="42" t="str">
        <f>IFERROR(IF(ISBLANK(VLOOKUP(B306,'Current Price list'!$A$3:$H$390,5,FALSE)),F306,VLOOKUP(B306,'Current Price list'!$A$3:$H$390,5,FALSE)),"")</f>
        <v/>
      </c>
      <c r="F306" s="42" t="str">
        <f>IFERROR(VLOOKUP(B306,'Current Price list'!$A$3:$H$390,6,FALSE),"")</f>
        <v/>
      </c>
      <c r="G306" s="42" t="str">
        <f>IFERROR(VLOOKUP(B306,'Current Price list'!$A$3:$H$3990,7,FALSE),"")</f>
        <v/>
      </c>
      <c r="H306" s="42" t="str">
        <f>IFERROR(VLOOKUP(B306,'Current Price list'!$A$3:$H$390,8,FALSE),"")</f>
        <v/>
      </c>
      <c r="J306" s="42" t="str">
        <f>IFERROR(F306/VLOOKUP(B306,'Year Start'!$A$3:$B$490,2,FALSE)-1,"")</f>
        <v/>
      </c>
      <c r="V306" s="53" t="str">
        <f t="shared" si="45"/>
        <v/>
      </c>
      <c r="W306" s="88">
        <f t="shared" si="41"/>
        <v>0</v>
      </c>
      <c r="X306" s="88" t="str">
        <f t="shared" si="42"/>
        <v/>
      </c>
      <c r="Y306" s="89" t="str">
        <f t="shared" si="43"/>
        <v/>
      </c>
      <c r="Z306" s="89" t="str">
        <f t="shared" si="44"/>
        <v/>
      </c>
      <c r="AA306" s="90">
        <f>IFERROR(RANK(W306,$W$10:$W$326,1)+COUNTIF(W306:W$326,W306)-1,"")</f>
        <v>41</v>
      </c>
      <c r="AB306" s="91" t="str">
        <f>IFERROR(RANK(X306,$X$10:$X$326,1)+COUNTIF(X306:X$326,X306)-1,"")</f>
        <v/>
      </c>
      <c r="AC306" s="90" t="str">
        <f>IFERROR(RANK(Y306,$Y$10:$Y$326,1)+COUNTIF(Y306:Y$326,Y306)-1,"")</f>
        <v/>
      </c>
      <c r="AD306" s="90" t="str">
        <f>IFERROR(RANK(Z306,$Z$10:$Z$326,1)+COUNTIF(Z306:Z$326,Z306)-1,"")</f>
        <v/>
      </c>
    </row>
    <row r="307" spans="2:30" x14ac:dyDescent="0.25">
      <c r="B307" s="42" t="str">
        <f>IF(ISTEXT('Current Price list'!A298),'Current Price list'!A298,"")</f>
        <v/>
      </c>
      <c r="C307" s="42" t="str">
        <f>IFERROR(IFERROR(VLOOKUP(B307,'Previous Price List'!$A$3:$H$369,6,FALSE),VLOOKUP(B307,'Current Price list'!$A$3:$H$390,2,FALSE)),"")</f>
        <v/>
      </c>
      <c r="D307" s="42" t="str">
        <f>IFERROR(IF(ISBLANK(VLOOKUP(B307,'Current Price list'!$A$3:$H$390,4,FALSE)),F307,VLOOKUP(B307,'Current Price list'!$A$3:$H$390,4,FALSE)),"")</f>
        <v/>
      </c>
      <c r="E307" s="42" t="str">
        <f>IFERROR(IF(ISBLANK(VLOOKUP(B307,'Current Price list'!$A$3:$H$390,5,FALSE)),F307,VLOOKUP(B307,'Current Price list'!$A$3:$H$390,5,FALSE)),"")</f>
        <v/>
      </c>
      <c r="F307" s="42" t="str">
        <f>IFERROR(VLOOKUP(B307,'Current Price list'!$A$3:$H$390,6,FALSE),"")</f>
        <v/>
      </c>
      <c r="G307" s="42" t="str">
        <f>IFERROR(VLOOKUP(B307,'Current Price list'!$A$3:$H$3990,7,FALSE),"")</f>
        <v/>
      </c>
      <c r="H307" s="42" t="str">
        <f>IFERROR(VLOOKUP(B307,'Current Price list'!$A$3:$H$390,8,FALSE),"")</f>
        <v/>
      </c>
      <c r="J307" s="42" t="str">
        <f>IFERROR(F307/VLOOKUP(B307,'Year Start'!$A$3:$B$490,2,FALSE)-1,"")</f>
        <v/>
      </c>
      <c r="V307" s="53" t="str">
        <f t="shared" si="45"/>
        <v/>
      </c>
      <c r="W307" s="88">
        <f t="shared" si="41"/>
        <v>0</v>
      </c>
      <c r="X307" s="88" t="str">
        <f t="shared" si="42"/>
        <v/>
      </c>
      <c r="Y307" s="89" t="str">
        <f t="shared" si="43"/>
        <v/>
      </c>
      <c r="Z307" s="89" t="str">
        <f t="shared" si="44"/>
        <v/>
      </c>
      <c r="AA307" s="90">
        <f>IFERROR(RANK(W307,$W$10:$W$326,1)+COUNTIF(W307:W$326,W307)-1,"")</f>
        <v>40</v>
      </c>
      <c r="AB307" s="91" t="str">
        <f>IFERROR(RANK(X307,$X$10:$X$326,1)+COUNTIF(X307:X$326,X307)-1,"")</f>
        <v/>
      </c>
      <c r="AC307" s="90" t="str">
        <f>IFERROR(RANK(Y307,$Y$10:$Y$326,1)+COUNTIF(Y307:Y$326,Y307)-1,"")</f>
        <v/>
      </c>
      <c r="AD307" s="90" t="str">
        <f>IFERROR(RANK(Z307,$Z$10:$Z$326,1)+COUNTIF(Z307:Z$326,Z307)-1,"")</f>
        <v/>
      </c>
    </row>
    <row r="308" spans="2:30" x14ac:dyDescent="0.25">
      <c r="B308" s="42" t="str">
        <f>IF(ISTEXT('Current Price list'!A299),'Current Price list'!A299,"")</f>
        <v/>
      </c>
      <c r="C308" s="42" t="str">
        <f>IFERROR(IFERROR(VLOOKUP(B308,'Previous Price List'!$A$3:$H$369,6,FALSE),VLOOKUP(B308,'Current Price list'!$A$3:$H$390,2,FALSE)),"")</f>
        <v/>
      </c>
      <c r="D308" s="42" t="str">
        <f>IFERROR(IF(ISBLANK(VLOOKUP(B308,'Current Price list'!$A$3:$H$390,4,FALSE)),F308,VLOOKUP(B308,'Current Price list'!$A$3:$H$390,4,FALSE)),"")</f>
        <v/>
      </c>
      <c r="E308" s="42" t="str">
        <f>IFERROR(IF(ISBLANK(VLOOKUP(B308,'Current Price list'!$A$3:$H$390,5,FALSE)),F308,VLOOKUP(B308,'Current Price list'!$A$3:$H$390,5,FALSE)),"")</f>
        <v/>
      </c>
      <c r="F308" s="42" t="str">
        <f>IFERROR(VLOOKUP(B308,'Current Price list'!$A$3:$H$390,6,FALSE),"")</f>
        <v/>
      </c>
      <c r="G308" s="42" t="str">
        <f>IFERROR(VLOOKUP(B308,'Current Price list'!$A$3:$H$3990,7,FALSE),"")</f>
        <v/>
      </c>
      <c r="H308" s="42" t="str">
        <f>IFERROR(VLOOKUP(B308,'Current Price list'!$A$3:$H$390,8,FALSE),"")</f>
        <v/>
      </c>
      <c r="J308" s="42" t="str">
        <f>IFERROR(F308/VLOOKUP(B308,'Year Start'!$A$3:$B$490,2,FALSE)-1,"")</f>
        <v/>
      </c>
      <c r="V308" s="53" t="str">
        <f t="shared" si="45"/>
        <v/>
      </c>
      <c r="W308" s="88">
        <f t="shared" si="41"/>
        <v>0</v>
      </c>
      <c r="X308" s="88" t="str">
        <f t="shared" si="42"/>
        <v/>
      </c>
      <c r="Y308" s="89" t="str">
        <f t="shared" si="43"/>
        <v/>
      </c>
      <c r="Z308" s="89" t="str">
        <f t="shared" si="44"/>
        <v/>
      </c>
      <c r="AA308" s="90">
        <f>IFERROR(RANK(W308,$W$10:$W$326,1)+COUNTIF(W308:W$326,W308)-1,"")</f>
        <v>39</v>
      </c>
      <c r="AB308" s="91" t="str">
        <f>IFERROR(RANK(X308,$X$10:$X$326,1)+COUNTIF(X308:X$326,X308)-1,"")</f>
        <v/>
      </c>
      <c r="AC308" s="90" t="str">
        <f>IFERROR(RANK(Y308,$Y$10:$Y$326,1)+COUNTIF(Y308:Y$326,Y308)-1,"")</f>
        <v/>
      </c>
      <c r="AD308" s="90" t="str">
        <f>IFERROR(RANK(Z308,$Z$10:$Z$326,1)+COUNTIF(Z308:Z$326,Z308)-1,"")</f>
        <v/>
      </c>
    </row>
    <row r="309" spans="2:30" x14ac:dyDescent="0.25">
      <c r="B309" s="42" t="str">
        <f>IF(ISTEXT('Current Price list'!A300),'Current Price list'!A300,"")</f>
        <v/>
      </c>
      <c r="C309" s="42" t="str">
        <f>IFERROR(IFERROR(VLOOKUP(B309,'Previous Price List'!$A$3:$H$369,6,FALSE),VLOOKUP(B309,'Current Price list'!$A$3:$H$390,2,FALSE)),"")</f>
        <v/>
      </c>
      <c r="D309" s="42" t="str">
        <f>IFERROR(IF(ISBLANK(VLOOKUP(B309,'Current Price list'!$A$3:$H$390,4,FALSE)),F309,VLOOKUP(B309,'Current Price list'!$A$3:$H$390,4,FALSE)),"")</f>
        <v/>
      </c>
      <c r="E309" s="42" t="str">
        <f>IFERROR(IF(ISBLANK(VLOOKUP(B309,'Current Price list'!$A$3:$H$390,5,FALSE)),F309,VLOOKUP(B309,'Current Price list'!$A$3:$H$390,5,FALSE)),"")</f>
        <v/>
      </c>
      <c r="F309" s="42" t="str">
        <f>IFERROR(VLOOKUP(B309,'Current Price list'!$A$3:$H$390,6,FALSE),"")</f>
        <v/>
      </c>
      <c r="G309" s="42" t="str">
        <f>IFERROR(VLOOKUP(B309,'Current Price list'!$A$3:$H$3990,7,FALSE),"")</f>
        <v/>
      </c>
      <c r="H309" s="42" t="str">
        <f>IFERROR(VLOOKUP(B309,'Current Price list'!$A$3:$H$390,8,FALSE),"")</f>
        <v/>
      </c>
      <c r="J309" s="42" t="str">
        <f>IFERROR(F309/VLOOKUP(B309,'Year Start'!$A$3:$B$490,2,FALSE)-1,"")</f>
        <v/>
      </c>
      <c r="V309" s="53" t="str">
        <f t="shared" si="45"/>
        <v/>
      </c>
      <c r="W309" s="88">
        <f t="shared" si="41"/>
        <v>0</v>
      </c>
      <c r="X309" s="88" t="str">
        <f t="shared" si="42"/>
        <v/>
      </c>
      <c r="Y309" s="89" t="str">
        <f t="shared" si="43"/>
        <v/>
      </c>
      <c r="Z309" s="89" t="str">
        <f t="shared" si="44"/>
        <v/>
      </c>
      <c r="AA309" s="90">
        <f>IFERROR(RANK(W309,$W$10:$W$326,1)+COUNTIF(W309:W$326,W309)-1,"")</f>
        <v>38</v>
      </c>
      <c r="AB309" s="91" t="str">
        <f>IFERROR(RANK(X309,$X$10:$X$326,1)+COUNTIF(X309:X$326,X309)-1,"")</f>
        <v/>
      </c>
      <c r="AC309" s="90" t="str">
        <f>IFERROR(RANK(Y309,$Y$10:$Y$326,1)+COUNTIF(Y309:Y$326,Y309)-1,"")</f>
        <v/>
      </c>
      <c r="AD309" s="90" t="str">
        <f>IFERROR(RANK(Z309,$Z$10:$Z$326,1)+COUNTIF(Z309:Z$326,Z309)-1,"")</f>
        <v/>
      </c>
    </row>
    <row r="310" spans="2:30" x14ac:dyDescent="0.25">
      <c r="B310" s="42" t="str">
        <f>IF(ISTEXT('Current Price list'!A301),'Current Price list'!A301,"")</f>
        <v/>
      </c>
      <c r="C310" s="42" t="str">
        <f>IFERROR(IFERROR(VLOOKUP(B310,'Previous Price List'!$A$3:$H$369,6,FALSE),VLOOKUP(B310,'Current Price list'!$A$3:$H$390,2,FALSE)),"")</f>
        <v/>
      </c>
      <c r="D310" s="42" t="str">
        <f>IFERROR(IF(ISBLANK(VLOOKUP(B310,'Current Price list'!$A$3:$H$390,4,FALSE)),F310,VLOOKUP(B310,'Current Price list'!$A$3:$H$390,4,FALSE)),"")</f>
        <v/>
      </c>
      <c r="E310" s="42" t="str">
        <f>IFERROR(IF(ISBLANK(VLOOKUP(B310,'Current Price list'!$A$3:$H$390,5,FALSE)),F310,VLOOKUP(B310,'Current Price list'!$A$3:$H$390,5,FALSE)),"")</f>
        <v/>
      </c>
      <c r="F310" s="42" t="str">
        <f>IFERROR(VLOOKUP(B310,'Current Price list'!$A$3:$H$390,6,FALSE),"")</f>
        <v/>
      </c>
      <c r="G310" s="42" t="str">
        <f>IFERROR(VLOOKUP(B310,'Current Price list'!$A$3:$H$3990,7,FALSE),"")</f>
        <v/>
      </c>
      <c r="H310" s="42" t="str">
        <f>IFERROR(VLOOKUP(B310,'Current Price list'!$A$3:$H$390,8,FALSE),"")</f>
        <v/>
      </c>
      <c r="J310" s="42" t="str">
        <f>IFERROR(F310/VLOOKUP(B310,'Year Start'!$A$3:$B$490,2,FALSE)-1,"")</f>
        <v/>
      </c>
      <c r="V310" s="53" t="str">
        <f t="shared" si="45"/>
        <v/>
      </c>
      <c r="W310" s="88">
        <f t="shared" si="41"/>
        <v>0</v>
      </c>
      <c r="X310" s="88" t="str">
        <f t="shared" si="42"/>
        <v/>
      </c>
      <c r="Y310" s="89" t="str">
        <f t="shared" si="43"/>
        <v/>
      </c>
      <c r="Z310" s="89" t="str">
        <f t="shared" si="44"/>
        <v/>
      </c>
      <c r="AA310" s="90">
        <f>IFERROR(RANK(W310,$W$10:$W$326,1)+COUNTIF(W310:W$326,W310)-1,"")</f>
        <v>37</v>
      </c>
      <c r="AB310" s="91" t="str">
        <f>IFERROR(RANK(X310,$X$10:$X$326,1)+COUNTIF(X310:X$326,X310)-1,"")</f>
        <v/>
      </c>
      <c r="AC310" s="90" t="str">
        <f>IFERROR(RANK(Y310,$Y$10:$Y$326,1)+COUNTIF(Y310:Y$326,Y310)-1,"")</f>
        <v/>
      </c>
      <c r="AD310" s="90" t="str">
        <f>IFERROR(RANK(Z310,$Z$10:$Z$326,1)+COUNTIF(Z310:Z$326,Z310)-1,"")</f>
        <v/>
      </c>
    </row>
    <row r="311" spans="2:30" x14ac:dyDescent="0.25">
      <c r="B311" s="42" t="str">
        <f>IF(ISTEXT('Current Price list'!A302),'Current Price list'!A302,"")</f>
        <v/>
      </c>
      <c r="C311" s="42" t="str">
        <f>IFERROR(IFERROR(VLOOKUP(B311,'Previous Price List'!$A$3:$H$369,6,FALSE),VLOOKUP(B311,'Current Price list'!$A$3:$H$390,2,FALSE)),"")</f>
        <v/>
      </c>
      <c r="D311" s="42" t="str">
        <f>IFERROR(IF(ISBLANK(VLOOKUP(B311,'Current Price list'!$A$3:$H$390,4,FALSE)),F311,VLOOKUP(B311,'Current Price list'!$A$3:$H$390,4,FALSE)),"")</f>
        <v/>
      </c>
      <c r="E311" s="42" t="str">
        <f>IFERROR(IF(ISBLANK(VLOOKUP(B311,'Current Price list'!$A$3:$H$390,5,FALSE)),F311,VLOOKUP(B311,'Current Price list'!$A$3:$H$390,5,FALSE)),"")</f>
        <v/>
      </c>
      <c r="F311" s="42" t="str">
        <f>IFERROR(VLOOKUP(B311,'Current Price list'!$A$3:$H$390,6,FALSE),"")</f>
        <v/>
      </c>
      <c r="G311" s="42" t="str">
        <f>IFERROR(VLOOKUP(B311,'Current Price list'!$A$3:$H$3990,7,FALSE),"")</f>
        <v/>
      </c>
      <c r="H311" s="42" t="str">
        <f>IFERROR(VLOOKUP(B311,'Current Price list'!$A$3:$H$390,8,FALSE),"")</f>
        <v/>
      </c>
      <c r="J311" s="42" t="str">
        <f>IFERROR(F311/VLOOKUP(B311,'Year Start'!$A$3:$B$490,2,FALSE)-1,"")</f>
        <v/>
      </c>
      <c r="V311" s="53" t="str">
        <f t="shared" si="45"/>
        <v/>
      </c>
      <c r="W311" s="88">
        <f t="shared" si="41"/>
        <v>0</v>
      </c>
      <c r="X311" s="88" t="str">
        <f t="shared" si="42"/>
        <v/>
      </c>
      <c r="Y311" s="89" t="str">
        <f t="shared" si="43"/>
        <v/>
      </c>
      <c r="Z311" s="89" t="str">
        <f t="shared" si="44"/>
        <v/>
      </c>
      <c r="AA311" s="90">
        <f>IFERROR(RANK(W311,$W$10:$W$326,1)+COUNTIF(W311:W$326,W311)-1,"")</f>
        <v>36</v>
      </c>
      <c r="AB311" s="91" t="str">
        <f>IFERROR(RANK(X311,$X$10:$X$326,1)+COUNTIF(X311:X$326,X311)-1,"")</f>
        <v/>
      </c>
      <c r="AC311" s="90" t="str">
        <f>IFERROR(RANK(Y311,$Y$10:$Y$326,1)+COUNTIF(Y311:Y$326,Y311)-1,"")</f>
        <v/>
      </c>
      <c r="AD311" s="90" t="str">
        <f>IFERROR(RANK(Z311,$Z$10:$Z$326,1)+COUNTIF(Z311:Z$326,Z311)-1,"")</f>
        <v/>
      </c>
    </row>
    <row r="312" spans="2:30" x14ac:dyDescent="0.25">
      <c r="B312" s="42" t="str">
        <f>IF(ISTEXT('Current Price list'!A303),'Current Price list'!A303,"")</f>
        <v/>
      </c>
      <c r="C312" s="42" t="str">
        <f>IFERROR(IFERROR(VLOOKUP(B312,'Previous Price List'!$A$3:$H$369,6,FALSE),VLOOKUP(B312,'Current Price list'!$A$3:$H$390,2,FALSE)),"")</f>
        <v/>
      </c>
      <c r="D312" s="42" t="str">
        <f>IFERROR(IF(ISBLANK(VLOOKUP(B312,'Current Price list'!$A$3:$H$390,4,FALSE)),F312,VLOOKUP(B312,'Current Price list'!$A$3:$H$390,4,FALSE)),"")</f>
        <v/>
      </c>
      <c r="E312" s="42" t="str">
        <f>IFERROR(IF(ISBLANK(VLOOKUP(B312,'Current Price list'!$A$3:$H$390,5,FALSE)),F312,VLOOKUP(B312,'Current Price list'!$A$3:$H$390,5,FALSE)),"")</f>
        <v/>
      </c>
      <c r="F312" s="42" t="str">
        <f>IFERROR(VLOOKUP(B312,'Current Price list'!$A$3:$H$390,6,FALSE),"")</f>
        <v/>
      </c>
      <c r="G312" s="42" t="str">
        <f>IFERROR(VLOOKUP(B312,'Current Price list'!$A$3:$H$3990,7,FALSE),"")</f>
        <v/>
      </c>
      <c r="H312" s="42" t="str">
        <f>IFERROR(VLOOKUP(B312,'Current Price list'!$A$3:$H$390,8,FALSE),"")</f>
        <v/>
      </c>
      <c r="J312" s="42" t="str">
        <f>IFERROR(F312/VLOOKUP(B312,'Year Start'!$A$3:$B$490,2,FALSE)-1,"")</f>
        <v/>
      </c>
      <c r="V312" s="53" t="str">
        <f t="shared" si="45"/>
        <v/>
      </c>
      <c r="W312" s="88">
        <f t="shared" si="41"/>
        <v>0</v>
      </c>
      <c r="X312" s="88" t="str">
        <f t="shared" si="42"/>
        <v/>
      </c>
      <c r="Y312" s="89" t="str">
        <f t="shared" si="43"/>
        <v/>
      </c>
      <c r="Z312" s="89" t="str">
        <f t="shared" si="44"/>
        <v/>
      </c>
      <c r="AA312" s="90">
        <f>IFERROR(RANK(W312,$W$10:$W$326,1)+COUNTIF(W312:W$326,W312)-1,"")</f>
        <v>35</v>
      </c>
      <c r="AB312" s="91" t="str">
        <f>IFERROR(RANK(X312,$X$10:$X$326,1)+COUNTIF(X312:X$326,X312)-1,"")</f>
        <v/>
      </c>
      <c r="AC312" s="90" t="str">
        <f>IFERROR(RANK(Y312,$Y$10:$Y$326,1)+COUNTIF(Y312:Y$326,Y312)-1,"")</f>
        <v/>
      </c>
      <c r="AD312" s="90" t="str">
        <f>IFERROR(RANK(Z312,$Z$10:$Z$326,1)+COUNTIF(Z312:Z$326,Z312)-1,"")</f>
        <v/>
      </c>
    </row>
    <row r="313" spans="2:30" x14ac:dyDescent="0.25">
      <c r="B313" s="42" t="str">
        <f>IF(ISTEXT('Current Price list'!A304),'Current Price list'!A304,"")</f>
        <v/>
      </c>
      <c r="C313" s="42" t="str">
        <f>IFERROR(IFERROR(VLOOKUP(B313,'Previous Price List'!$A$3:$H$369,6,FALSE),VLOOKUP(B313,'Current Price list'!$A$3:$H$390,2,FALSE)),"")</f>
        <v/>
      </c>
      <c r="D313" s="42" t="str">
        <f>IFERROR(IF(ISBLANK(VLOOKUP(B313,'Current Price list'!$A$3:$H$390,4,FALSE)),F313,VLOOKUP(B313,'Current Price list'!$A$3:$H$390,4,FALSE)),"")</f>
        <v/>
      </c>
      <c r="E313" s="42" t="str">
        <f>IFERROR(IF(ISBLANK(VLOOKUP(B313,'Current Price list'!$A$3:$H$390,5,FALSE)),F313,VLOOKUP(B313,'Current Price list'!$A$3:$H$390,5,FALSE)),"")</f>
        <v/>
      </c>
      <c r="F313" s="42" t="str">
        <f>IFERROR(VLOOKUP(B313,'Current Price list'!$A$3:$H$390,6,FALSE),"")</f>
        <v/>
      </c>
      <c r="G313" s="42" t="str">
        <f>IFERROR(VLOOKUP(B313,'Current Price list'!$A$3:$H$3990,7,FALSE),"")</f>
        <v/>
      </c>
      <c r="H313" s="42" t="str">
        <f>IFERROR(VLOOKUP(B313,'Current Price list'!$A$3:$H$390,8,FALSE),"")</f>
        <v/>
      </c>
      <c r="J313" s="42" t="str">
        <f>IFERROR(F313/VLOOKUP(B313,'Year Start'!$A$3:$B$490,2,FALSE)-1,"")</f>
        <v/>
      </c>
      <c r="V313" s="53" t="str">
        <f t="shared" si="45"/>
        <v/>
      </c>
      <c r="W313" s="88">
        <f t="shared" si="41"/>
        <v>0</v>
      </c>
      <c r="X313" s="88" t="str">
        <f t="shared" si="42"/>
        <v/>
      </c>
      <c r="Y313" s="89" t="str">
        <f t="shared" si="43"/>
        <v/>
      </c>
      <c r="Z313" s="89" t="str">
        <f t="shared" si="44"/>
        <v/>
      </c>
      <c r="AA313" s="90">
        <f>IFERROR(RANK(W313,$W$10:$W$326,1)+COUNTIF(W313:W$326,W313)-1,"")</f>
        <v>34</v>
      </c>
      <c r="AB313" s="91" t="str">
        <f>IFERROR(RANK(X313,$X$10:$X$326,1)+COUNTIF(X313:X$326,X313)-1,"")</f>
        <v/>
      </c>
      <c r="AC313" s="90" t="str">
        <f>IFERROR(RANK(Y313,$Y$10:$Y$326,1)+COUNTIF(Y313:Y$326,Y313)-1,"")</f>
        <v/>
      </c>
      <c r="AD313" s="90" t="str">
        <f>IFERROR(RANK(Z313,$Z$10:$Z$326,1)+COUNTIF(Z313:Z$326,Z313)-1,"")</f>
        <v/>
      </c>
    </row>
    <row r="314" spans="2:30" x14ac:dyDescent="0.25">
      <c r="B314" s="42" t="str">
        <f>IF(ISTEXT('Current Price list'!A305),'Current Price list'!A305,"")</f>
        <v/>
      </c>
      <c r="C314" s="42" t="str">
        <f>IFERROR(IFERROR(VLOOKUP(B314,'Previous Price List'!$A$3:$H$369,6,FALSE),VLOOKUP(B314,'Current Price list'!$A$3:$H$390,2,FALSE)),"")</f>
        <v/>
      </c>
      <c r="D314" s="42" t="str">
        <f>IFERROR(IF(ISBLANK(VLOOKUP(B314,'Current Price list'!$A$3:$H$390,4,FALSE)),F314,VLOOKUP(B314,'Current Price list'!$A$3:$H$390,4,FALSE)),"")</f>
        <v/>
      </c>
      <c r="E314" s="42" t="str">
        <f>IFERROR(IF(ISBLANK(VLOOKUP(B314,'Current Price list'!$A$3:$H$390,5,FALSE)),F314,VLOOKUP(B314,'Current Price list'!$A$3:$H$390,5,FALSE)),"")</f>
        <v/>
      </c>
      <c r="F314" s="42" t="str">
        <f>IFERROR(VLOOKUP(B314,'Current Price list'!$A$3:$H$390,6,FALSE),"")</f>
        <v/>
      </c>
      <c r="G314" s="42" t="str">
        <f>IFERROR(VLOOKUP(B314,'Current Price list'!$A$3:$H$3990,7,FALSE),"")</f>
        <v/>
      </c>
      <c r="H314" s="42" t="str">
        <f>IFERROR(VLOOKUP(B314,'Current Price list'!$A$3:$H$390,8,FALSE),"")</f>
        <v/>
      </c>
      <c r="J314" s="42" t="str">
        <f>IFERROR(F314/VLOOKUP(B314,'Year Start'!$A$3:$B$490,2,FALSE)-1,"")</f>
        <v/>
      </c>
      <c r="V314" s="53" t="str">
        <f t="shared" si="45"/>
        <v/>
      </c>
      <c r="W314" s="88">
        <f t="shared" si="41"/>
        <v>0</v>
      </c>
      <c r="X314" s="88" t="str">
        <f t="shared" si="42"/>
        <v/>
      </c>
      <c r="Y314" s="89" t="str">
        <f t="shared" si="43"/>
        <v/>
      </c>
      <c r="Z314" s="89" t="str">
        <f t="shared" si="44"/>
        <v/>
      </c>
      <c r="AA314" s="90">
        <f>IFERROR(RANK(W314,$W$10:$W$326,1)+COUNTIF(W314:W$326,W314)-1,"")</f>
        <v>33</v>
      </c>
      <c r="AB314" s="91" t="str">
        <f>IFERROR(RANK(X314,$X$10:$X$326,1)+COUNTIF(X314:X$326,X314)-1,"")</f>
        <v/>
      </c>
      <c r="AC314" s="90" t="str">
        <f>IFERROR(RANK(Y314,$Y$10:$Y$326,1)+COUNTIF(Y314:Y$326,Y314)-1,"")</f>
        <v/>
      </c>
      <c r="AD314" s="90" t="str">
        <f>IFERROR(RANK(Z314,$Z$10:$Z$326,1)+COUNTIF(Z314:Z$326,Z314)-1,"")</f>
        <v/>
      </c>
    </row>
    <row r="315" spans="2:30" x14ac:dyDescent="0.25">
      <c r="B315" s="42" t="str">
        <f>IF(ISTEXT('Current Price list'!A306),'Current Price list'!A306,"")</f>
        <v/>
      </c>
      <c r="C315" s="42" t="str">
        <f>IFERROR(IFERROR(VLOOKUP(B315,'Previous Price List'!$A$3:$H$369,6,FALSE),VLOOKUP(B315,'Current Price list'!$A$3:$H$390,2,FALSE)),"")</f>
        <v/>
      </c>
      <c r="D315" s="42" t="str">
        <f>IFERROR(IF(ISBLANK(VLOOKUP(B315,'Current Price list'!$A$3:$H$390,4,FALSE)),F315,VLOOKUP(B315,'Current Price list'!$A$3:$H$390,4,FALSE)),"")</f>
        <v/>
      </c>
      <c r="E315" s="42" t="str">
        <f>IFERROR(IF(ISBLANK(VLOOKUP(B315,'Current Price list'!$A$3:$H$390,5,FALSE)),F315,VLOOKUP(B315,'Current Price list'!$A$3:$H$390,5,FALSE)),"")</f>
        <v/>
      </c>
      <c r="F315" s="42" t="str">
        <f>IFERROR(VLOOKUP(B315,'Current Price list'!$A$3:$H$390,6,FALSE),"")</f>
        <v/>
      </c>
      <c r="G315" s="42" t="str">
        <f>IFERROR(VLOOKUP(B315,'Current Price list'!$A$3:$H$3990,7,FALSE),"")</f>
        <v/>
      </c>
      <c r="H315" s="42" t="str">
        <f>IFERROR(VLOOKUP(B315,'Current Price list'!$A$3:$H$390,8,FALSE),"")</f>
        <v/>
      </c>
      <c r="J315" s="42" t="str">
        <f>IFERROR(F315/VLOOKUP(B315,'Year Start'!$A$3:$B$490,2,FALSE)-1,"")</f>
        <v/>
      </c>
      <c r="V315" s="53" t="str">
        <f t="shared" si="45"/>
        <v/>
      </c>
      <c r="W315" s="88">
        <f t="shared" si="41"/>
        <v>0</v>
      </c>
      <c r="X315" s="88" t="str">
        <f t="shared" si="42"/>
        <v/>
      </c>
      <c r="Y315" s="89" t="str">
        <f t="shared" si="43"/>
        <v/>
      </c>
      <c r="Z315" s="89" t="str">
        <f t="shared" si="44"/>
        <v/>
      </c>
      <c r="AA315" s="90">
        <f>IFERROR(RANK(W315,$W$10:$W$326,1)+COUNTIF(W315:W$326,W315)-1,"")</f>
        <v>32</v>
      </c>
      <c r="AB315" s="91" t="str">
        <f>IFERROR(RANK(X315,$X$10:$X$326,1)+COUNTIF(X315:X$326,X315)-1,"")</f>
        <v/>
      </c>
      <c r="AC315" s="90" t="str">
        <f>IFERROR(RANK(Y315,$Y$10:$Y$326,1)+COUNTIF(Y315:Y$326,Y315)-1,"")</f>
        <v/>
      </c>
      <c r="AD315" s="90" t="str">
        <f>IFERROR(RANK(Z315,$Z$10:$Z$326,1)+COUNTIF(Z315:Z$326,Z315)-1,"")</f>
        <v/>
      </c>
    </row>
    <row r="316" spans="2:30" x14ac:dyDescent="0.25">
      <c r="B316" s="42" t="str">
        <f>IF(ISTEXT('Current Price list'!A307),'Current Price list'!A307,"")</f>
        <v/>
      </c>
      <c r="C316" s="42" t="str">
        <f>IFERROR(IFERROR(VLOOKUP(B316,'Previous Price List'!$A$3:$H$369,6,FALSE),VLOOKUP(B316,'Current Price list'!$A$3:$H$390,2,FALSE)),"")</f>
        <v/>
      </c>
      <c r="D316" s="42" t="str">
        <f>IFERROR(IF(ISBLANK(VLOOKUP(B316,'Current Price list'!$A$3:$H$390,4,FALSE)),F316,VLOOKUP(B316,'Current Price list'!$A$3:$H$390,4,FALSE)),"")</f>
        <v/>
      </c>
      <c r="E316" s="42" t="str">
        <f>IFERROR(IF(ISBLANK(VLOOKUP(B316,'Current Price list'!$A$3:$H$390,5,FALSE)),F316,VLOOKUP(B316,'Current Price list'!$A$3:$H$390,5,FALSE)),"")</f>
        <v/>
      </c>
      <c r="F316" s="42" t="str">
        <f>IFERROR(VLOOKUP(B316,'Current Price list'!$A$3:$H$390,6,FALSE),"")</f>
        <v/>
      </c>
      <c r="G316" s="42" t="str">
        <f>IFERROR(VLOOKUP(B316,'Current Price list'!$A$3:$H$3990,7,FALSE),"")</f>
        <v/>
      </c>
      <c r="H316" s="42" t="str">
        <f>IFERROR(VLOOKUP(B316,'Current Price list'!$A$3:$H$390,8,FALSE),"")</f>
        <v/>
      </c>
      <c r="J316" s="42" t="str">
        <f>IFERROR(F316/VLOOKUP(B316,'Year Start'!$A$3:$B$490,2,FALSE)-1,"")</f>
        <v/>
      </c>
      <c r="V316" s="53" t="str">
        <f t="shared" si="45"/>
        <v/>
      </c>
      <c r="W316" s="88">
        <f t="shared" si="41"/>
        <v>0</v>
      </c>
      <c r="X316" s="88" t="str">
        <f t="shared" si="42"/>
        <v/>
      </c>
      <c r="Y316" s="89" t="str">
        <f t="shared" si="43"/>
        <v/>
      </c>
      <c r="Z316" s="89" t="str">
        <f t="shared" si="44"/>
        <v/>
      </c>
      <c r="AA316" s="90">
        <f>IFERROR(RANK(W316,$W$10:$W$326,1)+COUNTIF(W316:W$326,W316)-1,"")</f>
        <v>31</v>
      </c>
      <c r="AB316" s="91" t="str">
        <f>IFERROR(RANK(X316,$X$10:$X$326,1)+COUNTIF(X316:X$326,X316)-1,"")</f>
        <v/>
      </c>
      <c r="AC316" s="90" t="str">
        <f>IFERROR(RANK(Y316,$Y$10:$Y$326,1)+COUNTIF(Y316:Y$326,Y316)-1,"")</f>
        <v/>
      </c>
      <c r="AD316" s="90" t="str">
        <f>IFERROR(RANK(Z316,$Z$10:$Z$326,1)+COUNTIF(Z316:Z$326,Z316)-1,"")</f>
        <v/>
      </c>
    </row>
    <row r="317" spans="2:30" x14ac:dyDescent="0.25">
      <c r="B317" s="42" t="str">
        <f>IF(ISTEXT('Current Price list'!A308),'Current Price list'!A308,"")</f>
        <v/>
      </c>
      <c r="C317" s="42" t="str">
        <f>IFERROR(IFERROR(VLOOKUP(B317,'Previous Price List'!$A$3:$H$369,6,FALSE),VLOOKUP(B317,'Current Price list'!$A$3:$H$390,2,FALSE)),"")</f>
        <v/>
      </c>
      <c r="D317" s="42" t="str">
        <f>IFERROR(IF(ISBLANK(VLOOKUP(B317,'Current Price list'!$A$3:$H$390,4,FALSE)),F317,VLOOKUP(B317,'Current Price list'!$A$3:$H$390,4,FALSE)),"")</f>
        <v/>
      </c>
      <c r="E317" s="42" t="str">
        <f>IFERROR(IF(ISBLANK(VLOOKUP(B317,'Current Price list'!$A$3:$H$390,5,FALSE)),F317,VLOOKUP(B317,'Current Price list'!$A$3:$H$390,5,FALSE)),"")</f>
        <v/>
      </c>
      <c r="F317" s="42" t="str">
        <f>IFERROR(VLOOKUP(B317,'Current Price list'!$A$3:$H$390,6,FALSE),"")</f>
        <v/>
      </c>
      <c r="G317" s="42" t="str">
        <f>IFERROR(VLOOKUP(B317,'Current Price list'!$A$3:$H$3990,7,FALSE),"")</f>
        <v/>
      </c>
      <c r="H317" s="42" t="str">
        <f>IFERROR(VLOOKUP(B317,'Current Price list'!$A$3:$H$390,8,FALSE),"")</f>
        <v/>
      </c>
      <c r="J317" s="42" t="str">
        <f>IFERROR(F317/VLOOKUP(B317,'Year Start'!$A$3:$B$490,2,FALSE)-1,"")</f>
        <v/>
      </c>
      <c r="V317" s="53" t="str">
        <f t="shared" si="45"/>
        <v/>
      </c>
      <c r="W317" s="88">
        <f t="shared" si="41"/>
        <v>0</v>
      </c>
      <c r="X317" s="88" t="str">
        <f t="shared" si="42"/>
        <v/>
      </c>
      <c r="Y317" s="89" t="str">
        <f t="shared" si="43"/>
        <v/>
      </c>
      <c r="Z317" s="89" t="str">
        <f t="shared" si="44"/>
        <v/>
      </c>
      <c r="AA317" s="90">
        <f>IFERROR(RANK(W317,$W$10:$W$326,1)+COUNTIF(W317:W$326,W317)-1,"")</f>
        <v>30</v>
      </c>
      <c r="AB317" s="91" t="str">
        <f>IFERROR(RANK(X317,$X$10:$X$326,1)+COUNTIF(X317:X$326,X317)-1,"")</f>
        <v/>
      </c>
      <c r="AC317" s="90" t="str">
        <f>IFERROR(RANK(Y317,$Y$10:$Y$326,1)+COUNTIF(Y317:Y$326,Y317)-1,"")</f>
        <v/>
      </c>
      <c r="AD317" s="90" t="str">
        <f>IFERROR(RANK(Z317,$Z$10:$Z$326,1)+COUNTIF(Z317:Z$326,Z317)-1,"")</f>
        <v/>
      </c>
    </row>
    <row r="318" spans="2:30" x14ac:dyDescent="0.25">
      <c r="B318" s="42" t="str">
        <f>IF(ISTEXT('Current Price list'!A309),'Current Price list'!A309,"")</f>
        <v/>
      </c>
      <c r="C318" s="42" t="str">
        <f>IFERROR(IFERROR(VLOOKUP(B318,'Previous Price List'!$A$3:$H$369,6,FALSE),VLOOKUP(B318,'Current Price list'!$A$3:$H$390,2,FALSE)),"")</f>
        <v/>
      </c>
      <c r="D318" s="42" t="str">
        <f>IFERROR(IF(ISBLANK(VLOOKUP(B318,'Current Price list'!$A$3:$H$390,4,FALSE)),F318,VLOOKUP(B318,'Current Price list'!$A$3:$H$390,4,FALSE)),"")</f>
        <v/>
      </c>
      <c r="E318" s="42" t="str">
        <f>IFERROR(IF(ISBLANK(VLOOKUP(B318,'Current Price list'!$A$3:$H$390,5,FALSE)),F318,VLOOKUP(B318,'Current Price list'!$A$3:$H$390,5,FALSE)),"")</f>
        <v/>
      </c>
      <c r="F318" s="42" t="str">
        <f>IFERROR(VLOOKUP(B318,'Current Price list'!$A$3:$H$390,6,FALSE),"")</f>
        <v/>
      </c>
      <c r="G318" s="42" t="str">
        <f>IFERROR(VLOOKUP(B318,'Current Price list'!$A$3:$H$3990,7,FALSE),"")</f>
        <v/>
      </c>
      <c r="H318" s="42" t="str">
        <f>IFERROR(VLOOKUP(B318,'Current Price list'!$A$3:$H$390,8,FALSE),"")</f>
        <v/>
      </c>
      <c r="J318" s="42" t="str">
        <f>IFERROR(F318/VLOOKUP(B318,'Year Start'!$A$3:$B$490,2,FALSE)-1,"")</f>
        <v/>
      </c>
      <c r="V318" s="53" t="str">
        <f t="shared" si="45"/>
        <v/>
      </c>
      <c r="W318" s="88">
        <f t="shared" si="41"/>
        <v>0</v>
      </c>
      <c r="X318" s="88" t="str">
        <f t="shared" si="42"/>
        <v/>
      </c>
      <c r="Y318" s="89" t="str">
        <f t="shared" si="43"/>
        <v/>
      </c>
      <c r="Z318" s="89" t="str">
        <f t="shared" si="44"/>
        <v/>
      </c>
      <c r="AA318" s="90">
        <f>IFERROR(RANK(W318,$W$10:$W$326,1)+COUNTIF(W318:W$326,W318)-1,"")</f>
        <v>29</v>
      </c>
      <c r="AB318" s="91" t="str">
        <f>IFERROR(RANK(X318,$X$10:$X$326,1)+COUNTIF(X318:X$326,X318)-1,"")</f>
        <v/>
      </c>
      <c r="AC318" s="90" t="str">
        <f>IFERROR(RANK(Y318,$Y$10:$Y$326,1)+COUNTIF(Y318:Y$326,Y318)-1,"")</f>
        <v/>
      </c>
      <c r="AD318" s="90" t="str">
        <f>IFERROR(RANK(Z318,$Z$10:$Z$326,1)+COUNTIF(Z318:Z$326,Z318)-1,"")</f>
        <v/>
      </c>
    </row>
    <row r="319" spans="2:30" x14ac:dyDescent="0.25">
      <c r="B319" s="42" t="str">
        <f>IF(ISTEXT('Current Price list'!A310),'Current Price list'!A310,"")</f>
        <v/>
      </c>
      <c r="C319" s="42" t="str">
        <f>IFERROR(IFERROR(VLOOKUP(B319,'Previous Price List'!$A$3:$H$369,6,FALSE),VLOOKUP(B319,'Current Price list'!$A$3:$H$390,2,FALSE)),"")</f>
        <v/>
      </c>
      <c r="D319" s="42" t="str">
        <f>IFERROR(IF(ISBLANK(VLOOKUP(B319,'Current Price list'!$A$3:$H$390,4,FALSE)),F319,VLOOKUP(B319,'Current Price list'!$A$3:$H$390,4,FALSE)),"")</f>
        <v/>
      </c>
      <c r="E319" s="42" t="str">
        <f>IFERROR(IF(ISBLANK(VLOOKUP(B319,'Current Price list'!$A$3:$H$390,5,FALSE)),F319,VLOOKUP(B319,'Current Price list'!$A$3:$H$390,5,FALSE)),"")</f>
        <v/>
      </c>
      <c r="F319" s="42" t="str">
        <f>IFERROR(VLOOKUP(B319,'Current Price list'!$A$3:$H$390,6,FALSE),"")</f>
        <v/>
      </c>
      <c r="G319" s="42" t="str">
        <f>IFERROR(VLOOKUP(B319,'Current Price list'!$A$3:$H$3990,7,FALSE),"")</f>
        <v/>
      </c>
      <c r="H319" s="42" t="str">
        <f>IFERROR(VLOOKUP(B319,'Current Price list'!$A$3:$H$390,8,FALSE),"")</f>
        <v/>
      </c>
      <c r="J319" s="42" t="str">
        <f>IFERROR(F319/VLOOKUP(B319,'Year Start'!$A$3:$B$490,2,FALSE)-1,"")</f>
        <v/>
      </c>
      <c r="V319" s="53" t="str">
        <f t="shared" si="45"/>
        <v/>
      </c>
      <c r="W319" s="88">
        <f t="shared" si="41"/>
        <v>0</v>
      </c>
      <c r="X319" s="88" t="str">
        <f t="shared" si="42"/>
        <v/>
      </c>
      <c r="Y319" s="89" t="str">
        <f t="shared" si="43"/>
        <v/>
      </c>
      <c r="Z319" s="89" t="str">
        <f t="shared" si="44"/>
        <v/>
      </c>
      <c r="AA319" s="90">
        <f>IFERROR(RANK(W319,$W$10:$W$326,1)+COUNTIF(W319:W$326,W319)-1,"")</f>
        <v>28</v>
      </c>
      <c r="AB319" s="91" t="str">
        <f>IFERROR(RANK(X319,$X$10:$X$326,1)+COUNTIF(X319:X$326,X319)-1,"")</f>
        <v/>
      </c>
      <c r="AC319" s="90" t="str">
        <f>IFERROR(RANK(Y319,$Y$10:$Y$326,1)+COUNTIF(Y319:Y$326,Y319)-1,"")</f>
        <v/>
      </c>
      <c r="AD319" s="90" t="str">
        <f>IFERROR(RANK(Z319,$Z$10:$Z$326,1)+COUNTIF(Z319:Z$326,Z319)-1,"")</f>
        <v/>
      </c>
    </row>
    <row r="320" spans="2:30" x14ac:dyDescent="0.25">
      <c r="B320" s="42" t="str">
        <f>IF(ISTEXT('Current Price list'!A311),'Current Price list'!A311,"")</f>
        <v/>
      </c>
      <c r="C320" s="42" t="str">
        <f>IFERROR(IFERROR(VLOOKUP(B320,'Previous Price List'!$A$3:$H$369,6,FALSE),VLOOKUP(B320,'Current Price list'!$A$3:$H$390,2,FALSE)),"")</f>
        <v/>
      </c>
      <c r="D320" s="42" t="str">
        <f>IFERROR(IF(ISBLANK(VLOOKUP(B320,'Current Price list'!$A$3:$H$390,4,FALSE)),F320,VLOOKUP(B320,'Current Price list'!$A$3:$H$390,4,FALSE)),"")</f>
        <v/>
      </c>
      <c r="E320" s="42" t="str">
        <f>IFERROR(IF(ISBLANK(VLOOKUP(B320,'Current Price list'!$A$3:$H$390,5,FALSE)),F320,VLOOKUP(B320,'Current Price list'!$A$3:$H$390,5,FALSE)),"")</f>
        <v/>
      </c>
      <c r="F320" s="42" t="str">
        <f>IFERROR(VLOOKUP(B320,'Current Price list'!$A$3:$H$390,6,FALSE),"")</f>
        <v/>
      </c>
      <c r="G320" s="42" t="str">
        <f>IFERROR(VLOOKUP(B320,'Current Price list'!$A$3:$H$3990,7,FALSE),"")</f>
        <v/>
      </c>
      <c r="H320" s="42" t="str">
        <f>IFERROR(VLOOKUP(B320,'Current Price list'!$A$3:$H$390,8,FALSE),"")</f>
        <v/>
      </c>
      <c r="J320" s="42" t="str">
        <f>IFERROR(F320/VLOOKUP(B320,'Year Start'!$A$3:$B$490,2,FALSE)-1,"")</f>
        <v/>
      </c>
      <c r="V320" s="53" t="str">
        <f t="shared" si="45"/>
        <v/>
      </c>
      <c r="W320" s="88">
        <f t="shared" si="41"/>
        <v>0</v>
      </c>
      <c r="X320" s="88" t="str">
        <f t="shared" si="42"/>
        <v/>
      </c>
      <c r="Y320" s="89" t="str">
        <f t="shared" si="43"/>
        <v/>
      </c>
      <c r="Z320" s="89" t="str">
        <f t="shared" si="44"/>
        <v/>
      </c>
      <c r="AA320" s="90">
        <f>IFERROR(RANK(W320,$W$10:$W$326,1)+COUNTIF(W320:W$326,W320)-1,"")</f>
        <v>27</v>
      </c>
      <c r="AB320" s="91" t="str">
        <f>IFERROR(RANK(X320,$X$10:$X$326,1)+COUNTIF(X320:X$326,X320)-1,"")</f>
        <v/>
      </c>
      <c r="AC320" s="90" t="str">
        <f>IFERROR(RANK(Y320,$Y$10:$Y$326,1)+COUNTIF(Y320:Y$326,Y320)-1,"")</f>
        <v/>
      </c>
      <c r="AD320" s="90" t="str">
        <f>IFERROR(RANK(Z320,$Z$10:$Z$326,1)+COUNTIF(Z320:Z$326,Z320)-1,"")</f>
        <v/>
      </c>
    </row>
    <row r="321" spans="2:37" x14ac:dyDescent="0.25">
      <c r="B321" s="42" t="str">
        <f>IF(ISTEXT('Current Price list'!A312),'Current Price list'!A312,"")</f>
        <v/>
      </c>
      <c r="C321" s="42" t="str">
        <f>IFERROR(IFERROR(VLOOKUP(B321,'Previous Price List'!$A$3:$H$369,6,FALSE),VLOOKUP(B321,'Current Price list'!$A$3:$H$390,2,FALSE)),"")</f>
        <v/>
      </c>
      <c r="D321" s="42" t="str">
        <f>IFERROR(IF(ISBLANK(VLOOKUP(B321,'Current Price list'!$A$3:$H$390,4,FALSE)),F321,VLOOKUP(B321,'Current Price list'!$A$3:$H$390,4,FALSE)),"")</f>
        <v/>
      </c>
      <c r="E321" s="42" t="str">
        <f>IFERROR(IF(ISBLANK(VLOOKUP(B321,'Current Price list'!$A$3:$H$390,5,FALSE)),F321,VLOOKUP(B321,'Current Price list'!$A$3:$H$390,5,FALSE)),"")</f>
        <v/>
      </c>
      <c r="F321" s="42" t="str">
        <f>IFERROR(VLOOKUP(B321,'Current Price list'!$A$3:$H$390,6,FALSE),"")</f>
        <v/>
      </c>
      <c r="G321" s="42" t="str">
        <f>IFERROR(VLOOKUP(B321,'Current Price list'!$A$3:$H$3990,7,FALSE),"")</f>
        <v/>
      </c>
      <c r="H321" s="42" t="str">
        <f>IFERROR(VLOOKUP(B321,'Current Price list'!$A$3:$H$390,8,FALSE),"")</f>
        <v/>
      </c>
      <c r="J321" s="42" t="str">
        <f>IFERROR(F321/VLOOKUP(B321,'Year Start'!$A$3:$B$490,2,FALSE)-1,"")</f>
        <v/>
      </c>
      <c r="V321" s="53" t="str">
        <f t="shared" si="45"/>
        <v/>
      </c>
      <c r="W321" s="88">
        <f t="shared" si="41"/>
        <v>0</v>
      </c>
      <c r="X321" s="88" t="str">
        <f t="shared" si="42"/>
        <v/>
      </c>
      <c r="Y321" s="89" t="str">
        <f t="shared" si="43"/>
        <v/>
      </c>
      <c r="Z321" s="89" t="str">
        <f t="shared" si="44"/>
        <v/>
      </c>
      <c r="AA321" s="90">
        <f>IFERROR(RANK(W321,$W$10:$W$326,1)+COUNTIF(W321:W$326,W321)-1,"")</f>
        <v>26</v>
      </c>
      <c r="AB321" s="91" t="str">
        <f>IFERROR(RANK(X321,$X$10:$X$326,1)+COUNTIF(X321:X$326,X321)-1,"")</f>
        <v/>
      </c>
      <c r="AC321" s="90" t="str">
        <f>IFERROR(RANK(Y321,$Y$10:$Y$326,1)+COUNTIF(Y321:Y$326,Y321)-1,"")</f>
        <v/>
      </c>
      <c r="AD321" s="90" t="str">
        <f>IFERROR(RANK(Z321,$Z$10:$Z$326,1)+COUNTIF(Z321:Z$326,Z321)-1,"")</f>
        <v/>
      </c>
    </row>
    <row r="322" spans="2:37" x14ac:dyDescent="0.25">
      <c r="B322" s="42" t="str">
        <f>IF(ISTEXT('Current Price list'!A313),'Current Price list'!A313,"")</f>
        <v/>
      </c>
      <c r="C322" s="42" t="str">
        <f>IFERROR(IFERROR(VLOOKUP(B322,'Previous Price List'!$A$3:$H$369,6,FALSE),VLOOKUP(B322,'Current Price list'!$A$3:$H$390,2,FALSE)),"")</f>
        <v/>
      </c>
      <c r="D322" s="42" t="str">
        <f>IFERROR(IF(ISBLANK(VLOOKUP(B322,'Current Price list'!$A$3:$H$390,4,FALSE)),F322,VLOOKUP(B322,'Current Price list'!$A$3:$H$390,4,FALSE)),"")</f>
        <v/>
      </c>
      <c r="E322" s="42" t="str">
        <f>IFERROR(IF(ISBLANK(VLOOKUP(B322,'Current Price list'!$A$3:$H$390,5,FALSE)),F322,VLOOKUP(B322,'Current Price list'!$A$3:$H$390,5,FALSE)),"")</f>
        <v/>
      </c>
      <c r="F322" s="42" t="str">
        <f>IFERROR(VLOOKUP(B322,'Current Price list'!$A$3:$H$390,6,FALSE),"")</f>
        <v/>
      </c>
      <c r="G322" s="42" t="str">
        <f>IFERROR(VLOOKUP(B322,'Current Price list'!$A$3:$H$3990,7,FALSE),"")</f>
        <v/>
      </c>
      <c r="H322" s="42" t="str">
        <f>IFERROR(VLOOKUP(B322,'Current Price list'!$A$3:$H$390,8,FALSE),"")</f>
        <v/>
      </c>
      <c r="J322" s="42" t="str">
        <f>IFERROR(F322/VLOOKUP(B322,'Year Start'!$A$3:$B$490,2,FALSE)-1,"")</f>
        <v/>
      </c>
      <c r="V322" s="53" t="str">
        <f t="shared" si="45"/>
        <v/>
      </c>
      <c r="W322" s="88">
        <f t="shared" ref="W322:W385" si="46">IF(ISTEXT(B322),I322,"")</f>
        <v>0</v>
      </c>
      <c r="X322" s="88" t="str">
        <f t="shared" ref="X322:X385" si="47">IF(ISTEXT(B322),J322,"")</f>
        <v/>
      </c>
      <c r="Y322" s="89" t="str">
        <f t="shared" ref="Y322:Y385" si="48">IF(ISTEXT(B322),G322,"")</f>
        <v/>
      </c>
      <c r="Z322" s="89" t="str">
        <f t="shared" ref="Z322:Z385" si="49">IF(ISTEXT(B322),H322,"")</f>
        <v/>
      </c>
      <c r="AA322" s="90">
        <f>IFERROR(RANK(W322,$W$10:$W$326,1)+COUNTIF(W322:W$326,W322)-1,"")</f>
        <v>25</v>
      </c>
      <c r="AB322" s="91" t="str">
        <f>IFERROR(RANK(X322,$X$10:$X$326,1)+COUNTIF(X322:X$326,X322)-1,"")</f>
        <v/>
      </c>
      <c r="AC322" s="90" t="str">
        <f>IFERROR(RANK(Y322,$Y$10:$Y$326,1)+COUNTIF(Y322:Y$326,Y322)-1,"")</f>
        <v/>
      </c>
      <c r="AD322" s="90" t="str">
        <f>IFERROR(RANK(Z322,$Z$10:$Z$326,1)+COUNTIF(Z322:Z$326,Z322)-1,"")</f>
        <v/>
      </c>
    </row>
    <row r="323" spans="2:37" x14ac:dyDescent="0.25">
      <c r="B323" s="42" t="str">
        <f>IF(ISTEXT('Current Price list'!A314),'Current Price list'!A314,"")</f>
        <v/>
      </c>
      <c r="C323" s="42" t="str">
        <f>IFERROR(IFERROR(VLOOKUP(B323,'Previous Price List'!$A$3:$H$369,6,FALSE),VLOOKUP(B323,'Current Price list'!$A$3:$H$390,2,FALSE)),"")</f>
        <v/>
      </c>
      <c r="D323" s="42" t="str">
        <f>IFERROR(IF(ISBLANK(VLOOKUP(B323,'Current Price list'!$A$3:$H$390,4,FALSE)),F323,VLOOKUP(B323,'Current Price list'!$A$3:$H$390,4,FALSE)),"")</f>
        <v/>
      </c>
      <c r="E323" s="42" t="str">
        <f>IFERROR(IF(ISBLANK(VLOOKUP(B323,'Current Price list'!$A$3:$H$390,5,FALSE)),F323,VLOOKUP(B323,'Current Price list'!$A$3:$H$390,5,FALSE)),"")</f>
        <v/>
      </c>
      <c r="F323" s="42" t="str">
        <f>IFERROR(VLOOKUP(B323,'Current Price list'!$A$3:$H$390,6,FALSE),"")</f>
        <v/>
      </c>
      <c r="G323" s="42" t="str">
        <f>IFERROR(VLOOKUP(B323,'Current Price list'!$A$3:$H$3990,7,FALSE),"")</f>
        <v/>
      </c>
      <c r="H323" s="42" t="str">
        <f>IFERROR(VLOOKUP(B323,'Current Price list'!$A$3:$H$390,8,FALSE),"")</f>
        <v/>
      </c>
      <c r="J323" s="42" t="str">
        <f>IFERROR(F323/VLOOKUP(B323,'Year Start'!$A$3:$B$490,2,FALSE)-1,"")</f>
        <v/>
      </c>
      <c r="V323" s="53" t="str">
        <f t="shared" ref="V323:V386" si="50">IF(ISTEXT(B323),B323,"")</f>
        <v/>
      </c>
      <c r="W323" s="88">
        <f t="shared" si="46"/>
        <v>0</v>
      </c>
      <c r="X323" s="88" t="str">
        <f t="shared" si="47"/>
        <v/>
      </c>
      <c r="Y323" s="89" t="str">
        <f t="shared" si="48"/>
        <v/>
      </c>
      <c r="Z323" s="89" t="str">
        <f t="shared" si="49"/>
        <v/>
      </c>
      <c r="AA323" s="90">
        <f>IFERROR(RANK(W323,$W$10:$W$326,1)+COUNTIF(W323:W$326,W323)-1,"")</f>
        <v>24</v>
      </c>
      <c r="AB323" s="91" t="str">
        <f>IFERROR(RANK(X323,$X$10:$X$326,1)+COUNTIF(X323:X$326,X323)-1,"")</f>
        <v/>
      </c>
      <c r="AC323" s="90" t="str">
        <f>IFERROR(RANK(Y323,$Y$10:$Y$326,1)+COUNTIF(Y323:Y$326,Y323)-1,"")</f>
        <v/>
      </c>
      <c r="AD323" s="90" t="str">
        <f>IFERROR(RANK(Z323,$Z$10:$Z$326,1)+COUNTIF(Z323:Z$326,Z323)-1,"")</f>
        <v/>
      </c>
    </row>
    <row r="324" spans="2:37" x14ac:dyDescent="0.25">
      <c r="B324" s="42" t="str">
        <f>IF(ISTEXT('Current Price list'!A315),'Current Price list'!A315,"")</f>
        <v/>
      </c>
      <c r="C324" s="42" t="str">
        <f>IFERROR(IFERROR(VLOOKUP(B324,'Previous Price List'!$A$3:$H$369,6,FALSE),VLOOKUP(B324,'Current Price list'!$A$3:$H$390,2,FALSE)),"")</f>
        <v/>
      </c>
      <c r="D324" s="42" t="str">
        <f>IFERROR(IF(ISBLANK(VLOOKUP(B324,'Current Price list'!$A$3:$H$390,4,FALSE)),F324,VLOOKUP(B324,'Current Price list'!$A$3:$H$390,4,FALSE)),"")</f>
        <v/>
      </c>
      <c r="E324" s="42" t="str">
        <f>IFERROR(IF(ISBLANK(VLOOKUP(B324,'Current Price list'!$A$3:$H$390,5,FALSE)),F324,VLOOKUP(B324,'Current Price list'!$A$3:$H$390,5,FALSE)),"")</f>
        <v/>
      </c>
      <c r="F324" s="42" t="str">
        <f>IFERROR(VLOOKUP(B324,'Current Price list'!$A$3:$H$390,6,FALSE),"")</f>
        <v/>
      </c>
      <c r="G324" s="42" t="str">
        <f>IFERROR(VLOOKUP(B324,'Current Price list'!$A$3:$H$3990,7,FALSE),"")</f>
        <v/>
      </c>
      <c r="H324" s="42" t="str">
        <f>IFERROR(VLOOKUP(B324,'Current Price list'!$A$3:$H$390,8,FALSE),"")</f>
        <v/>
      </c>
      <c r="J324" s="42" t="str">
        <f>IFERROR(F324/VLOOKUP(B324,'Year Start'!$A$3:$B$490,2,FALSE)-1,"")</f>
        <v/>
      </c>
      <c r="V324" s="53" t="str">
        <f t="shared" si="50"/>
        <v/>
      </c>
      <c r="W324" s="88">
        <f t="shared" si="46"/>
        <v>0</v>
      </c>
      <c r="X324" s="88" t="str">
        <f t="shared" si="47"/>
        <v/>
      </c>
      <c r="Y324" s="89" t="str">
        <f t="shared" si="48"/>
        <v/>
      </c>
      <c r="Z324" s="89" t="str">
        <f t="shared" si="49"/>
        <v/>
      </c>
      <c r="AA324" s="90">
        <f>IFERROR(RANK(W324,$W$10:$W$326,1)+COUNTIF(W324:W$326,W324)-1,"")</f>
        <v>23</v>
      </c>
      <c r="AB324" s="91" t="str">
        <f>IFERROR(RANK(X324,$X$10:$X$326,1)+COUNTIF(X324:X$326,X324)-1,"")</f>
        <v/>
      </c>
      <c r="AC324" s="90" t="str">
        <f>IFERROR(RANK(Y324,$Y$10:$Y$326,1)+COUNTIF(Y324:Y$326,Y324)-1,"")</f>
        <v/>
      </c>
      <c r="AD324" s="90" t="str">
        <f>IFERROR(RANK(Z324,$Z$10:$Z$326,1)+COUNTIF(Z324:Z$326,Z324)-1,"")</f>
        <v/>
      </c>
    </row>
    <row r="325" spans="2:37" x14ac:dyDescent="0.25">
      <c r="B325" s="42" t="str">
        <f>IF(ISTEXT('Current Price list'!A316),'Current Price list'!A316,"")</f>
        <v/>
      </c>
      <c r="C325" s="42" t="str">
        <f>IFERROR(IFERROR(VLOOKUP(B325,'Previous Price List'!$A$3:$H$369,6,FALSE),VLOOKUP(B325,'Current Price list'!$A$3:$H$390,2,FALSE)),"")</f>
        <v/>
      </c>
      <c r="D325" s="42" t="str">
        <f>IFERROR(IF(ISBLANK(VLOOKUP(B325,'Current Price list'!$A$3:$H$390,4,FALSE)),F325,VLOOKUP(B325,'Current Price list'!$A$3:$H$390,4,FALSE)),"")</f>
        <v/>
      </c>
      <c r="E325" s="42" t="str">
        <f>IFERROR(IF(ISBLANK(VLOOKUP(B325,'Current Price list'!$A$3:$H$390,5,FALSE)),F325,VLOOKUP(B325,'Current Price list'!$A$3:$H$390,5,FALSE)),"")</f>
        <v/>
      </c>
      <c r="F325" s="42" t="str">
        <f>IFERROR(VLOOKUP(B325,'Current Price list'!$A$3:$H$390,6,FALSE),"")</f>
        <v/>
      </c>
      <c r="G325" s="42" t="str">
        <f>IFERROR(VLOOKUP(B325,'Current Price list'!$A$3:$H$3990,7,FALSE),"")</f>
        <v/>
      </c>
      <c r="H325" s="42" t="str">
        <f>IFERROR(VLOOKUP(B325,'Current Price list'!$A$3:$H$390,8,FALSE),"")</f>
        <v/>
      </c>
      <c r="J325" s="42" t="str">
        <f>IFERROR(F325/VLOOKUP(B325,'Year Start'!$A$3:$B$490,2,FALSE)-1,"")</f>
        <v/>
      </c>
      <c r="V325" s="53" t="str">
        <f t="shared" si="50"/>
        <v/>
      </c>
      <c r="W325" s="88">
        <f t="shared" si="46"/>
        <v>0</v>
      </c>
      <c r="X325" s="88" t="str">
        <f t="shared" si="47"/>
        <v/>
      </c>
      <c r="Y325" s="89" t="str">
        <f t="shared" si="48"/>
        <v/>
      </c>
      <c r="Z325" s="89" t="str">
        <f t="shared" si="49"/>
        <v/>
      </c>
      <c r="AA325" s="90">
        <f>IFERROR(RANK(W325,$W$10:$W$326,1)+COUNTIF(W325:W$326,W325)-1,"")</f>
        <v>22</v>
      </c>
      <c r="AB325" s="91" t="str">
        <f>IFERROR(RANK(X325,$X$10:$X$326,1)+COUNTIF(X325:X$326,X325)-1,"")</f>
        <v/>
      </c>
      <c r="AC325" s="90" t="str">
        <f>IFERROR(RANK(Y325,$Y$10:$Y$326,1)+COUNTIF(Y325:Y$326,Y325)-1,"")</f>
        <v/>
      </c>
      <c r="AD325" s="90" t="str">
        <f>IFERROR(RANK(Z325,$Z$10:$Z$326,1)+COUNTIF(Z325:Z$326,Z325)-1,"")</f>
        <v/>
      </c>
    </row>
    <row r="326" spans="2:37" x14ac:dyDescent="0.25">
      <c r="B326" s="42" t="str">
        <f>IF(ISTEXT('Current Price list'!A317),'Current Price list'!A317,"")</f>
        <v/>
      </c>
      <c r="C326" s="42" t="str">
        <f>IFERROR(IFERROR(VLOOKUP(B326,'Previous Price List'!$A$3:$H$369,6,FALSE),VLOOKUP(B326,'Current Price list'!$A$3:$H$390,2,FALSE)),"")</f>
        <v/>
      </c>
      <c r="D326" s="42" t="str">
        <f>IFERROR(IF(ISBLANK(VLOOKUP(B326,'Current Price list'!$A$3:$H$390,4,FALSE)),F326,VLOOKUP(B326,'Current Price list'!$A$3:$H$390,4,FALSE)),"")</f>
        <v/>
      </c>
      <c r="E326" s="42" t="str">
        <f>IFERROR(IF(ISBLANK(VLOOKUP(B326,'Current Price list'!$A$3:$H$390,5,FALSE)),F326,VLOOKUP(B326,'Current Price list'!$A$3:$H$390,5,FALSE)),"")</f>
        <v/>
      </c>
      <c r="F326" s="42" t="str">
        <f>IFERROR(VLOOKUP(B326,'Current Price list'!$A$3:$H$390,6,FALSE),"")</f>
        <v/>
      </c>
      <c r="G326" s="42" t="str">
        <f>IFERROR(VLOOKUP(B326,'Current Price list'!$A$3:$H$3990,7,FALSE),"")</f>
        <v/>
      </c>
      <c r="H326" s="42" t="str">
        <f>IFERROR(VLOOKUP(B326,'Current Price list'!$A$3:$H$390,8,FALSE),"")</f>
        <v/>
      </c>
      <c r="J326" s="42" t="str">
        <f>IFERROR(F326/VLOOKUP(B326,'Year Start'!$A$3:$B$490,2,FALSE)-1,"")</f>
        <v/>
      </c>
      <c r="V326" s="53" t="str">
        <f t="shared" si="50"/>
        <v/>
      </c>
      <c r="W326" s="88">
        <f t="shared" si="46"/>
        <v>0</v>
      </c>
      <c r="X326" s="88" t="str">
        <f t="shared" si="47"/>
        <v/>
      </c>
      <c r="Y326" s="89" t="str">
        <f t="shared" si="48"/>
        <v/>
      </c>
      <c r="Z326" s="89" t="str">
        <f t="shared" si="49"/>
        <v/>
      </c>
      <c r="AA326" s="90">
        <f>IFERROR(RANK(W326,$W$10:$W$326,1)+COUNTIF(W326:W$326,W326)-1,"")</f>
        <v>21</v>
      </c>
      <c r="AB326" s="91" t="str">
        <f>IFERROR(RANK(X326,$X$10:$X$326,1)+COUNTIF(X326:X$326,X326)-1,"")</f>
        <v/>
      </c>
      <c r="AC326" s="90" t="str">
        <f>IFERROR(RANK(Y326,$Y$10:$Y$326,1)+COUNTIF(Y326:Y$326,Y326)-1,"")</f>
        <v/>
      </c>
      <c r="AD326" s="90" t="str">
        <f>IFERROR(RANK(Z326,$Z$10:$Z$326,1)+COUNTIF(Z326:Z$326,Z326)-1,"")</f>
        <v/>
      </c>
    </row>
    <row r="327" spans="2:37" x14ac:dyDescent="0.25">
      <c r="B327" s="42" t="str">
        <f>IF(ISTEXT('Current Price list'!A318),'Current Price list'!A318,"")</f>
        <v/>
      </c>
      <c r="C327" s="42" t="str">
        <f>IFERROR(IFERROR(VLOOKUP(B327,'Previous Price List'!$A$3:$H$369,6,FALSE),VLOOKUP(B327,'Current Price list'!$A$3:$H$390,2,FALSE)),"")</f>
        <v/>
      </c>
      <c r="D327" s="42" t="str">
        <f>IFERROR(IF(ISBLANK(VLOOKUP(B327,'Current Price list'!$A$3:$H$390,4,FALSE)),F327,VLOOKUP(B327,'Current Price list'!$A$3:$H$390,4,FALSE)),"")</f>
        <v/>
      </c>
      <c r="E327" s="42" t="str">
        <f>IFERROR(IF(ISBLANK(VLOOKUP(B327,'Current Price list'!$A$3:$H$390,5,FALSE)),F327,VLOOKUP(B327,'Current Price list'!$A$3:$H$390,5,FALSE)),"")</f>
        <v/>
      </c>
      <c r="F327" s="42" t="str">
        <f>IFERROR(VLOOKUP(B327,'Current Price list'!$A$3:$H$390,6,FALSE),"")</f>
        <v/>
      </c>
      <c r="G327" s="42" t="str">
        <f>IFERROR(VLOOKUP(B327,'Current Price list'!$A$3:$H$3990,7,FALSE),"")</f>
        <v/>
      </c>
      <c r="H327" s="42" t="str">
        <f>IFERROR(VLOOKUP(B327,'Current Price list'!$A$3:$H$390,8,FALSE),"")</f>
        <v/>
      </c>
      <c r="J327" s="42" t="str">
        <f>IFERROR(F327/VLOOKUP(B327,'Year Start'!$A$3:$B$490,2,FALSE)-1,"")</f>
        <v/>
      </c>
      <c r="V327" s="53" t="str">
        <f t="shared" si="50"/>
        <v/>
      </c>
      <c r="W327" s="88">
        <f t="shared" si="46"/>
        <v>0</v>
      </c>
      <c r="X327" s="88" t="str">
        <f t="shared" si="47"/>
        <v/>
      </c>
      <c r="Y327" s="89" t="str">
        <f t="shared" si="48"/>
        <v/>
      </c>
      <c r="Z327" s="89" t="str">
        <f t="shared" si="49"/>
        <v/>
      </c>
      <c r="AA327" s="90">
        <f>IFERROR(RANK(W327,$W$10:$W$326,1)+COUNTIF(W$326:W327,W327)-1,"")</f>
        <v>22</v>
      </c>
      <c r="AB327" s="91" t="str">
        <f>IFERROR(RANK(X327,$X$10:$X$326,1)+COUNTIF(X$326:X327,X327)-1,"")</f>
        <v/>
      </c>
      <c r="AC327" s="90" t="str">
        <f>IFERROR(RANK(Y327,$Y$10:$Y$326,1)+COUNTIF(Y$326:Y327,Y327)-1,"")</f>
        <v/>
      </c>
      <c r="AD327" s="90" t="str">
        <f>IFERROR(RANK(Z327,$Z$10:$Z$326,1)+COUNTIF(Z$326:Z327,Z327)-1,"")</f>
        <v/>
      </c>
    </row>
    <row r="328" spans="2:37" x14ac:dyDescent="0.25">
      <c r="B328" s="42" t="str">
        <f>IF(ISTEXT('Current Price list'!A319),'Current Price list'!A319,"")</f>
        <v/>
      </c>
      <c r="C328" s="42" t="str">
        <f>IFERROR(IFERROR(VLOOKUP(B328,'Previous Price List'!$A$3:$H$369,6,FALSE),VLOOKUP(B328,'Current Price list'!$A$3:$H$390,2,FALSE)),"")</f>
        <v/>
      </c>
      <c r="D328" s="42" t="str">
        <f>IFERROR(IF(ISBLANK(VLOOKUP(B328,'Current Price list'!$A$3:$H$390,4,FALSE)),F328,VLOOKUP(B328,'Current Price list'!$A$3:$H$390,4,FALSE)),"")</f>
        <v/>
      </c>
      <c r="E328" s="42" t="str">
        <f>IFERROR(IF(ISBLANK(VLOOKUP(B328,'Current Price list'!$A$3:$H$390,5,FALSE)),F328,VLOOKUP(B328,'Current Price list'!$A$3:$H$390,5,FALSE)),"")</f>
        <v/>
      </c>
      <c r="F328" s="42" t="str">
        <f>IFERROR(VLOOKUP(B328,'Current Price list'!$A$3:$H$390,6,FALSE),"")</f>
        <v/>
      </c>
      <c r="G328" s="42" t="str">
        <f>IFERROR(VLOOKUP(B328,'Current Price list'!$A$3:$H$3990,7,FALSE),"")</f>
        <v/>
      </c>
      <c r="H328" s="42" t="str">
        <f>IFERROR(VLOOKUP(B328,'Current Price list'!$A$3:$H$390,8,FALSE),"")</f>
        <v/>
      </c>
      <c r="J328" s="42" t="str">
        <f>IFERROR(F328/VLOOKUP(B328,'Year Start'!$A$3:$B$490,2,FALSE)-1,"")</f>
        <v/>
      </c>
      <c r="V328" s="53" t="str">
        <f t="shared" si="50"/>
        <v/>
      </c>
      <c r="W328" s="88">
        <f t="shared" si="46"/>
        <v>0</v>
      </c>
      <c r="X328" s="88" t="str">
        <f t="shared" si="47"/>
        <v/>
      </c>
      <c r="Y328" s="89" t="str">
        <f t="shared" si="48"/>
        <v/>
      </c>
      <c r="Z328" s="89" t="str">
        <f t="shared" si="49"/>
        <v/>
      </c>
      <c r="AA328" s="90">
        <f>IFERROR(RANK(W328,$W$10:$W$326,1)+COUNTIF(W$326:W328,W328)-1,"")</f>
        <v>23</v>
      </c>
      <c r="AB328" s="91" t="str">
        <f>IFERROR(RANK(X328,$X$10:$X$326,1)+COUNTIF(X$326:X328,X328)-1,"")</f>
        <v/>
      </c>
      <c r="AC328" s="90" t="str">
        <f>IFERROR(RANK(Y328,$Y$10:$Y$326,1)+COUNTIF(Y$326:Y328,Y328)-1,"")</f>
        <v/>
      </c>
      <c r="AD328" s="90" t="str">
        <f>IFERROR(RANK(Z328,$Z$10:$Z$326,1)+COUNTIF(Z$326:Z328,Z328)-1,"")</f>
        <v/>
      </c>
    </row>
    <row r="329" spans="2:37" x14ac:dyDescent="0.25">
      <c r="B329" s="42" t="str">
        <f>IF(ISTEXT('Current Price list'!A320),'Current Price list'!A320,"")</f>
        <v/>
      </c>
      <c r="C329" s="42" t="str">
        <f>IFERROR(IFERROR(VLOOKUP(B329,'Previous Price List'!$A$3:$H$369,6,FALSE),VLOOKUP(B329,'Current Price list'!$A$3:$H$390,2,FALSE)),"")</f>
        <v/>
      </c>
      <c r="D329" s="42" t="str">
        <f>IFERROR(IF(ISBLANK(VLOOKUP(B329,'Current Price list'!$A$3:$H$390,4,FALSE)),F329,VLOOKUP(B329,'Current Price list'!$A$3:$H$390,4,FALSE)),"")</f>
        <v/>
      </c>
      <c r="E329" s="42" t="str">
        <f>IFERROR(IF(ISBLANK(VLOOKUP(B329,'Current Price list'!$A$3:$H$390,5,FALSE)),F329,VLOOKUP(B329,'Current Price list'!$A$3:$H$390,5,FALSE)),"")</f>
        <v/>
      </c>
      <c r="F329" s="42" t="str">
        <f>IFERROR(VLOOKUP(B329,'Current Price list'!$A$3:$H$390,6,FALSE),"")</f>
        <v/>
      </c>
      <c r="G329" s="42" t="str">
        <f>IFERROR(VLOOKUP(B329,'Current Price list'!$A$3:$H$3990,7,FALSE),"")</f>
        <v/>
      </c>
      <c r="H329" s="42" t="str">
        <f>IFERROR(VLOOKUP(B329,'Current Price list'!$A$3:$H$390,8,FALSE),"")</f>
        <v/>
      </c>
      <c r="J329" s="42" t="str">
        <f>IFERROR(F329/VLOOKUP(B329,'Year Start'!$A$3:$B$490,2,FALSE)-1,"")</f>
        <v/>
      </c>
      <c r="V329" s="53" t="str">
        <f t="shared" si="50"/>
        <v/>
      </c>
      <c r="W329" s="88">
        <f t="shared" si="46"/>
        <v>0</v>
      </c>
      <c r="X329" s="88" t="str">
        <f t="shared" si="47"/>
        <v/>
      </c>
      <c r="Y329" s="89" t="str">
        <f t="shared" si="48"/>
        <v/>
      </c>
      <c r="Z329" s="89" t="str">
        <f t="shared" si="49"/>
        <v/>
      </c>
      <c r="AA329" s="90">
        <f>IFERROR(RANK(W329,$W$10:$W$326,1)+COUNTIF(W$326:W329,W329)-1,"")</f>
        <v>24</v>
      </c>
      <c r="AB329" s="91" t="str">
        <f>IFERROR(RANK(X329,$X$10:$X$326,1)+COUNTIF(X$326:X329,X329)-1,"")</f>
        <v/>
      </c>
      <c r="AC329" s="90" t="str">
        <f>IFERROR(RANK(Y329,$Y$10:$Y$326,1)+COUNTIF(Y$326:Y329,Y329)-1,"")</f>
        <v/>
      </c>
      <c r="AD329" s="90" t="str">
        <f>IFERROR(RANK(Z329,$Z$10:$Z$326,1)+COUNTIF(Z$326:Z329,Z329)-1,"")</f>
        <v/>
      </c>
    </row>
    <row r="330" spans="2:37" s="115" customFormat="1" x14ac:dyDescent="0.25">
      <c r="B330" s="115" t="str">
        <f>IF(ISTEXT('Current Price list'!A321),'Current Price list'!A321,"")</f>
        <v/>
      </c>
      <c r="C330" s="115" t="str">
        <f>IFERROR(IFERROR(VLOOKUP(B330,'Previous Price List'!$A$3:$H$369,6,FALSE),VLOOKUP(B330,'Current Price list'!$A$3:$H$390,2,FALSE)),"")</f>
        <v/>
      </c>
      <c r="D330" s="115" t="str">
        <f>IFERROR(IF(ISBLANK(VLOOKUP(B330,'Current Price list'!$A$3:$H$390,4,FALSE)),F330,VLOOKUP(B330,'Current Price list'!$A$3:$H$390,4,FALSE)),"")</f>
        <v/>
      </c>
      <c r="E330" s="115" t="str">
        <f>IFERROR(IF(ISBLANK(VLOOKUP(B330,'Current Price list'!$A$3:$H$390,5,FALSE)),F330,VLOOKUP(B330,'Current Price list'!$A$3:$H$390,5,FALSE)),"")</f>
        <v/>
      </c>
      <c r="F330" s="115" t="str">
        <f>IFERROR(VLOOKUP(B330,'Current Price list'!$A$3:$H$390,6,FALSE),"")</f>
        <v/>
      </c>
      <c r="G330" s="115" t="str">
        <f>IFERROR(VLOOKUP(B330,'Current Price list'!$A$3:$H$3990,7,FALSE),"")</f>
        <v/>
      </c>
      <c r="H330" s="115" t="str">
        <f>IFERROR(VLOOKUP(B330,'Current Price list'!$A$3:$H$390,8,FALSE),"")</f>
        <v/>
      </c>
      <c r="J330" s="115" t="str">
        <f>IFERROR(F330/VLOOKUP(B330,'Year Start'!$A$3:$B$490,2,FALSE)-1,"")</f>
        <v/>
      </c>
      <c r="V330" s="53" t="str">
        <f t="shared" si="50"/>
        <v/>
      </c>
      <c r="W330" s="116">
        <f t="shared" si="46"/>
        <v>0</v>
      </c>
      <c r="X330" s="116" t="str">
        <f t="shared" si="47"/>
        <v/>
      </c>
      <c r="Y330" s="117" t="str">
        <f t="shared" si="48"/>
        <v/>
      </c>
      <c r="Z330" s="117" t="str">
        <f t="shared" si="49"/>
        <v/>
      </c>
      <c r="AA330" s="90">
        <f>IFERROR(RANK(W330,$W$10:$W$326,1)+COUNTIF(W$326:W330,W330)-1,"")</f>
        <v>25</v>
      </c>
      <c r="AB330" s="119" t="str">
        <f>IFERROR(RANK(X330,$X$10:$X$326,1)+COUNTIF(X$326:X330,X330)-1,"")</f>
        <v/>
      </c>
      <c r="AC330" s="118" t="str">
        <f>IFERROR(RANK(Y330,$Y$10:$Y$326,1)+COUNTIF(Y$326:Y330,Y330)-1,"")</f>
        <v/>
      </c>
      <c r="AD330" s="118" t="str">
        <f>IFERROR(RANK(Z330,$Z$10:$Z$326,1)+COUNTIF(Z$326:Z330,Z330)-1,"")</f>
        <v/>
      </c>
      <c r="AE330" s="120"/>
      <c r="AF330" s="120"/>
      <c r="AG330" s="121"/>
      <c r="AH330" s="121"/>
      <c r="AI330" s="121"/>
      <c r="AJ330" s="121"/>
      <c r="AK330" s="120"/>
    </row>
    <row r="331" spans="2:37" x14ac:dyDescent="0.25">
      <c r="V331" s="53" t="str">
        <f t="shared" si="50"/>
        <v/>
      </c>
      <c r="W331" s="88" t="str">
        <f t="shared" si="46"/>
        <v/>
      </c>
      <c r="X331" s="88" t="str">
        <f t="shared" si="47"/>
        <v/>
      </c>
      <c r="Y331" s="89" t="str">
        <f t="shared" si="48"/>
        <v/>
      </c>
      <c r="Z331" s="89" t="str">
        <f t="shared" si="49"/>
        <v/>
      </c>
      <c r="AA331" s="90" t="str">
        <f>IFERROR(RANK(W331,$W$10:$W$326,1)+COUNTIF(W$326:W331,W331)-1,"")</f>
        <v/>
      </c>
      <c r="AB331" s="91" t="str">
        <f>IFERROR(RANK(X331,$X$10:$X$326,1)+COUNTIF(X$326:X331,X331)-1,"")</f>
        <v/>
      </c>
      <c r="AC331" s="90" t="str">
        <f>IFERROR(RANK(Y331,$Y$10:$Y$326,1)+COUNTIF(Y$326:Y331,Y331)-1,"")</f>
        <v/>
      </c>
      <c r="AD331" s="90" t="str">
        <f>IFERROR(RANK(Z331,$Z$10:$Z$326,1)+COUNTIF(Z$326:Z331,Z331)-1,"")</f>
        <v/>
      </c>
    </row>
    <row r="332" spans="2:37" x14ac:dyDescent="0.25">
      <c r="V332" s="53" t="str">
        <f t="shared" si="50"/>
        <v/>
      </c>
      <c r="W332" s="88" t="str">
        <f t="shared" si="46"/>
        <v/>
      </c>
      <c r="X332" s="88" t="str">
        <f t="shared" si="47"/>
        <v/>
      </c>
      <c r="Y332" s="89" t="str">
        <f t="shared" si="48"/>
        <v/>
      </c>
      <c r="Z332" s="89" t="str">
        <f t="shared" si="49"/>
        <v/>
      </c>
      <c r="AA332" s="90" t="str">
        <f>IFERROR(RANK(W332,$W$10:$W$326,1)+COUNTIF(W$326:W332,W332)-1,"")</f>
        <v/>
      </c>
      <c r="AB332" s="91" t="str">
        <f>IFERROR(RANK(X332,$X$10:$X$326,1)+COUNTIF(X$326:X332,X332)-1,"")</f>
        <v/>
      </c>
      <c r="AC332" s="90" t="str">
        <f>IFERROR(RANK(Y332,$Y$10:$Y$326,1)+COUNTIF(Y$326:Y332,Y332)-1,"")</f>
        <v/>
      </c>
      <c r="AD332" s="90" t="str">
        <f>IFERROR(RANK(Z332,$Z$10:$Z$326,1)+COUNTIF(Z$326:Z332,Z332)-1,"")</f>
        <v/>
      </c>
    </row>
    <row r="333" spans="2:37" x14ac:dyDescent="0.25">
      <c r="V333" s="53" t="str">
        <f t="shared" si="50"/>
        <v/>
      </c>
      <c r="W333" s="88" t="str">
        <f t="shared" si="46"/>
        <v/>
      </c>
      <c r="X333" s="88" t="str">
        <f t="shared" si="47"/>
        <v/>
      </c>
      <c r="Y333" s="89" t="str">
        <f t="shared" si="48"/>
        <v/>
      </c>
      <c r="Z333" s="89" t="str">
        <f t="shared" si="49"/>
        <v/>
      </c>
      <c r="AA333" s="90" t="str">
        <f>IFERROR(RANK(W333,$W$10:$W$326,1)+COUNTIF(W$326:W333,W333)-1,"")</f>
        <v/>
      </c>
      <c r="AB333" s="91" t="str">
        <f>IFERROR(RANK(X333,$X$10:$X$326,1)+COUNTIF(X$326:X333,X333)-1,"")</f>
        <v/>
      </c>
      <c r="AC333" s="90" t="str">
        <f>IFERROR(RANK(Y333,$Y$10:$Y$326,1)+COUNTIF(Y$326:Y333,Y333)-1,"")</f>
        <v/>
      </c>
      <c r="AD333" s="90" t="str">
        <f>IFERROR(RANK(Z333,$Z$10:$Z$326,1)+COUNTIF(Z$326:Z333,Z333)-1,"")</f>
        <v/>
      </c>
    </row>
    <row r="334" spans="2:37" x14ac:dyDescent="0.25">
      <c r="V334" s="53" t="str">
        <f t="shared" si="50"/>
        <v/>
      </c>
      <c r="W334" s="88" t="str">
        <f t="shared" si="46"/>
        <v/>
      </c>
      <c r="X334" s="88" t="str">
        <f t="shared" si="47"/>
        <v/>
      </c>
      <c r="Y334" s="89" t="str">
        <f t="shared" si="48"/>
        <v/>
      </c>
      <c r="Z334" s="89" t="str">
        <f t="shared" si="49"/>
        <v/>
      </c>
      <c r="AA334" s="90" t="str">
        <f>IFERROR(RANK(W334,$W$10:$W$326,1)+COUNTIF(W$326:W334,W334)-1,"")</f>
        <v/>
      </c>
      <c r="AB334" s="91" t="str">
        <f>IFERROR(RANK(X334,$X$10:$X$326,1)+COUNTIF(X$326:X334,X334)-1,"")</f>
        <v/>
      </c>
      <c r="AC334" s="90" t="str">
        <f>IFERROR(RANK(Y334,$Y$10:$Y$326,1)+COUNTIF(Y$326:Y334,Y334)-1,"")</f>
        <v/>
      </c>
      <c r="AD334" s="90" t="str">
        <f>IFERROR(RANK(Z334,$Z$10:$Z$326,1)+COUNTIF(Z$326:Z334,Z334)-1,"")</f>
        <v/>
      </c>
    </row>
    <row r="335" spans="2:37" x14ac:dyDescent="0.25">
      <c r="V335" s="53" t="str">
        <f t="shared" si="50"/>
        <v/>
      </c>
      <c r="W335" s="88" t="str">
        <f t="shared" si="46"/>
        <v/>
      </c>
      <c r="X335" s="88" t="str">
        <f t="shared" si="47"/>
        <v/>
      </c>
      <c r="Y335" s="89" t="str">
        <f t="shared" si="48"/>
        <v/>
      </c>
      <c r="Z335" s="89" t="str">
        <f t="shared" si="49"/>
        <v/>
      </c>
      <c r="AA335" s="90" t="str">
        <f>IFERROR(RANK(W335,$W$10:$W$326,1)+COUNTIF(W$326:W335,W335)-1,"")</f>
        <v/>
      </c>
      <c r="AB335" s="91" t="str">
        <f>IFERROR(RANK(X335,$X$10:$X$326,1)+COUNTIF(X$326:X335,X335)-1,"")</f>
        <v/>
      </c>
      <c r="AC335" s="90" t="str">
        <f>IFERROR(RANK(Y335,$Y$10:$Y$326,1)+COUNTIF(Y$326:Y335,Y335)-1,"")</f>
        <v/>
      </c>
      <c r="AD335" s="90" t="str">
        <f>IFERROR(RANK(Z335,$Z$10:$Z$326,1)+COUNTIF(Z$326:Z335,Z335)-1,"")</f>
        <v/>
      </c>
    </row>
    <row r="336" spans="2:37" x14ac:dyDescent="0.25">
      <c r="V336" s="53" t="str">
        <f t="shared" si="50"/>
        <v/>
      </c>
      <c r="W336" s="88" t="str">
        <f t="shared" si="46"/>
        <v/>
      </c>
      <c r="X336" s="88" t="str">
        <f t="shared" si="47"/>
        <v/>
      </c>
      <c r="Y336" s="89" t="str">
        <f t="shared" si="48"/>
        <v/>
      </c>
      <c r="Z336" s="89" t="str">
        <f t="shared" si="49"/>
        <v/>
      </c>
      <c r="AA336" s="90" t="str">
        <f>IFERROR(RANK(W336,$W$10:$W$326,1)+COUNTIF(W$326:W336,W336)-1,"")</f>
        <v/>
      </c>
      <c r="AB336" s="91" t="str">
        <f>IFERROR(RANK(X336,$X$10:$X$326,1)+COUNTIF(X$326:X336,X336)-1,"")</f>
        <v/>
      </c>
      <c r="AC336" s="90" t="str">
        <f>IFERROR(RANK(Y336,$Y$10:$Y$326,1)+COUNTIF(Y$326:Y336,Y336)-1,"")</f>
        <v/>
      </c>
      <c r="AD336" s="90" t="str">
        <f>IFERROR(RANK(Z336,$Z$10:$Z$326,1)+COUNTIF(Z$326:Z336,Z336)-1,"")</f>
        <v/>
      </c>
    </row>
    <row r="337" spans="22:30" x14ac:dyDescent="0.25">
      <c r="V337" s="53" t="str">
        <f t="shared" si="50"/>
        <v/>
      </c>
      <c r="W337" s="88" t="str">
        <f t="shared" si="46"/>
        <v/>
      </c>
      <c r="X337" s="88" t="str">
        <f t="shared" si="47"/>
        <v/>
      </c>
      <c r="Y337" s="89" t="str">
        <f t="shared" si="48"/>
        <v/>
      </c>
      <c r="Z337" s="89" t="str">
        <f t="shared" si="49"/>
        <v/>
      </c>
      <c r="AA337" s="90" t="str">
        <f>IFERROR(RANK(W337,$W$10:$W$326,1)+COUNTIF(W$326:W337,W337)-1,"")</f>
        <v/>
      </c>
      <c r="AB337" s="91" t="str">
        <f>IFERROR(RANK(X337,$X$10:$X$326,1)+COUNTIF(X$326:X337,X337)-1,"")</f>
        <v/>
      </c>
      <c r="AC337" s="90" t="str">
        <f>IFERROR(RANK(Y337,$Y$10:$Y$326,1)+COUNTIF(Y$326:Y337,Y337)-1,"")</f>
        <v/>
      </c>
      <c r="AD337" s="90" t="str">
        <f>IFERROR(RANK(Z337,$Z$10:$Z$326,1)+COUNTIF(Z$326:Z337,Z337)-1,"")</f>
        <v/>
      </c>
    </row>
    <row r="338" spans="22:30" x14ac:dyDescent="0.25">
      <c r="V338" s="53" t="str">
        <f t="shared" si="50"/>
        <v/>
      </c>
      <c r="W338" s="88" t="str">
        <f t="shared" si="46"/>
        <v/>
      </c>
      <c r="X338" s="88" t="str">
        <f t="shared" si="47"/>
        <v/>
      </c>
      <c r="Y338" s="89" t="str">
        <f t="shared" si="48"/>
        <v/>
      </c>
      <c r="Z338" s="89" t="str">
        <f t="shared" si="49"/>
        <v/>
      </c>
      <c r="AA338" s="90" t="str">
        <f>IFERROR(RANK(W338,$W$10:$W$326,1)+COUNTIF(W$326:W338,W338)-1,"")</f>
        <v/>
      </c>
      <c r="AB338" s="91" t="str">
        <f>IFERROR(RANK(X338,$X$10:$X$326,1)+COUNTIF(X$326:X338,X338)-1,"")</f>
        <v/>
      </c>
      <c r="AC338" s="90" t="str">
        <f>IFERROR(RANK(Y338,$Y$10:$Y$326,1)+COUNTIF(Y$326:Y338,Y338)-1,"")</f>
        <v/>
      </c>
      <c r="AD338" s="90" t="str">
        <f>IFERROR(RANK(Z338,$Z$10:$Z$326,1)+COUNTIF(Z$326:Z338,Z338)-1,"")</f>
        <v/>
      </c>
    </row>
    <row r="339" spans="22:30" x14ac:dyDescent="0.25">
      <c r="V339" s="53" t="str">
        <f t="shared" si="50"/>
        <v/>
      </c>
      <c r="W339" s="88" t="str">
        <f t="shared" si="46"/>
        <v/>
      </c>
      <c r="X339" s="88" t="str">
        <f t="shared" si="47"/>
        <v/>
      </c>
      <c r="Y339" s="89" t="str">
        <f t="shared" si="48"/>
        <v/>
      </c>
      <c r="Z339" s="89" t="str">
        <f t="shared" si="49"/>
        <v/>
      </c>
      <c r="AA339" s="90" t="str">
        <f>IFERROR(RANK(W339,$W$10:$W$326,1)+COUNTIF(W$326:W339,W339)-1,"")</f>
        <v/>
      </c>
      <c r="AB339" s="91" t="str">
        <f>IFERROR(RANK(X339,$X$10:$X$326,1)+COUNTIF(X$326:X339,X339)-1,"")</f>
        <v/>
      </c>
      <c r="AC339" s="90" t="str">
        <f>IFERROR(RANK(Y339,$Y$10:$Y$326,1)+COUNTIF(Y$326:Y339,Y339)-1,"")</f>
        <v/>
      </c>
      <c r="AD339" s="90" t="str">
        <f>IFERROR(RANK(Z339,$Z$10:$Z$326,1)+COUNTIF(Z$326:Z339,Z339)-1,"")</f>
        <v/>
      </c>
    </row>
    <row r="340" spans="22:30" x14ac:dyDescent="0.25">
      <c r="V340" s="53" t="str">
        <f t="shared" si="50"/>
        <v/>
      </c>
      <c r="W340" s="88" t="str">
        <f t="shared" si="46"/>
        <v/>
      </c>
      <c r="X340" s="88" t="str">
        <f t="shared" si="47"/>
        <v/>
      </c>
      <c r="Y340" s="89" t="str">
        <f t="shared" si="48"/>
        <v/>
      </c>
      <c r="Z340" s="89" t="str">
        <f t="shared" si="49"/>
        <v/>
      </c>
      <c r="AA340" s="90" t="str">
        <f>IFERROR(RANK(W340,$W$10:$W$326,1)+COUNTIF(W$326:W340,W340)-1,"")</f>
        <v/>
      </c>
      <c r="AB340" s="91" t="str">
        <f>IFERROR(RANK(X340,$X$10:$X$326,1)+COUNTIF(X$326:X340,X340)-1,"")</f>
        <v/>
      </c>
      <c r="AC340" s="90" t="str">
        <f>IFERROR(RANK(Y340,$Y$10:$Y$326,1)+COUNTIF(Y$326:Y340,Y340)-1,"")</f>
        <v/>
      </c>
      <c r="AD340" s="90" t="str">
        <f>IFERROR(RANK(Z340,$Z$10:$Z$326,1)+COUNTIF(Z$326:Z340,Z340)-1,"")</f>
        <v/>
      </c>
    </row>
    <row r="341" spans="22:30" x14ac:dyDescent="0.25">
      <c r="V341" s="53" t="str">
        <f t="shared" si="50"/>
        <v/>
      </c>
      <c r="W341" s="88" t="str">
        <f t="shared" si="46"/>
        <v/>
      </c>
      <c r="X341" s="88" t="str">
        <f t="shared" si="47"/>
        <v/>
      </c>
      <c r="Y341" s="89" t="str">
        <f t="shared" si="48"/>
        <v/>
      </c>
      <c r="Z341" s="89" t="str">
        <f t="shared" si="49"/>
        <v/>
      </c>
      <c r="AA341" s="90" t="str">
        <f>IFERROR(RANK(W341,$W$10:$W$326,1)+COUNTIF(W$326:W341,W341)-1,"")</f>
        <v/>
      </c>
      <c r="AB341" s="91" t="str">
        <f>IFERROR(RANK(X341,$X$10:$X$326,1)+COUNTIF(X$326:X341,X341)-1,"")</f>
        <v/>
      </c>
      <c r="AC341" s="90" t="str">
        <f>IFERROR(RANK(Y341,$Y$10:$Y$326,1)+COUNTIF(Y$326:Y341,Y341)-1,"")</f>
        <v/>
      </c>
      <c r="AD341" s="90" t="str">
        <f>IFERROR(RANK(Z341,$Z$10:$Z$326,1)+COUNTIF(Z$326:Z341,Z341)-1,"")</f>
        <v/>
      </c>
    </row>
    <row r="342" spans="22:30" x14ac:dyDescent="0.25">
      <c r="V342" s="53" t="str">
        <f t="shared" si="50"/>
        <v/>
      </c>
      <c r="W342" s="88" t="str">
        <f t="shared" si="46"/>
        <v/>
      </c>
      <c r="X342" s="88" t="str">
        <f t="shared" si="47"/>
        <v/>
      </c>
      <c r="Y342" s="89" t="str">
        <f t="shared" si="48"/>
        <v/>
      </c>
      <c r="Z342" s="89" t="str">
        <f t="shared" si="49"/>
        <v/>
      </c>
      <c r="AA342" s="90" t="str">
        <f>IFERROR(RANK(W342,$W$10:$W$326,1)+COUNTIF(W$326:W342,W342)-1,"")</f>
        <v/>
      </c>
      <c r="AB342" s="91" t="str">
        <f>IFERROR(RANK(X342,$X$10:$X$326,1)+COUNTIF(X$326:X342,X342)-1,"")</f>
        <v/>
      </c>
      <c r="AC342" s="90" t="str">
        <f>IFERROR(RANK(Y342,$Y$10:$Y$326,1)+COUNTIF(Y$326:Y342,Y342)-1,"")</f>
        <v/>
      </c>
      <c r="AD342" s="90" t="str">
        <f>IFERROR(RANK(Z342,$Z$10:$Z$326,1)+COUNTIF(Z$326:Z342,Z342)-1,"")</f>
        <v/>
      </c>
    </row>
    <row r="343" spans="22:30" x14ac:dyDescent="0.25">
      <c r="V343" s="53" t="str">
        <f t="shared" si="50"/>
        <v/>
      </c>
      <c r="W343" s="88" t="str">
        <f t="shared" si="46"/>
        <v/>
      </c>
      <c r="X343" s="88" t="str">
        <f t="shared" si="47"/>
        <v/>
      </c>
      <c r="Y343" s="89" t="str">
        <f t="shared" si="48"/>
        <v/>
      </c>
      <c r="Z343" s="89" t="str">
        <f t="shared" si="49"/>
        <v/>
      </c>
      <c r="AA343" s="90" t="str">
        <f>IFERROR(RANK(W343,$W$10:$W$326,1)+COUNTIF(W$326:W343,W343)-1,"")</f>
        <v/>
      </c>
      <c r="AB343" s="91" t="str">
        <f>IFERROR(RANK(X343,$X$10:$X$326,1)+COUNTIF(X$326:X343,X343)-1,"")</f>
        <v/>
      </c>
      <c r="AC343" s="90" t="str">
        <f>IFERROR(RANK(Y343,$Y$10:$Y$326,1)+COUNTIF(Y$326:Y343,Y343)-1,"")</f>
        <v/>
      </c>
      <c r="AD343" s="90" t="str">
        <f>IFERROR(RANK(Z343,$Z$10:$Z$326,1)+COUNTIF(Z$326:Z343,Z343)-1,"")</f>
        <v/>
      </c>
    </row>
    <row r="344" spans="22:30" x14ac:dyDescent="0.25">
      <c r="V344" s="53" t="str">
        <f t="shared" si="50"/>
        <v/>
      </c>
      <c r="W344" s="88" t="str">
        <f t="shared" si="46"/>
        <v/>
      </c>
      <c r="X344" s="88" t="str">
        <f t="shared" si="47"/>
        <v/>
      </c>
      <c r="Y344" s="89" t="str">
        <f t="shared" si="48"/>
        <v/>
      </c>
      <c r="Z344" s="89" t="str">
        <f t="shared" si="49"/>
        <v/>
      </c>
      <c r="AA344" s="90" t="str">
        <f>IFERROR(RANK(W344,$W$10:$W$326,1)+COUNTIF(W$326:W344,W344)-1,"")</f>
        <v/>
      </c>
      <c r="AB344" s="91" t="str">
        <f>IFERROR(RANK(X344,$X$10:$X$326,1)+COUNTIF(X$326:X344,X344)-1,"")</f>
        <v/>
      </c>
      <c r="AC344" s="90" t="str">
        <f>IFERROR(RANK(Y344,$Y$10:$Y$326,1)+COUNTIF(Y$326:Y344,Y344)-1,"")</f>
        <v/>
      </c>
      <c r="AD344" s="90" t="str">
        <f>IFERROR(RANK(Z344,$Z$10:$Z$326,1)+COUNTIF(Z$326:Z344,Z344)-1,"")</f>
        <v/>
      </c>
    </row>
    <row r="345" spans="22:30" x14ac:dyDescent="0.25">
      <c r="V345" s="53" t="str">
        <f t="shared" si="50"/>
        <v/>
      </c>
      <c r="W345" s="88" t="str">
        <f t="shared" si="46"/>
        <v/>
      </c>
      <c r="X345" s="88" t="str">
        <f t="shared" si="47"/>
        <v/>
      </c>
      <c r="Y345" s="89" t="str">
        <f t="shared" si="48"/>
        <v/>
      </c>
      <c r="Z345" s="89" t="str">
        <f t="shared" si="49"/>
        <v/>
      </c>
      <c r="AA345" s="90" t="str">
        <f>IFERROR(RANK(W345,$W$10:$W$326,1)+COUNTIF(W$326:W345,W345)-1,"")</f>
        <v/>
      </c>
      <c r="AB345" s="91" t="str">
        <f>IFERROR(RANK(X345,$X$10:$X$326,1)+COUNTIF(X$326:X345,X345)-1,"")</f>
        <v/>
      </c>
      <c r="AC345" s="90" t="str">
        <f>IFERROR(RANK(Y345,$Y$10:$Y$326,1)+COUNTIF(Y$326:Y345,Y345)-1,"")</f>
        <v/>
      </c>
      <c r="AD345" s="90" t="str">
        <f>IFERROR(RANK(Z345,$Z$10:$Z$326,1)+COUNTIF(Z$326:Z345,Z345)-1,"")</f>
        <v/>
      </c>
    </row>
    <row r="346" spans="22:30" x14ac:dyDescent="0.25">
      <c r="V346" s="53" t="str">
        <f t="shared" si="50"/>
        <v/>
      </c>
      <c r="W346" s="88" t="str">
        <f t="shared" si="46"/>
        <v/>
      </c>
      <c r="X346" s="88" t="str">
        <f t="shared" si="47"/>
        <v/>
      </c>
      <c r="Y346" s="89" t="str">
        <f t="shared" si="48"/>
        <v/>
      </c>
      <c r="Z346" s="89" t="str">
        <f t="shared" si="49"/>
        <v/>
      </c>
      <c r="AA346" s="90" t="str">
        <f>IFERROR(RANK(W346,$W$10:$W$326,1)+COUNTIF(W$326:W346,W346)-1,"")</f>
        <v/>
      </c>
      <c r="AB346" s="91" t="str">
        <f>IFERROR(RANK(X346,$X$10:$X$326,1)+COUNTIF(X$326:X346,X346)-1,"")</f>
        <v/>
      </c>
      <c r="AC346" s="90" t="str">
        <f>IFERROR(RANK(Y346,$Y$10:$Y$326,1)+COUNTIF(Y$326:Y346,Y346)-1,"")</f>
        <v/>
      </c>
      <c r="AD346" s="90" t="str">
        <f>IFERROR(RANK(Z346,$Z$10:$Z$326,1)+COUNTIF(Z$326:Z346,Z346)-1,"")</f>
        <v/>
      </c>
    </row>
    <row r="347" spans="22:30" x14ac:dyDescent="0.25">
      <c r="V347" s="53" t="str">
        <f t="shared" si="50"/>
        <v/>
      </c>
      <c r="W347" s="88" t="str">
        <f t="shared" si="46"/>
        <v/>
      </c>
      <c r="X347" s="88" t="str">
        <f t="shared" si="47"/>
        <v/>
      </c>
      <c r="Y347" s="89" t="str">
        <f t="shared" si="48"/>
        <v/>
      </c>
      <c r="Z347" s="89" t="str">
        <f t="shared" si="49"/>
        <v/>
      </c>
      <c r="AA347" s="90" t="str">
        <f>IFERROR(RANK(W347,$W$10:$W$326,1)+COUNTIF(W$326:W347,W347)-1,"")</f>
        <v/>
      </c>
      <c r="AB347" s="91" t="str">
        <f>IFERROR(RANK(X347,$X$10:$X$326,1)+COUNTIF(X$326:X347,X347)-1,"")</f>
        <v/>
      </c>
      <c r="AC347" s="90" t="str">
        <f>IFERROR(RANK(Y347,$Y$10:$Y$326,1)+COUNTIF(Y$326:Y347,Y347)-1,"")</f>
        <v/>
      </c>
      <c r="AD347" s="90" t="str">
        <f>IFERROR(RANK(Z347,$Z$10:$Z$326,1)+COUNTIF(Z$326:Z347,Z347)-1,"")</f>
        <v/>
      </c>
    </row>
    <row r="348" spans="22:30" x14ac:dyDescent="0.25">
      <c r="V348" s="53" t="str">
        <f t="shared" si="50"/>
        <v/>
      </c>
      <c r="W348" s="88" t="str">
        <f t="shared" si="46"/>
        <v/>
      </c>
      <c r="X348" s="88" t="str">
        <f t="shared" si="47"/>
        <v/>
      </c>
      <c r="Y348" s="89" t="str">
        <f t="shared" si="48"/>
        <v/>
      </c>
      <c r="Z348" s="89" t="str">
        <f t="shared" si="49"/>
        <v/>
      </c>
      <c r="AA348" s="90" t="str">
        <f>IFERROR(RANK(W348,$W$10:$W$326,1)+COUNTIF(W$326:W348,W348)-1,"")</f>
        <v/>
      </c>
      <c r="AB348" s="91" t="str">
        <f>IFERROR(RANK(X348,$X$10:$X$326,1)+COUNTIF(X$326:X348,X348)-1,"")</f>
        <v/>
      </c>
      <c r="AC348" s="90" t="str">
        <f>IFERROR(RANK(Y348,$Y$10:$Y$326,1)+COUNTIF(Y$326:Y348,Y348)-1,"")</f>
        <v/>
      </c>
      <c r="AD348" s="90" t="str">
        <f>IFERROR(RANK(Z348,$Z$10:$Z$326,1)+COUNTIF(Z$326:Z348,Z348)-1,"")</f>
        <v/>
      </c>
    </row>
    <row r="349" spans="22:30" x14ac:dyDescent="0.25">
      <c r="V349" s="53" t="str">
        <f t="shared" si="50"/>
        <v/>
      </c>
      <c r="W349" s="88" t="str">
        <f t="shared" si="46"/>
        <v/>
      </c>
      <c r="X349" s="88" t="str">
        <f t="shared" si="47"/>
        <v/>
      </c>
      <c r="Y349" s="89" t="str">
        <f t="shared" si="48"/>
        <v/>
      </c>
      <c r="Z349" s="89" t="str">
        <f t="shared" si="49"/>
        <v/>
      </c>
      <c r="AA349" s="90" t="str">
        <f>IFERROR(RANK(W349,$W$10:$W$326,1)+COUNTIF(W$326:W349,W349)-1,"")</f>
        <v/>
      </c>
      <c r="AB349" s="91" t="str">
        <f>IFERROR(RANK(X349,$X$10:$X$326,1)+COUNTIF(X$326:X349,X349)-1,"")</f>
        <v/>
      </c>
      <c r="AC349" s="90" t="str">
        <f>IFERROR(RANK(Y349,$Y$10:$Y$326,1)+COUNTIF(Y$326:Y349,Y349)-1,"")</f>
        <v/>
      </c>
      <c r="AD349" s="90" t="str">
        <f>IFERROR(RANK(Z349,$Z$10:$Z$326,1)+COUNTIF(Z$326:Z349,Z349)-1,"")</f>
        <v/>
      </c>
    </row>
    <row r="350" spans="22:30" x14ac:dyDescent="0.25">
      <c r="V350" s="53" t="str">
        <f t="shared" si="50"/>
        <v/>
      </c>
      <c r="W350" s="88" t="str">
        <f t="shared" si="46"/>
        <v/>
      </c>
      <c r="X350" s="88" t="str">
        <f t="shared" si="47"/>
        <v/>
      </c>
      <c r="Y350" s="89" t="str">
        <f t="shared" si="48"/>
        <v/>
      </c>
      <c r="Z350" s="89" t="str">
        <f t="shared" si="49"/>
        <v/>
      </c>
      <c r="AA350" s="90" t="str">
        <f>IFERROR(RANK(W350,$W$10:$W$326,1)+COUNTIF(W$326:W350,W350)-1,"")</f>
        <v/>
      </c>
      <c r="AB350" s="91" t="str">
        <f>IFERROR(RANK(X350,$X$10:$X$326,1)+COUNTIF(X$326:X350,X350)-1,"")</f>
        <v/>
      </c>
      <c r="AC350" s="90" t="str">
        <f>IFERROR(RANK(Y350,$Y$10:$Y$326,1)+COUNTIF(Y$326:Y350,Y350)-1,"")</f>
        <v/>
      </c>
      <c r="AD350" s="90" t="str">
        <f>IFERROR(RANK(Z350,$Z$10:$Z$326,1)+COUNTIF(Z$326:Z350,Z350)-1,"")</f>
        <v/>
      </c>
    </row>
    <row r="351" spans="22:30" x14ac:dyDescent="0.25">
      <c r="V351" s="53" t="str">
        <f t="shared" si="50"/>
        <v/>
      </c>
      <c r="W351" s="88" t="str">
        <f t="shared" si="46"/>
        <v/>
      </c>
      <c r="X351" s="88" t="str">
        <f t="shared" si="47"/>
        <v/>
      </c>
      <c r="Y351" s="89" t="str">
        <f t="shared" si="48"/>
        <v/>
      </c>
      <c r="Z351" s="89" t="str">
        <f t="shared" si="49"/>
        <v/>
      </c>
      <c r="AA351" s="90" t="str">
        <f>IFERROR(RANK(W351,$W$10:$W$326,1)+COUNTIF(W$326:W351,W351)-1,"")</f>
        <v/>
      </c>
      <c r="AB351" s="91" t="str">
        <f>IFERROR(RANK(X351,$X$10:$X$326,1)+COUNTIF(X$326:X351,X351)-1,"")</f>
        <v/>
      </c>
      <c r="AC351" s="90" t="str">
        <f>IFERROR(RANK(Y351,$Y$10:$Y$326,1)+COUNTIF(Y$326:Y351,Y351)-1,"")</f>
        <v/>
      </c>
      <c r="AD351" s="90" t="str">
        <f>IFERROR(RANK(Z351,$Z$10:$Z$326,1)+COUNTIF(Z$326:Z351,Z351)-1,"")</f>
        <v/>
      </c>
    </row>
    <row r="352" spans="22:30" x14ac:dyDescent="0.25">
      <c r="V352" s="53" t="str">
        <f t="shared" si="50"/>
        <v/>
      </c>
      <c r="W352" s="88" t="str">
        <f t="shared" si="46"/>
        <v/>
      </c>
      <c r="X352" s="88" t="str">
        <f t="shared" si="47"/>
        <v/>
      </c>
      <c r="Y352" s="89" t="str">
        <f t="shared" si="48"/>
        <v/>
      </c>
      <c r="Z352" s="89" t="str">
        <f t="shared" si="49"/>
        <v/>
      </c>
      <c r="AA352" s="90" t="str">
        <f>IFERROR(RANK(W352,$W$10:$W$326,1)+COUNTIF(W$326:W352,W352)-1,"")</f>
        <v/>
      </c>
      <c r="AB352" s="91" t="str">
        <f>IFERROR(RANK(X352,$X$10:$X$326,1)+COUNTIF(X$326:X352,X352)-1,"")</f>
        <v/>
      </c>
      <c r="AC352" s="90" t="str">
        <f>IFERROR(RANK(Y352,$Y$10:$Y$326,1)+COUNTIF(Y$326:Y352,Y352)-1,"")</f>
        <v/>
      </c>
      <c r="AD352" s="90" t="str">
        <f>IFERROR(RANK(Z352,$Z$10:$Z$326,1)+COUNTIF(Z$326:Z352,Z352)-1,"")</f>
        <v/>
      </c>
    </row>
    <row r="353" spans="22:30" x14ac:dyDescent="0.25">
      <c r="V353" s="53" t="str">
        <f t="shared" si="50"/>
        <v/>
      </c>
      <c r="W353" s="88" t="str">
        <f t="shared" si="46"/>
        <v/>
      </c>
      <c r="X353" s="88" t="str">
        <f t="shared" si="47"/>
        <v/>
      </c>
      <c r="Y353" s="89" t="str">
        <f t="shared" si="48"/>
        <v/>
      </c>
      <c r="Z353" s="89" t="str">
        <f t="shared" si="49"/>
        <v/>
      </c>
      <c r="AA353" s="90" t="str">
        <f>IFERROR(RANK(W353,$W$10:$W$326,1)+COUNTIF(W$326:W353,W353)-1,"")</f>
        <v/>
      </c>
      <c r="AB353" s="91" t="str">
        <f>IFERROR(RANK(X353,$X$10:$X$326,1)+COUNTIF(X$326:X353,X353)-1,"")</f>
        <v/>
      </c>
      <c r="AC353" s="90" t="str">
        <f>IFERROR(RANK(Y353,$Y$10:$Y$326,1)+COUNTIF(Y$326:Y353,Y353)-1,"")</f>
        <v/>
      </c>
      <c r="AD353" s="90" t="str">
        <f>IFERROR(RANK(Z353,$Z$10:$Z$326,1)+COUNTIF(Z$326:Z353,Z353)-1,"")</f>
        <v/>
      </c>
    </row>
    <row r="354" spans="22:30" x14ac:dyDescent="0.25">
      <c r="V354" s="53" t="str">
        <f t="shared" si="50"/>
        <v/>
      </c>
      <c r="W354" s="88" t="str">
        <f t="shared" si="46"/>
        <v/>
      </c>
      <c r="X354" s="88" t="str">
        <f t="shared" si="47"/>
        <v/>
      </c>
      <c r="Y354" s="89" t="str">
        <f t="shared" si="48"/>
        <v/>
      </c>
      <c r="Z354" s="89" t="str">
        <f t="shared" si="49"/>
        <v/>
      </c>
      <c r="AA354" s="90" t="str">
        <f>IFERROR(RANK(W354,$W$10:$W$326,1)+COUNTIF(W$326:W354,W354)-1,"")</f>
        <v/>
      </c>
      <c r="AB354" s="91" t="str">
        <f>IFERROR(RANK(X354,$X$10:$X$326,1)+COUNTIF(X$326:X354,X354)-1,"")</f>
        <v/>
      </c>
      <c r="AC354" s="90" t="str">
        <f>IFERROR(RANK(Y354,$Y$10:$Y$326,1)+COUNTIF(Y$326:Y354,Y354)-1,"")</f>
        <v/>
      </c>
      <c r="AD354" s="90" t="str">
        <f>IFERROR(RANK(Z354,$Z$10:$Z$326,1)+COUNTIF(Z$326:Z354,Z354)-1,"")</f>
        <v/>
      </c>
    </row>
    <row r="355" spans="22:30" x14ac:dyDescent="0.25">
      <c r="V355" s="53" t="str">
        <f t="shared" si="50"/>
        <v/>
      </c>
      <c r="W355" s="88" t="str">
        <f t="shared" si="46"/>
        <v/>
      </c>
      <c r="X355" s="88" t="str">
        <f t="shared" si="47"/>
        <v/>
      </c>
      <c r="Y355" s="89" t="str">
        <f t="shared" si="48"/>
        <v/>
      </c>
      <c r="Z355" s="89" t="str">
        <f t="shared" si="49"/>
        <v/>
      </c>
      <c r="AA355" s="90" t="str">
        <f>IFERROR(RANK(W355,$W$10:$W$326,1)+COUNTIF(W$326:W355,W355)-1,"")</f>
        <v/>
      </c>
      <c r="AB355" s="91" t="str">
        <f>IFERROR(RANK(X355,$X$10:$X$326,1)+COUNTIF(X$326:X355,X355)-1,"")</f>
        <v/>
      </c>
      <c r="AC355" s="90" t="str">
        <f>IFERROR(RANK(Y355,$Y$10:$Y$326,1)+COUNTIF(Y$326:Y355,Y355)-1,"")</f>
        <v/>
      </c>
      <c r="AD355" s="90" t="str">
        <f>IFERROR(RANK(Z355,$Z$10:$Z$326,1)+COUNTIF(Z$326:Z355,Z355)-1,"")</f>
        <v/>
      </c>
    </row>
    <row r="356" spans="22:30" x14ac:dyDescent="0.25">
      <c r="V356" s="53" t="str">
        <f t="shared" si="50"/>
        <v/>
      </c>
      <c r="W356" s="88" t="str">
        <f t="shared" si="46"/>
        <v/>
      </c>
      <c r="X356" s="88" t="str">
        <f t="shared" si="47"/>
        <v/>
      </c>
      <c r="Y356" s="89" t="str">
        <f t="shared" si="48"/>
        <v/>
      </c>
      <c r="Z356" s="89" t="str">
        <f t="shared" si="49"/>
        <v/>
      </c>
      <c r="AA356" s="90" t="str">
        <f>IFERROR(RANK(W356,$W$10:$W$326,1)+COUNTIF(W$326:W356,W356)-1,"")</f>
        <v/>
      </c>
      <c r="AB356" s="91" t="str">
        <f>IFERROR(RANK(X356,$X$10:$X$326,1)+COUNTIF(X$326:X356,X356)-1,"")</f>
        <v/>
      </c>
      <c r="AC356" s="90" t="str">
        <f>IFERROR(RANK(Y356,$Y$10:$Y$326,1)+COUNTIF(Y$326:Y356,Y356)-1,"")</f>
        <v/>
      </c>
      <c r="AD356" s="90" t="str">
        <f>IFERROR(RANK(Z356,$Z$10:$Z$326,1)+COUNTIF(Z$326:Z356,Z356)-1,"")</f>
        <v/>
      </c>
    </row>
    <row r="357" spans="22:30" x14ac:dyDescent="0.25">
      <c r="V357" s="53" t="str">
        <f t="shared" si="50"/>
        <v/>
      </c>
      <c r="W357" s="88" t="str">
        <f t="shared" si="46"/>
        <v/>
      </c>
      <c r="X357" s="88" t="str">
        <f t="shared" si="47"/>
        <v/>
      </c>
      <c r="Y357" s="89" t="str">
        <f t="shared" si="48"/>
        <v/>
      </c>
      <c r="Z357" s="89" t="str">
        <f t="shared" si="49"/>
        <v/>
      </c>
      <c r="AA357" s="90" t="str">
        <f>IFERROR(RANK(W357,$W$10:$W$326,1)+COUNTIF(W$326:W357,W357)-1,"")</f>
        <v/>
      </c>
      <c r="AB357" s="91" t="str">
        <f>IFERROR(RANK(X357,$X$10:$X$326,1)+COUNTIF(X$326:X357,X357)-1,"")</f>
        <v/>
      </c>
      <c r="AC357" s="90" t="str">
        <f>IFERROR(RANK(Y357,$Y$10:$Y$326,1)+COUNTIF(Y$326:Y357,Y357)-1,"")</f>
        <v/>
      </c>
      <c r="AD357" s="90" t="str">
        <f>IFERROR(RANK(Z357,$Z$10:$Z$326,1)+COUNTIF(Z$326:Z357,Z357)-1,"")</f>
        <v/>
      </c>
    </row>
    <row r="358" spans="22:30" x14ac:dyDescent="0.25">
      <c r="V358" s="53" t="str">
        <f t="shared" si="50"/>
        <v/>
      </c>
      <c r="W358" s="88" t="str">
        <f t="shared" si="46"/>
        <v/>
      </c>
      <c r="X358" s="88" t="str">
        <f t="shared" si="47"/>
        <v/>
      </c>
      <c r="Y358" s="89" t="str">
        <f t="shared" si="48"/>
        <v/>
      </c>
      <c r="Z358" s="89" t="str">
        <f t="shared" si="49"/>
        <v/>
      </c>
      <c r="AA358" s="90" t="str">
        <f>IFERROR(RANK(W358,$W$10:$W$326,1)+COUNTIF(W$326:W358,W358)-1,"")</f>
        <v/>
      </c>
      <c r="AB358" s="91" t="str">
        <f>IFERROR(RANK(X358,$X$10:$X$326,1)+COUNTIF(X$326:X358,X358)-1,"")</f>
        <v/>
      </c>
      <c r="AC358" s="90" t="str">
        <f>IFERROR(RANK(Y358,$Y$10:$Y$326,1)+COUNTIF(Y$326:Y358,Y358)-1,"")</f>
        <v/>
      </c>
      <c r="AD358" s="90" t="str">
        <f>IFERROR(RANK(Z358,$Z$10:$Z$326,1)+COUNTIF(Z$326:Z358,Z358)-1,"")</f>
        <v/>
      </c>
    </row>
    <row r="359" spans="22:30" x14ac:dyDescent="0.25">
      <c r="V359" s="53" t="str">
        <f t="shared" si="50"/>
        <v/>
      </c>
      <c r="W359" s="88" t="str">
        <f t="shared" si="46"/>
        <v/>
      </c>
      <c r="X359" s="88" t="str">
        <f t="shared" si="47"/>
        <v/>
      </c>
      <c r="Y359" s="89" t="str">
        <f t="shared" si="48"/>
        <v/>
      </c>
      <c r="Z359" s="89" t="str">
        <f t="shared" si="49"/>
        <v/>
      </c>
      <c r="AA359" s="90" t="str">
        <f>IFERROR(RANK(W359,$W$10:$W$326,1)+COUNTIF(W$326:W359,W359)-1,"")</f>
        <v/>
      </c>
      <c r="AB359" s="91" t="str">
        <f>IFERROR(RANK(X359,$X$10:$X$326,1)+COUNTIF(X$326:X359,X359)-1,"")</f>
        <v/>
      </c>
      <c r="AC359" s="90" t="str">
        <f>IFERROR(RANK(Y359,$Y$10:$Y$326,1)+COUNTIF(Y$326:Y359,Y359)-1,"")</f>
        <v/>
      </c>
      <c r="AD359" s="90" t="str">
        <f>IFERROR(RANK(Z359,$Z$10:$Z$326,1)+COUNTIF(Z$326:Z359,Z359)-1,"")</f>
        <v/>
      </c>
    </row>
    <row r="360" spans="22:30" x14ac:dyDescent="0.25">
      <c r="V360" s="53" t="str">
        <f t="shared" si="50"/>
        <v/>
      </c>
      <c r="W360" s="88" t="str">
        <f t="shared" si="46"/>
        <v/>
      </c>
      <c r="X360" s="88" t="str">
        <f t="shared" si="47"/>
        <v/>
      </c>
      <c r="Y360" s="89" t="str">
        <f t="shared" si="48"/>
        <v/>
      </c>
      <c r="Z360" s="89" t="str">
        <f t="shared" si="49"/>
        <v/>
      </c>
      <c r="AA360" s="90" t="str">
        <f>IFERROR(RANK(W360,$W$10:$W$326,1)+COUNTIF(W$326:W360,W360)-1,"")</f>
        <v/>
      </c>
      <c r="AB360" s="91" t="str">
        <f>IFERROR(RANK(X360,$X$10:$X$326,1)+COUNTIF(X$326:X360,X360)-1,"")</f>
        <v/>
      </c>
      <c r="AC360" s="90" t="str">
        <f>IFERROR(RANK(Y360,$Y$10:$Y$326,1)+COUNTIF(Y$326:Y360,Y360)-1,"")</f>
        <v/>
      </c>
      <c r="AD360" s="90" t="str">
        <f>IFERROR(RANK(Z360,$Z$10:$Z$326,1)+COUNTIF(Z$326:Z360,Z360)-1,"")</f>
        <v/>
      </c>
    </row>
    <row r="361" spans="22:30" x14ac:dyDescent="0.25">
      <c r="V361" s="53" t="str">
        <f t="shared" si="50"/>
        <v/>
      </c>
      <c r="W361" s="88" t="str">
        <f t="shared" si="46"/>
        <v/>
      </c>
      <c r="X361" s="88" t="str">
        <f t="shared" si="47"/>
        <v/>
      </c>
      <c r="Y361" s="89" t="str">
        <f t="shared" si="48"/>
        <v/>
      </c>
      <c r="Z361" s="89" t="str">
        <f t="shared" si="49"/>
        <v/>
      </c>
      <c r="AA361" s="90" t="str">
        <f>IFERROR(RANK(W361,$W$10:$W$326,1)+COUNTIF(W$326:W361,W361)-1,"")</f>
        <v/>
      </c>
      <c r="AB361" s="91" t="str">
        <f>IFERROR(RANK(X361,$X$10:$X$326,1)+COUNTIF(X$326:X361,X361)-1,"")</f>
        <v/>
      </c>
      <c r="AC361" s="90" t="str">
        <f>IFERROR(RANK(Y361,$Y$10:$Y$326,1)+COUNTIF(Y$326:Y361,Y361)-1,"")</f>
        <v/>
      </c>
      <c r="AD361" s="90" t="str">
        <f>IFERROR(RANK(Z361,$Z$10:$Z$326,1)+COUNTIF(Z$326:Z361,Z361)-1,"")</f>
        <v/>
      </c>
    </row>
    <row r="362" spans="22:30" x14ac:dyDescent="0.25">
      <c r="V362" s="53" t="str">
        <f t="shared" si="50"/>
        <v/>
      </c>
      <c r="W362" s="88" t="str">
        <f t="shared" si="46"/>
        <v/>
      </c>
      <c r="X362" s="88" t="str">
        <f t="shared" si="47"/>
        <v/>
      </c>
      <c r="Y362" s="89" t="str">
        <f t="shared" si="48"/>
        <v/>
      </c>
      <c r="Z362" s="89" t="str">
        <f t="shared" si="49"/>
        <v/>
      </c>
      <c r="AA362" s="90" t="str">
        <f>IFERROR(RANK(W362,$W$10:$W$326,1)+COUNTIF(W$326:W362,W362)-1,"")</f>
        <v/>
      </c>
      <c r="AB362" s="91" t="str">
        <f>IFERROR(RANK(X362,$X$10:$X$326,1)+COUNTIF(X$326:X362,X362)-1,"")</f>
        <v/>
      </c>
      <c r="AC362" s="90" t="str">
        <f>IFERROR(RANK(Y362,$Y$10:$Y$326,1)+COUNTIF(Y$326:Y362,Y362)-1,"")</f>
        <v/>
      </c>
      <c r="AD362" s="90" t="str">
        <f>IFERROR(RANK(Z362,$Z$10:$Z$326,1)+COUNTIF(Z$326:Z362,Z362)-1,"")</f>
        <v/>
      </c>
    </row>
    <row r="363" spans="22:30" x14ac:dyDescent="0.25">
      <c r="V363" s="53" t="str">
        <f t="shared" si="50"/>
        <v/>
      </c>
      <c r="W363" s="88" t="str">
        <f t="shared" si="46"/>
        <v/>
      </c>
      <c r="X363" s="88" t="str">
        <f t="shared" si="47"/>
        <v/>
      </c>
      <c r="Y363" s="89" t="str">
        <f t="shared" si="48"/>
        <v/>
      </c>
      <c r="Z363" s="89" t="str">
        <f t="shared" si="49"/>
        <v/>
      </c>
      <c r="AA363" s="90" t="str">
        <f>IFERROR(RANK(W363,$W$10:$W$326,1)+COUNTIF(W$326:W363,W363)-1,"")</f>
        <v/>
      </c>
      <c r="AB363" s="91" t="str">
        <f>IFERROR(RANK(X363,$X$10:$X$326,1)+COUNTIF(X$326:X363,X363)-1,"")</f>
        <v/>
      </c>
      <c r="AC363" s="90" t="str">
        <f>IFERROR(RANK(Y363,$Y$10:$Y$326,1)+COUNTIF(Y$326:Y363,Y363)-1,"")</f>
        <v/>
      </c>
      <c r="AD363" s="90" t="str">
        <f>IFERROR(RANK(Z363,$Z$10:$Z$326,1)+COUNTIF(Z$326:Z363,Z363)-1,"")</f>
        <v/>
      </c>
    </row>
    <row r="364" spans="22:30" x14ac:dyDescent="0.25">
      <c r="V364" s="53" t="str">
        <f t="shared" si="50"/>
        <v/>
      </c>
      <c r="W364" s="88" t="str">
        <f t="shared" si="46"/>
        <v/>
      </c>
      <c r="X364" s="88" t="str">
        <f t="shared" si="47"/>
        <v/>
      </c>
      <c r="Y364" s="89" t="str">
        <f t="shared" si="48"/>
        <v/>
      </c>
      <c r="Z364" s="89" t="str">
        <f t="shared" si="49"/>
        <v/>
      </c>
      <c r="AA364" s="90" t="str">
        <f>IFERROR(RANK(W364,$W$10:$W$326,1)+COUNTIF(W$326:W364,W364)-1,"")</f>
        <v/>
      </c>
      <c r="AB364" s="91" t="str">
        <f>IFERROR(RANK(X364,$X$10:$X$326,1)+COUNTIF(X$326:X364,X364)-1,"")</f>
        <v/>
      </c>
      <c r="AC364" s="90" t="str">
        <f>IFERROR(RANK(Y364,$Y$10:$Y$326,1)+COUNTIF(Y$326:Y364,Y364)-1,"")</f>
        <v/>
      </c>
      <c r="AD364" s="90" t="str">
        <f>IFERROR(RANK(Z364,$Z$10:$Z$326,1)+COUNTIF(Z$326:Z364,Z364)-1,"")</f>
        <v/>
      </c>
    </row>
    <row r="365" spans="22:30" x14ac:dyDescent="0.25">
      <c r="V365" s="53" t="str">
        <f t="shared" si="50"/>
        <v/>
      </c>
      <c r="W365" s="88" t="str">
        <f t="shared" si="46"/>
        <v/>
      </c>
      <c r="X365" s="88" t="str">
        <f t="shared" si="47"/>
        <v/>
      </c>
      <c r="Y365" s="89" t="str">
        <f t="shared" si="48"/>
        <v/>
      </c>
      <c r="Z365" s="89" t="str">
        <f t="shared" si="49"/>
        <v/>
      </c>
      <c r="AA365" s="90" t="str">
        <f>IFERROR(RANK(W365,$W$10:$W$326,1)+COUNTIF(W$326:W365,W365)-1,"")</f>
        <v/>
      </c>
      <c r="AB365" s="91" t="str">
        <f>IFERROR(RANK(X365,$X$10:$X$326,1)+COUNTIF(X$326:X365,X365)-1,"")</f>
        <v/>
      </c>
      <c r="AC365" s="90" t="str">
        <f>IFERROR(RANK(Y365,$Y$10:$Y$326,1)+COUNTIF(Y$326:Y365,Y365)-1,"")</f>
        <v/>
      </c>
      <c r="AD365" s="90" t="str">
        <f>IFERROR(RANK(Z365,$Z$10:$Z$326,1)+COUNTIF(Z$326:Z365,Z365)-1,"")</f>
        <v/>
      </c>
    </row>
    <row r="366" spans="22:30" x14ac:dyDescent="0.25">
      <c r="V366" s="53" t="str">
        <f t="shared" si="50"/>
        <v/>
      </c>
      <c r="W366" s="88" t="str">
        <f t="shared" si="46"/>
        <v/>
      </c>
      <c r="X366" s="88" t="str">
        <f t="shared" si="47"/>
        <v/>
      </c>
      <c r="Y366" s="89" t="str">
        <f t="shared" si="48"/>
        <v/>
      </c>
      <c r="Z366" s="89" t="str">
        <f t="shared" si="49"/>
        <v/>
      </c>
      <c r="AA366" s="90" t="str">
        <f>IFERROR(RANK(W366,$W$10:$W$326,1)+COUNTIF(W$326:W366,W366)-1,"")</f>
        <v/>
      </c>
      <c r="AB366" s="91" t="str">
        <f>IFERROR(RANK(X366,$X$10:$X$326,1)+COUNTIF(X$326:X366,X366)-1,"")</f>
        <v/>
      </c>
      <c r="AC366" s="90" t="str">
        <f>IFERROR(RANK(Y366,$Y$10:$Y$326,1)+COUNTIF(Y$326:Y366,Y366)-1,"")</f>
        <v/>
      </c>
      <c r="AD366" s="90" t="str">
        <f>IFERROR(RANK(Z366,$Z$10:$Z$326,1)+COUNTIF(Z$326:Z366,Z366)-1,"")</f>
        <v/>
      </c>
    </row>
    <row r="367" spans="22:30" x14ac:dyDescent="0.25">
      <c r="V367" s="53" t="str">
        <f t="shared" si="50"/>
        <v/>
      </c>
      <c r="W367" s="88" t="str">
        <f t="shared" si="46"/>
        <v/>
      </c>
      <c r="X367" s="88" t="str">
        <f t="shared" si="47"/>
        <v/>
      </c>
      <c r="Y367" s="89" t="str">
        <f t="shared" si="48"/>
        <v/>
      </c>
      <c r="Z367" s="89" t="str">
        <f t="shared" si="49"/>
        <v/>
      </c>
      <c r="AA367" s="90" t="str">
        <f>IFERROR(RANK(W367,$W$10:$W$326,1)+COUNTIF(W$326:W367,W367)-1,"")</f>
        <v/>
      </c>
      <c r="AB367" s="91" t="str">
        <f>IFERROR(RANK(X367,$X$10:$X$326,1)+COUNTIF(X$326:X367,X367)-1,"")</f>
        <v/>
      </c>
      <c r="AC367" s="90" t="str">
        <f>IFERROR(RANK(Y367,$Y$10:$Y$326,1)+COUNTIF(Y$326:Y367,Y367)-1,"")</f>
        <v/>
      </c>
      <c r="AD367" s="90" t="str">
        <f>IFERROR(RANK(Z367,$Z$10:$Z$326,1)+COUNTIF(Z$326:Z367,Z367)-1,"")</f>
        <v/>
      </c>
    </row>
    <row r="368" spans="22:30" x14ac:dyDescent="0.25">
      <c r="V368" s="53" t="str">
        <f t="shared" si="50"/>
        <v/>
      </c>
      <c r="W368" s="88" t="str">
        <f t="shared" si="46"/>
        <v/>
      </c>
      <c r="X368" s="88" t="str">
        <f t="shared" si="47"/>
        <v/>
      </c>
      <c r="Y368" s="89" t="str">
        <f t="shared" si="48"/>
        <v/>
      </c>
      <c r="Z368" s="89" t="str">
        <f t="shared" si="49"/>
        <v/>
      </c>
      <c r="AA368" s="90" t="str">
        <f>IFERROR(RANK(W368,$W$10:$W$326,1)+COUNTIF(W$326:W368,W368)-1,"")</f>
        <v/>
      </c>
      <c r="AB368" s="91" t="str">
        <f>IFERROR(RANK(X368,$X$10:$X$326,1)+COUNTIF(X$326:X368,X368)-1,"")</f>
        <v/>
      </c>
      <c r="AC368" s="90" t="str">
        <f>IFERROR(RANK(Y368,$Y$10:$Y$326,1)+COUNTIF(Y$326:Y368,Y368)-1,"")</f>
        <v/>
      </c>
      <c r="AD368" s="90" t="str">
        <f>IFERROR(RANK(Z368,$Z$10:$Z$326,1)+COUNTIF(Z$326:Z368,Z368)-1,"")</f>
        <v/>
      </c>
    </row>
    <row r="369" spans="22:30" x14ac:dyDescent="0.25">
      <c r="V369" s="53" t="str">
        <f t="shared" si="50"/>
        <v/>
      </c>
      <c r="W369" s="88" t="str">
        <f t="shared" si="46"/>
        <v/>
      </c>
      <c r="X369" s="88" t="str">
        <f t="shared" si="47"/>
        <v/>
      </c>
      <c r="Y369" s="89" t="str">
        <f t="shared" si="48"/>
        <v/>
      </c>
      <c r="Z369" s="89" t="str">
        <f t="shared" si="49"/>
        <v/>
      </c>
      <c r="AA369" s="90" t="str">
        <f>IFERROR(RANK(W369,$W$10:$W$326,1)+COUNTIF(W$326:W369,W369)-1,"")</f>
        <v/>
      </c>
      <c r="AB369" s="91" t="str">
        <f>IFERROR(RANK(X369,$X$10:$X$326,1)+COUNTIF(X$326:X369,X369)-1,"")</f>
        <v/>
      </c>
      <c r="AC369" s="90" t="str">
        <f>IFERROR(RANK(Y369,$Y$10:$Y$326,1)+COUNTIF(Y$326:Y369,Y369)-1,"")</f>
        <v/>
      </c>
      <c r="AD369" s="90" t="str">
        <f>IFERROR(RANK(Z369,$Z$10:$Z$326,1)+COUNTIF(Z$326:Z369,Z369)-1,"")</f>
        <v/>
      </c>
    </row>
    <row r="370" spans="22:30" x14ac:dyDescent="0.25">
      <c r="V370" s="53" t="str">
        <f t="shared" si="50"/>
        <v/>
      </c>
      <c r="W370" s="88" t="str">
        <f t="shared" si="46"/>
        <v/>
      </c>
      <c r="X370" s="88" t="str">
        <f t="shared" si="47"/>
        <v/>
      </c>
      <c r="Y370" s="89" t="str">
        <f t="shared" si="48"/>
        <v/>
      </c>
      <c r="Z370" s="89" t="str">
        <f t="shared" si="49"/>
        <v/>
      </c>
      <c r="AA370" s="90" t="str">
        <f>IFERROR(RANK(W370,$W$10:$W$326,1)+COUNTIF(W$326:W370,W370)-1,"")</f>
        <v/>
      </c>
      <c r="AB370" s="91" t="str">
        <f>IFERROR(RANK(X370,$X$10:$X$326,1)+COUNTIF(X$326:X370,X370)-1,"")</f>
        <v/>
      </c>
      <c r="AC370" s="90" t="str">
        <f>IFERROR(RANK(Y370,$Y$10:$Y$326,1)+COUNTIF(Y$326:Y370,Y370)-1,"")</f>
        <v/>
      </c>
      <c r="AD370" s="90" t="str">
        <f>IFERROR(RANK(Z370,$Z$10:$Z$326,1)+COUNTIF(Z$326:Z370,Z370)-1,"")</f>
        <v/>
      </c>
    </row>
    <row r="371" spans="22:30" x14ac:dyDescent="0.25">
      <c r="V371" s="53" t="str">
        <f t="shared" si="50"/>
        <v/>
      </c>
      <c r="W371" s="88" t="str">
        <f t="shared" si="46"/>
        <v/>
      </c>
      <c r="X371" s="88" t="str">
        <f t="shared" si="47"/>
        <v/>
      </c>
      <c r="Y371" s="89" t="str">
        <f t="shared" si="48"/>
        <v/>
      </c>
      <c r="Z371" s="89" t="str">
        <f t="shared" si="49"/>
        <v/>
      </c>
      <c r="AA371" s="90" t="str">
        <f>IFERROR(RANK(W371,$W$10:$W$326,1)+COUNTIF(W$326:W371,W371)-1,"")</f>
        <v/>
      </c>
      <c r="AB371" s="91" t="str">
        <f>IFERROR(RANK(X371,$X$10:$X$326,1)+COUNTIF(X$326:X371,X371)-1,"")</f>
        <v/>
      </c>
      <c r="AC371" s="90" t="str">
        <f>IFERROR(RANK(Y371,$Y$10:$Y$326,1)+COUNTIF(Y$326:Y371,Y371)-1,"")</f>
        <v/>
      </c>
      <c r="AD371" s="90" t="str">
        <f>IFERROR(RANK(Z371,$Z$10:$Z$326,1)+COUNTIF(Z$326:Z371,Z371)-1,"")</f>
        <v/>
      </c>
    </row>
    <row r="372" spans="22:30" x14ac:dyDescent="0.25">
      <c r="V372" s="53" t="str">
        <f t="shared" si="50"/>
        <v/>
      </c>
      <c r="W372" s="88" t="str">
        <f t="shared" si="46"/>
        <v/>
      </c>
      <c r="X372" s="88" t="str">
        <f t="shared" si="47"/>
        <v/>
      </c>
      <c r="Y372" s="89" t="str">
        <f t="shared" si="48"/>
        <v/>
      </c>
      <c r="Z372" s="89" t="str">
        <f t="shared" si="49"/>
        <v/>
      </c>
      <c r="AA372" s="90" t="str">
        <f>IFERROR(RANK(W372,$W$10:$W$326,1)+COUNTIF(W$326:W372,W372)-1,"")</f>
        <v/>
      </c>
      <c r="AB372" s="91" t="str">
        <f>IFERROR(RANK(X372,$X$10:$X$326,1)+COUNTIF(X$326:X372,X372)-1,"")</f>
        <v/>
      </c>
      <c r="AC372" s="90" t="str">
        <f>IFERROR(RANK(Y372,$Y$10:$Y$326,1)+COUNTIF(Y$326:Y372,Y372)-1,"")</f>
        <v/>
      </c>
      <c r="AD372" s="90" t="str">
        <f>IFERROR(RANK(Z372,$Z$10:$Z$326,1)+COUNTIF(Z$326:Z372,Z372)-1,"")</f>
        <v/>
      </c>
    </row>
    <row r="373" spans="22:30" x14ac:dyDescent="0.25">
      <c r="V373" s="53" t="str">
        <f t="shared" si="50"/>
        <v/>
      </c>
      <c r="W373" s="88" t="str">
        <f t="shared" si="46"/>
        <v/>
      </c>
      <c r="X373" s="88" t="str">
        <f t="shared" si="47"/>
        <v/>
      </c>
      <c r="Y373" s="89" t="str">
        <f t="shared" si="48"/>
        <v/>
      </c>
      <c r="Z373" s="89" t="str">
        <f t="shared" si="49"/>
        <v/>
      </c>
      <c r="AA373" s="90" t="str">
        <f>IFERROR(RANK(W373,$W$10:$W$326,1)+COUNTIF(W$326:W373,W373)-1,"")</f>
        <v/>
      </c>
      <c r="AB373" s="91" t="str">
        <f>IFERROR(RANK(X373,$X$10:$X$326,1)+COUNTIF(X$326:X373,X373)-1,"")</f>
        <v/>
      </c>
      <c r="AC373" s="90" t="str">
        <f>IFERROR(RANK(Y373,$Y$10:$Y$326,1)+COUNTIF(Y$326:Y373,Y373)-1,"")</f>
        <v/>
      </c>
      <c r="AD373" s="90" t="str">
        <f>IFERROR(RANK(Z373,$Z$10:$Z$326,1)+COUNTIF(Z$326:Z373,Z373)-1,"")</f>
        <v/>
      </c>
    </row>
    <row r="374" spans="22:30" x14ac:dyDescent="0.25">
      <c r="V374" s="53" t="str">
        <f t="shared" si="50"/>
        <v/>
      </c>
      <c r="W374" s="88" t="str">
        <f t="shared" si="46"/>
        <v/>
      </c>
      <c r="X374" s="88" t="str">
        <f t="shared" si="47"/>
        <v/>
      </c>
      <c r="Y374" s="89" t="str">
        <f t="shared" si="48"/>
        <v/>
      </c>
      <c r="Z374" s="89" t="str">
        <f t="shared" si="49"/>
        <v/>
      </c>
      <c r="AA374" s="90" t="str">
        <f>IFERROR(RANK(W374,$W$10:$W$326,1)+COUNTIF(W$326:W374,W374)-1,"")</f>
        <v/>
      </c>
      <c r="AB374" s="91" t="str">
        <f>IFERROR(RANK(X374,$X$10:$X$326,1)+COUNTIF(X$326:X374,X374)-1,"")</f>
        <v/>
      </c>
      <c r="AC374" s="90" t="str">
        <f>IFERROR(RANK(Y374,$Y$10:$Y$326,1)+COUNTIF(Y$326:Y374,Y374)-1,"")</f>
        <v/>
      </c>
      <c r="AD374" s="90" t="str">
        <f>IFERROR(RANK(Z374,$Z$10:$Z$326,1)+COUNTIF(Z$326:Z374,Z374)-1,"")</f>
        <v/>
      </c>
    </row>
    <row r="375" spans="22:30" x14ac:dyDescent="0.25">
      <c r="V375" s="53" t="str">
        <f t="shared" si="50"/>
        <v/>
      </c>
      <c r="W375" s="88" t="str">
        <f t="shared" si="46"/>
        <v/>
      </c>
      <c r="X375" s="88" t="str">
        <f t="shared" si="47"/>
        <v/>
      </c>
      <c r="Y375" s="89" t="str">
        <f t="shared" si="48"/>
        <v/>
      </c>
      <c r="Z375" s="89" t="str">
        <f t="shared" si="49"/>
        <v/>
      </c>
      <c r="AA375" s="90" t="str">
        <f>IFERROR(RANK(W375,$W$10:$W$326,1)+COUNTIF(W$326:W375,W375)-1,"")</f>
        <v/>
      </c>
      <c r="AB375" s="91" t="str">
        <f>IFERROR(RANK(X375,$X$10:$X$326,1)+COUNTIF(X$326:X375,X375)-1,"")</f>
        <v/>
      </c>
      <c r="AC375" s="90" t="str">
        <f>IFERROR(RANK(Y375,$Y$10:$Y$326,1)+COUNTIF(Y$326:Y375,Y375)-1,"")</f>
        <v/>
      </c>
      <c r="AD375" s="90" t="str">
        <f>IFERROR(RANK(Z375,$Z$10:$Z$326,1)+COUNTIF(Z$326:Z375,Z375)-1,"")</f>
        <v/>
      </c>
    </row>
    <row r="376" spans="22:30" x14ac:dyDescent="0.25">
      <c r="V376" s="53" t="str">
        <f t="shared" si="50"/>
        <v/>
      </c>
      <c r="W376" s="88" t="str">
        <f t="shared" si="46"/>
        <v/>
      </c>
      <c r="X376" s="88" t="str">
        <f t="shared" si="47"/>
        <v/>
      </c>
      <c r="Y376" s="89" t="str">
        <f t="shared" si="48"/>
        <v/>
      </c>
      <c r="Z376" s="89" t="str">
        <f t="shared" si="49"/>
        <v/>
      </c>
      <c r="AA376" s="90" t="str">
        <f>IFERROR(RANK(W376,$W$10:$W$326,1)+COUNTIF(W$326:W376,W376)-1,"")</f>
        <v/>
      </c>
      <c r="AB376" s="91" t="str">
        <f>IFERROR(RANK(X376,$X$10:$X$326,1)+COUNTIF(X$326:X376,X376)-1,"")</f>
        <v/>
      </c>
      <c r="AC376" s="90" t="str">
        <f>IFERROR(RANK(Y376,$Y$10:$Y$326,1)+COUNTIF(Y$326:Y376,Y376)-1,"")</f>
        <v/>
      </c>
      <c r="AD376" s="90" t="str">
        <f>IFERROR(RANK(Z376,$Z$10:$Z$326,1)+COUNTIF(Z$326:Z376,Z376)-1,"")</f>
        <v/>
      </c>
    </row>
    <row r="377" spans="22:30" x14ac:dyDescent="0.25">
      <c r="V377" s="53" t="str">
        <f t="shared" si="50"/>
        <v/>
      </c>
      <c r="W377" s="88" t="str">
        <f t="shared" si="46"/>
        <v/>
      </c>
      <c r="X377" s="88" t="str">
        <f t="shared" si="47"/>
        <v/>
      </c>
      <c r="Y377" s="89" t="str">
        <f t="shared" si="48"/>
        <v/>
      </c>
      <c r="Z377" s="89" t="str">
        <f t="shared" si="49"/>
        <v/>
      </c>
      <c r="AA377" s="90" t="str">
        <f>IFERROR(RANK(W377,$W$10:$W$326,1)+COUNTIF(W$326:W377,W377)-1,"")</f>
        <v/>
      </c>
      <c r="AB377" s="91" t="str">
        <f>IFERROR(RANK(X377,$X$10:$X$326,1)+COUNTIF(X$326:X377,X377)-1,"")</f>
        <v/>
      </c>
      <c r="AC377" s="90" t="str">
        <f>IFERROR(RANK(Y377,$Y$10:$Y$326,1)+COUNTIF(Y$326:Y377,Y377)-1,"")</f>
        <v/>
      </c>
      <c r="AD377" s="90" t="str">
        <f>IFERROR(RANK(Z377,$Z$10:$Z$326,1)+COUNTIF(Z$326:Z377,Z377)-1,"")</f>
        <v/>
      </c>
    </row>
    <row r="378" spans="22:30" x14ac:dyDescent="0.25">
      <c r="V378" s="53" t="str">
        <f t="shared" si="50"/>
        <v/>
      </c>
      <c r="W378" s="88" t="str">
        <f t="shared" si="46"/>
        <v/>
      </c>
      <c r="X378" s="88" t="str">
        <f t="shared" si="47"/>
        <v/>
      </c>
      <c r="Y378" s="89" t="str">
        <f t="shared" si="48"/>
        <v/>
      </c>
      <c r="Z378" s="89" t="str">
        <f t="shared" si="49"/>
        <v/>
      </c>
      <c r="AA378" s="90" t="str">
        <f>IFERROR(RANK(W378,$W$10:$W$326,1)+COUNTIF(W$326:W378,W378)-1,"")</f>
        <v/>
      </c>
      <c r="AB378" s="91" t="str">
        <f>IFERROR(RANK(X378,$X$10:$X$326,1)+COUNTIF(X$326:X378,X378)-1,"")</f>
        <v/>
      </c>
      <c r="AC378" s="90" t="str">
        <f>IFERROR(RANK(Y378,$Y$10:$Y$326,1)+COUNTIF(Y$326:Y378,Y378)-1,"")</f>
        <v/>
      </c>
      <c r="AD378" s="90" t="str">
        <f>IFERROR(RANK(Z378,$Z$10:$Z$326,1)+COUNTIF(Z$326:Z378,Z378)-1,"")</f>
        <v/>
      </c>
    </row>
    <row r="379" spans="22:30" x14ac:dyDescent="0.25">
      <c r="V379" s="53" t="str">
        <f t="shared" si="50"/>
        <v/>
      </c>
      <c r="W379" s="88" t="str">
        <f t="shared" si="46"/>
        <v/>
      </c>
      <c r="X379" s="88" t="str">
        <f t="shared" si="47"/>
        <v/>
      </c>
      <c r="Y379" s="89" t="str">
        <f t="shared" si="48"/>
        <v/>
      </c>
      <c r="Z379" s="89" t="str">
        <f t="shared" si="49"/>
        <v/>
      </c>
      <c r="AA379" s="90" t="str">
        <f>IFERROR(RANK(W379,$W$10:$W$326,1)+COUNTIF(W$326:W379,W379)-1,"")</f>
        <v/>
      </c>
      <c r="AB379" s="91" t="str">
        <f>IFERROR(RANK(X379,$X$10:$X$326,1)+COUNTIF(X$326:X379,X379)-1,"")</f>
        <v/>
      </c>
      <c r="AC379" s="90" t="str">
        <f>IFERROR(RANK(Y379,$Y$10:$Y$326,1)+COUNTIF(Y$326:Y379,Y379)-1,"")</f>
        <v/>
      </c>
      <c r="AD379" s="90" t="str">
        <f>IFERROR(RANK(Z379,$Z$10:$Z$326,1)+COUNTIF(Z$326:Z379,Z379)-1,"")</f>
        <v/>
      </c>
    </row>
    <row r="380" spans="22:30" x14ac:dyDescent="0.25">
      <c r="V380" s="53" t="str">
        <f t="shared" si="50"/>
        <v/>
      </c>
      <c r="W380" s="88" t="str">
        <f t="shared" si="46"/>
        <v/>
      </c>
      <c r="X380" s="88" t="str">
        <f t="shared" si="47"/>
        <v/>
      </c>
      <c r="Y380" s="89" t="str">
        <f t="shared" si="48"/>
        <v/>
      </c>
      <c r="Z380" s="89" t="str">
        <f t="shared" si="49"/>
        <v/>
      </c>
      <c r="AA380" s="90" t="str">
        <f>IFERROR(RANK(W380,$W$10:$W$326,1)+COUNTIF(W$326:W380,W380)-1,"")</f>
        <v/>
      </c>
      <c r="AB380" s="91" t="str">
        <f>IFERROR(RANK(X380,$X$10:$X$326,1)+COUNTIF(X$326:X380,X380)-1,"")</f>
        <v/>
      </c>
      <c r="AC380" s="90" t="str">
        <f>IFERROR(RANK(Y380,$Y$10:$Y$326,1)+COUNTIF(Y$326:Y380,Y380)-1,"")</f>
        <v/>
      </c>
      <c r="AD380" s="90" t="str">
        <f>IFERROR(RANK(Z380,$Z$10:$Z$326,1)+COUNTIF(Z$326:Z380,Z380)-1,"")</f>
        <v/>
      </c>
    </row>
    <row r="381" spans="22:30" x14ac:dyDescent="0.25">
      <c r="V381" s="53" t="str">
        <f t="shared" si="50"/>
        <v/>
      </c>
      <c r="W381" s="88" t="str">
        <f t="shared" si="46"/>
        <v/>
      </c>
      <c r="X381" s="88" t="str">
        <f t="shared" si="47"/>
        <v/>
      </c>
      <c r="Y381" s="89" t="str">
        <f t="shared" si="48"/>
        <v/>
      </c>
      <c r="Z381" s="89" t="str">
        <f t="shared" si="49"/>
        <v/>
      </c>
      <c r="AA381" s="90" t="str">
        <f>IFERROR(RANK(W381,$W$10:$W$326,1)+COUNTIF(W$326:W381,W381)-1,"")</f>
        <v/>
      </c>
      <c r="AB381" s="91" t="str">
        <f>IFERROR(RANK(X381,$X$10:$X$326,1)+COUNTIF(X$326:X381,X381)-1,"")</f>
        <v/>
      </c>
      <c r="AC381" s="90" t="str">
        <f>IFERROR(RANK(Y381,$Y$10:$Y$326,1)+COUNTIF(Y$326:Y381,Y381)-1,"")</f>
        <v/>
      </c>
      <c r="AD381" s="90" t="str">
        <f>IFERROR(RANK(Z381,$Z$10:$Z$326,1)+COUNTIF(Z$326:Z381,Z381)-1,"")</f>
        <v/>
      </c>
    </row>
    <row r="382" spans="22:30" x14ac:dyDescent="0.25">
      <c r="V382" s="53" t="str">
        <f t="shared" si="50"/>
        <v/>
      </c>
      <c r="W382" s="88" t="str">
        <f t="shared" si="46"/>
        <v/>
      </c>
      <c r="X382" s="88" t="str">
        <f t="shared" si="47"/>
        <v/>
      </c>
      <c r="Y382" s="89" t="str">
        <f t="shared" si="48"/>
        <v/>
      </c>
      <c r="Z382" s="89" t="str">
        <f t="shared" si="49"/>
        <v/>
      </c>
      <c r="AA382" s="90" t="str">
        <f>IFERROR(RANK(W382,$W$10:$W$326,1)+COUNTIF(W$326:W382,W382)-1,"")</f>
        <v/>
      </c>
      <c r="AB382" s="91" t="str">
        <f>IFERROR(RANK(X382,$X$10:$X$326,1)+COUNTIF(X$326:X382,X382)-1,"")</f>
        <v/>
      </c>
      <c r="AC382" s="90" t="str">
        <f>IFERROR(RANK(Y382,$Y$10:$Y$326,1)+COUNTIF(Y$326:Y382,Y382)-1,"")</f>
        <v/>
      </c>
      <c r="AD382" s="90" t="str">
        <f>IFERROR(RANK(Z382,$Z$10:$Z$326,1)+COUNTIF(Z$326:Z382,Z382)-1,"")</f>
        <v/>
      </c>
    </row>
    <row r="383" spans="22:30" x14ac:dyDescent="0.25">
      <c r="V383" s="53" t="str">
        <f t="shared" si="50"/>
        <v/>
      </c>
      <c r="W383" s="88" t="str">
        <f t="shared" si="46"/>
        <v/>
      </c>
      <c r="X383" s="88" t="str">
        <f t="shared" si="47"/>
        <v/>
      </c>
      <c r="Y383" s="89" t="str">
        <f t="shared" si="48"/>
        <v/>
      </c>
      <c r="Z383" s="89" t="str">
        <f t="shared" si="49"/>
        <v/>
      </c>
      <c r="AA383" s="90" t="str">
        <f>IFERROR(RANK(W383,$W$10:$W$326,1)+COUNTIF(W$326:W383,W383)-1,"")</f>
        <v/>
      </c>
      <c r="AB383" s="91" t="str">
        <f>IFERROR(RANK(X383,$X$10:$X$326,1)+COUNTIF(X$326:X383,X383)-1,"")</f>
        <v/>
      </c>
      <c r="AC383" s="90" t="str">
        <f>IFERROR(RANK(Y383,$Y$10:$Y$326,1)+COUNTIF(Y$326:Y383,Y383)-1,"")</f>
        <v/>
      </c>
      <c r="AD383" s="90" t="str">
        <f>IFERROR(RANK(Z383,$Z$10:$Z$326,1)+COUNTIF(Z$326:Z383,Z383)-1,"")</f>
        <v/>
      </c>
    </row>
    <row r="384" spans="22:30" x14ac:dyDescent="0.25">
      <c r="V384" s="53" t="str">
        <f t="shared" si="50"/>
        <v/>
      </c>
      <c r="W384" s="88" t="str">
        <f t="shared" si="46"/>
        <v/>
      </c>
      <c r="X384" s="88" t="str">
        <f t="shared" si="47"/>
        <v/>
      </c>
      <c r="Y384" s="89" t="str">
        <f t="shared" si="48"/>
        <v/>
      </c>
      <c r="Z384" s="89" t="str">
        <f t="shared" si="49"/>
        <v/>
      </c>
      <c r="AA384" s="90" t="str">
        <f>IFERROR(RANK(W384,$W$10:$W$326,1)+COUNTIF(W$326:W384,W384)-1,"")</f>
        <v/>
      </c>
      <c r="AB384" s="91" t="str">
        <f>IFERROR(RANK(X384,$X$10:$X$326,1)+COUNTIF(X$326:X384,X384)-1,"")</f>
        <v/>
      </c>
      <c r="AC384" s="90" t="str">
        <f>IFERROR(RANK(Y384,$Y$10:$Y$326,1)+COUNTIF(Y$326:Y384,Y384)-1,"")</f>
        <v/>
      </c>
      <c r="AD384" s="90" t="str">
        <f>IFERROR(RANK(Z384,$Z$10:$Z$326,1)+COUNTIF(Z$326:Z384,Z384)-1,"")</f>
        <v/>
      </c>
    </row>
    <row r="385" spans="22:30" x14ac:dyDescent="0.25">
      <c r="V385" s="53" t="str">
        <f t="shared" si="50"/>
        <v/>
      </c>
      <c r="W385" s="88" t="str">
        <f t="shared" si="46"/>
        <v/>
      </c>
      <c r="X385" s="88" t="str">
        <f t="shared" si="47"/>
        <v/>
      </c>
      <c r="Y385" s="89" t="str">
        <f t="shared" si="48"/>
        <v/>
      </c>
      <c r="Z385" s="89" t="str">
        <f t="shared" si="49"/>
        <v/>
      </c>
      <c r="AA385" s="90" t="str">
        <f>IFERROR(RANK(W385,$W$10:$W$326,1)+COUNTIF(W$326:W385,W385)-1,"")</f>
        <v/>
      </c>
      <c r="AB385" s="91" t="str">
        <f>IFERROR(RANK(X385,$X$10:$X$326,1)+COUNTIF(X$326:X385,X385)-1,"")</f>
        <v/>
      </c>
      <c r="AC385" s="90" t="str">
        <f>IFERROR(RANK(Y385,$Y$10:$Y$326,1)+COUNTIF(Y$326:Y385,Y385)-1,"")</f>
        <v/>
      </c>
      <c r="AD385" s="90" t="str">
        <f>IFERROR(RANK(Z385,$Z$10:$Z$326,1)+COUNTIF(Z$326:Z385,Z385)-1,"")</f>
        <v/>
      </c>
    </row>
    <row r="386" spans="22:30" x14ac:dyDescent="0.25">
      <c r="V386" s="53" t="str">
        <f t="shared" si="50"/>
        <v/>
      </c>
      <c r="W386" s="88" t="str">
        <f t="shared" ref="W386:W449" si="51">IF(ISTEXT(B386),I386,"")</f>
        <v/>
      </c>
      <c r="X386" s="88" t="str">
        <f t="shared" ref="X386:X449" si="52">IF(ISTEXT(B386),J386,"")</f>
        <v/>
      </c>
      <c r="Y386" s="89" t="str">
        <f t="shared" ref="Y386:Y449" si="53">IF(ISTEXT(B386),G386,"")</f>
        <v/>
      </c>
      <c r="Z386" s="89" t="str">
        <f t="shared" ref="Z386:Z449" si="54">IF(ISTEXT(B386),H386,"")</f>
        <v/>
      </c>
      <c r="AA386" s="90" t="str">
        <f>IFERROR(RANK(W386,$W$10:$W$326,1)+COUNTIF(W$326:W386,W386)-1,"")</f>
        <v/>
      </c>
      <c r="AB386" s="91" t="str">
        <f>IFERROR(RANK(X386,$X$10:$X$326,1)+COUNTIF(X$326:X386,X386)-1,"")</f>
        <v/>
      </c>
      <c r="AC386" s="90" t="str">
        <f>IFERROR(RANK(Y386,$Y$10:$Y$326,1)+COUNTIF(Y$326:Y386,Y386)-1,"")</f>
        <v/>
      </c>
      <c r="AD386" s="90" t="str">
        <f>IFERROR(RANK(Z386,$Z$10:$Z$326,1)+COUNTIF(Z$326:Z386,Z386)-1,"")</f>
        <v/>
      </c>
    </row>
    <row r="387" spans="22:30" x14ac:dyDescent="0.25">
      <c r="V387" s="53" t="str">
        <f t="shared" ref="V387:V450" si="55">IF(ISTEXT(B387),B387,"")</f>
        <v/>
      </c>
      <c r="W387" s="88" t="str">
        <f t="shared" si="51"/>
        <v/>
      </c>
      <c r="X387" s="88" t="str">
        <f t="shared" si="52"/>
        <v/>
      </c>
      <c r="Y387" s="89" t="str">
        <f t="shared" si="53"/>
        <v/>
      </c>
      <c r="Z387" s="89" t="str">
        <f t="shared" si="54"/>
        <v/>
      </c>
      <c r="AA387" s="90" t="str">
        <f>IFERROR(RANK(W387,$W$10:$W$326,1)+COUNTIF(W$326:W387,W387)-1,"")</f>
        <v/>
      </c>
      <c r="AB387" s="91" t="str">
        <f>IFERROR(RANK(X387,$X$10:$X$326,1)+COUNTIF(X$326:X387,X387)-1,"")</f>
        <v/>
      </c>
      <c r="AC387" s="90" t="str">
        <f>IFERROR(RANK(Y387,$Y$10:$Y$326,1)+COUNTIF(Y$326:Y387,Y387)-1,"")</f>
        <v/>
      </c>
      <c r="AD387" s="90" t="str">
        <f>IFERROR(RANK(Z387,$Z$10:$Z$326,1)+COUNTIF(Z$326:Z387,Z387)-1,"")</f>
        <v/>
      </c>
    </row>
    <row r="388" spans="22:30" x14ac:dyDescent="0.25">
      <c r="V388" s="53" t="str">
        <f t="shared" si="55"/>
        <v/>
      </c>
      <c r="W388" s="88" t="str">
        <f t="shared" si="51"/>
        <v/>
      </c>
      <c r="X388" s="88" t="str">
        <f t="shared" si="52"/>
        <v/>
      </c>
      <c r="Y388" s="89" t="str">
        <f t="shared" si="53"/>
        <v/>
      </c>
      <c r="Z388" s="89" t="str">
        <f t="shared" si="54"/>
        <v/>
      </c>
      <c r="AA388" s="90" t="str">
        <f>IFERROR(RANK(W388,$W$10:$W$326,1)+COUNTIF(W$326:W388,W388)-1,"")</f>
        <v/>
      </c>
      <c r="AB388" s="91" t="str">
        <f>IFERROR(RANK(X388,$X$10:$X$326,1)+COUNTIF(X$326:X388,X388)-1,"")</f>
        <v/>
      </c>
      <c r="AC388" s="90" t="str">
        <f>IFERROR(RANK(Y388,$Y$10:$Y$326,1)+COUNTIF(Y$326:Y388,Y388)-1,"")</f>
        <v/>
      </c>
      <c r="AD388" s="90" t="str">
        <f>IFERROR(RANK(Z388,$Z$10:$Z$326,1)+COUNTIF(Z$326:Z388,Z388)-1,"")</f>
        <v/>
      </c>
    </row>
    <row r="389" spans="22:30" x14ac:dyDescent="0.25">
      <c r="V389" s="53" t="str">
        <f t="shared" si="55"/>
        <v/>
      </c>
      <c r="W389" s="88" t="str">
        <f t="shared" si="51"/>
        <v/>
      </c>
      <c r="X389" s="88" t="str">
        <f t="shared" si="52"/>
        <v/>
      </c>
      <c r="Y389" s="89" t="str">
        <f t="shared" si="53"/>
        <v/>
      </c>
      <c r="Z389" s="89" t="str">
        <f t="shared" si="54"/>
        <v/>
      </c>
      <c r="AA389" s="90" t="str">
        <f>IFERROR(RANK(W389,$W$10:$W$326,1)+COUNTIF(W$326:W389,W389)-1,"")</f>
        <v/>
      </c>
      <c r="AB389" s="91" t="str">
        <f>IFERROR(RANK(X389,$X$10:$X$326,1)+COUNTIF(X$326:X389,X389)-1,"")</f>
        <v/>
      </c>
      <c r="AC389" s="90" t="str">
        <f>IFERROR(RANK(Y389,$Y$10:$Y$326,1)+COUNTIF(Y$326:Y389,Y389)-1,"")</f>
        <v/>
      </c>
      <c r="AD389" s="90" t="str">
        <f>IFERROR(RANK(Z389,$Z$10:$Z$326,1)+COUNTIF(Z$326:Z389,Z389)-1,"")</f>
        <v/>
      </c>
    </row>
    <row r="390" spans="22:30" x14ac:dyDescent="0.25">
      <c r="V390" s="53" t="str">
        <f t="shared" si="55"/>
        <v/>
      </c>
      <c r="W390" s="88" t="str">
        <f t="shared" si="51"/>
        <v/>
      </c>
      <c r="X390" s="88" t="str">
        <f t="shared" si="52"/>
        <v/>
      </c>
      <c r="Y390" s="89" t="str">
        <f t="shared" si="53"/>
        <v/>
      </c>
      <c r="Z390" s="89" t="str">
        <f t="shared" si="54"/>
        <v/>
      </c>
      <c r="AA390" s="90" t="str">
        <f>IFERROR(RANK(W390,$W$10:$W$326,1)+COUNTIF(W$326:W390,W390)-1,"")</f>
        <v/>
      </c>
      <c r="AB390" s="91" t="str">
        <f>IFERROR(RANK(X390,$X$10:$X$326,1)+COUNTIF(X$326:X390,X390)-1,"")</f>
        <v/>
      </c>
      <c r="AC390" s="90" t="str">
        <f>IFERROR(RANK(Y390,$Y$10:$Y$326,1)+COUNTIF(Y$326:Y390,Y390)-1,"")</f>
        <v/>
      </c>
      <c r="AD390" s="90" t="str">
        <f>IFERROR(RANK(Z390,$Z$10:$Z$326,1)+COUNTIF(Z$326:Z390,Z390)-1,"")</f>
        <v/>
      </c>
    </row>
    <row r="391" spans="22:30" x14ac:dyDescent="0.25">
      <c r="V391" s="53" t="str">
        <f t="shared" si="55"/>
        <v/>
      </c>
      <c r="W391" s="88" t="str">
        <f t="shared" si="51"/>
        <v/>
      </c>
      <c r="X391" s="88" t="str">
        <f t="shared" si="52"/>
        <v/>
      </c>
      <c r="Y391" s="89" t="str">
        <f t="shared" si="53"/>
        <v/>
      </c>
      <c r="Z391" s="89" t="str">
        <f t="shared" si="54"/>
        <v/>
      </c>
      <c r="AA391" s="90" t="str">
        <f>IFERROR(RANK(W391,$W$10:$W$326,1)+COUNTIF(W$326:W391,W391)-1,"")</f>
        <v/>
      </c>
      <c r="AB391" s="91" t="str">
        <f>IFERROR(RANK(X391,$X$10:$X$326,1)+COUNTIF(X$326:X391,X391)-1,"")</f>
        <v/>
      </c>
      <c r="AC391" s="90" t="str">
        <f>IFERROR(RANK(Y391,$Y$10:$Y$326,1)+COUNTIF(Y$326:Y391,Y391)-1,"")</f>
        <v/>
      </c>
      <c r="AD391" s="90" t="str">
        <f>IFERROR(RANK(Z391,$Z$10:$Z$326,1)+COUNTIF(Z$326:Z391,Z391)-1,"")</f>
        <v/>
      </c>
    </row>
    <row r="392" spans="22:30" x14ac:dyDescent="0.25">
      <c r="V392" s="53" t="str">
        <f t="shared" si="55"/>
        <v/>
      </c>
      <c r="W392" s="88" t="str">
        <f t="shared" si="51"/>
        <v/>
      </c>
      <c r="X392" s="88" t="str">
        <f t="shared" si="52"/>
        <v/>
      </c>
      <c r="Y392" s="89" t="str">
        <f t="shared" si="53"/>
        <v/>
      </c>
      <c r="Z392" s="89" t="str">
        <f t="shared" si="54"/>
        <v/>
      </c>
      <c r="AA392" s="90" t="str">
        <f>IFERROR(RANK(W392,$W$10:$W$326,1)+COUNTIF(W$326:W392,W392)-1,"")</f>
        <v/>
      </c>
      <c r="AB392" s="91" t="str">
        <f>IFERROR(RANK(X392,$X$10:$X$326,1)+COUNTIF(X$326:X392,X392)-1,"")</f>
        <v/>
      </c>
      <c r="AC392" s="90" t="str">
        <f>IFERROR(RANK(Y392,$Y$10:$Y$326,1)+COUNTIF(Y$326:Y392,Y392)-1,"")</f>
        <v/>
      </c>
      <c r="AD392" s="90" t="str">
        <f>IFERROR(RANK(Z392,$Z$10:$Z$326,1)+COUNTIF(Z$326:Z392,Z392)-1,"")</f>
        <v/>
      </c>
    </row>
    <row r="393" spans="22:30" x14ac:dyDescent="0.25">
      <c r="V393" s="53" t="str">
        <f t="shared" si="55"/>
        <v/>
      </c>
      <c r="W393" s="88" t="str">
        <f t="shared" si="51"/>
        <v/>
      </c>
      <c r="X393" s="88" t="str">
        <f t="shared" si="52"/>
        <v/>
      </c>
      <c r="Y393" s="89" t="str">
        <f t="shared" si="53"/>
        <v/>
      </c>
      <c r="Z393" s="89" t="str">
        <f t="shared" si="54"/>
        <v/>
      </c>
      <c r="AA393" s="90" t="str">
        <f>IFERROR(RANK(W393,$W$10:$W$326,1)+COUNTIF(W$326:W393,W393)-1,"")</f>
        <v/>
      </c>
      <c r="AB393" s="91" t="str">
        <f>IFERROR(RANK(X393,$X$10:$X$326,1)+COUNTIF(X$326:X393,X393)-1,"")</f>
        <v/>
      </c>
      <c r="AC393" s="90" t="str">
        <f>IFERROR(RANK(Y393,$Y$10:$Y$326,1)+COUNTIF(Y$326:Y393,Y393)-1,"")</f>
        <v/>
      </c>
      <c r="AD393" s="90" t="str">
        <f>IFERROR(RANK(Z393,$Z$10:$Z$326,1)+COUNTIF(Z$326:Z393,Z393)-1,"")</f>
        <v/>
      </c>
    </row>
    <row r="394" spans="22:30" x14ac:dyDescent="0.25">
      <c r="V394" s="53" t="str">
        <f t="shared" si="55"/>
        <v/>
      </c>
      <c r="W394" s="88" t="str">
        <f t="shared" si="51"/>
        <v/>
      </c>
      <c r="X394" s="88" t="str">
        <f t="shared" si="52"/>
        <v/>
      </c>
      <c r="Y394" s="89" t="str">
        <f t="shared" si="53"/>
        <v/>
      </c>
      <c r="Z394" s="89" t="str">
        <f t="shared" si="54"/>
        <v/>
      </c>
      <c r="AA394" s="90" t="str">
        <f>IFERROR(RANK(W394,$W$10:$W$326,1)+COUNTIF(W$326:W394,W394)-1,"")</f>
        <v/>
      </c>
      <c r="AB394" s="91" t="str">
        <f>IFERROR(RANK(X394,$X$10:$X$326,1)+COUNTIF(X$326:X394,X394)-1,"")</f>
        <v/>
      </c>
      <c r="AC394" s="90" t="str">
        <f>IFERROR(RANK(Y394,$Y$10:$Y$326,1)+COUNTIF(Y$326:Y394,Y394)-1,"")</f>
        <v/>
      </c>
      <c r="AD394" s="90" t="str">
        <f>IFERROR(RANK(Z394,$Z$10:$Z$326,1)+COUNTIF(Z$326:Z394,Z394)-1,"")</f>
        <v/>
      </c>
    </row>
    <row r="395" spans="22:30" x14ac:dyDescent="0.25">
      <c r="V395" s="53" t="str">
        <f t="shared" si="55"/>
        <v/>
      </c>
      <c r="W395" s="88" t="str">
        <f t="shared" si="51"/>
        <v/>
      </c>
      <c r="X395" s="88" t="str">
        <f t="shared" si="52"/>
        <v/>
      </c>
      <c r="Y395" s="89" t="str">
        <f t="shared" si="53"/>
        <v/>
      </c>
      <c r="Z395" s="89" t="str">
        <f t="shared" si="54"/>
        <v/>
      </c>
      <c r="AA395" s="90" t="str">
        <f>IFERROR(RANK(W395,$W$10:$W$326,1)+COUNTIF(W$326:W395,W395)-1,"")</f>
        <v/>
      </c>
      <c r="AB395" s="91" t="str">
        <f>IFERROR(RANK(X395,$X$10:$X$326,1)+COUNTIF(X$326:X395,X395)-1,"")</f>
        <v/>
      </c>
      <c r="AC395" s="90" t="str">
        <f>IFERROR(RANK(Y395,$Y$10:$Y$326,1)+COUNTIF(Y$326:Y395,Y395)-1,"")</f>
        <v/>
      </c>
      <c r="AD395" s="90" t="str">
        <f>IFERROR(RANK(Z395,$Z$10:$Z$326,1)+COUNTIF(Z$326:Z395,Z395)-1,"")</f>
        <v/>
      </c>
    </row>
    <row r="396" spans="22:30" x14ac:dyDescent="0.25">
      <c r="V396" s="53" t="str">
        <f t="shared" si="55"/>
        <v/>
      </c>
      <c r="W396" s="88" t="str">
        <f t="shared" si="51"/>
        <v/>
      </c>
      <c r="X396" s="88" t="str">
        <f t="shared" si="52"/>
        <v/>
      </c>
      <c r="Y396" s="89" t="str">
        <f t="shared" si="53"/>
        <v/>
      </c>
      <c r="Z396" s="89" t="str">
        <f t="shared" si="54"/>
        <v/>
      </c>
      <c r="AA396" s="90" t="str">
        <f>IFERROR(RANK(W396,$W$10:$W$326,1)+COUNTIF(W$326:W396,W396)-1,"")</f>
        <v/>
      </c>
      <c r="AB396" s="91" t="str">
        <f>IFERROR(RANK(X396,$X$10:$X$326,1)+COUNTIF(X$326:X396,X396)-1,"")</f>
        <v/>
      </c>
      <c r="AC396" s="90" t="str">
        <f>IFERROR(RANK(Y396,$Y$10:$Y$326,1)+COUNTIF(Y$326:Y396,Y396)-1,"")</f>
        <v/>
      </c>
      <c r="AD396" s="90" t="str">
        <f>IFERROR(RANK(Z396,$Z$10:$Z$326,1)+COUNTIF(Z$326:Z396,Z396)-1,"")</f>
        <v/>
      </c>
    </row>
    <row r="397" spans="22:30" x14ac:dyDescent="0.25">
      <c r="V397" s="53" t="str">
        <f t="shared" si="55"/>
        <v/>
      </c>
      <c r="W397" s="88" t="str">
        <f t="shared" si="51"/>
        <v/>
      </c>
      <c r="X397" s="88" t="str">
        <f t="shared" si="52"/>
        <v/>
      </c>
      <c r="Y397" s="89" t="str">
        <f t="shared" si="53"/>
        <v/>
      </c>
      <c r="Z397" s="89" t="str">
        <f t="shared" si="54"/>
        <v/>
      </c>
      <c r="AA397" s="90" t="str">
        <f>IFERROR(RANK(W397,$W$10:$W$326,1)+COUNTIF(W$326:W397,W397)-1,"")</f>
        <v/>
      </c>
      <c r="AB397" s="91" t="str">
        <f>IFERROR(RANK(X397,$X$10:$X$326,1)+COUNTIF(X$326:X397,X397)-1,"")</f>
        <v/>
      </c>
      <c r="AC397" s="90" t="str">
        <f>IFERROR(RANK(Y397,$Y$10:$Y$326,1)+COUNTIF(Y$326:Y397,Y397)-1,"")</f>
        <v/>
      </c>
      <c r="AD397" s="90" t="str">
        <f>IFERROR(RANK(Z397,$Z$10:$Z$326,1)+COUNTIF(Z$326:Z397,Z397)-1,"")</f>
        <v/>
      </c>
    </row>
    <row r="398" spans="22:30" x14ac:dyDescent="0.25">
      <c r="V398" s="53" t="str">
        <f t="shared" si="55"/>
        <v/>
      </c>
      <c r="W398" s="88" t="str">
        <f t="shared" si="51"/>
        <v/>
      </c>
      <c r="X398" s="88" t="str">
        <f t="shared" si="52"/>
        <v/>
      </c>
      <c r="Y398" s="89" t="str">
        <f t="shared" si="53"/>
        <v/>
      </c>
      <c r="Z398" s="89" t="str">
        <f t="shared" si="54"/>
        <v/>
      </c>
      <c r="AA398" s="90" t="str">
        <f>IFERROR(RANK(W398,$W$10:$W$326,1)+COUNTIF(W$326:W398,W398)-1,"")</f>
        <v/>
      </c>
      <c r="AB398" s="91" t="str">
        <f>IFERROR(RANK(X398,$X$10:$X$326,1)+COUNTIF(X$326:X398,X398)-1,"")</f>
        <v/>
      </c>
      <c r="AC398" s="90" t="str">
        <f>IFERROR(RANK(Y398,$Y$10:$Y$326,1)+COUNTIF(Y$326:Y398,Y398)-1,"")</f>
        <v/>
      </c>
      <c r="AD398" s="90" t="str">
        <f>IFERROR(RANK(Z398,$Z$10:$Z$326,1)+COUNTIF(Z$326:Z398,Z398)-1,"")</f>
        <v/>
      </c>
    </row>
    <row r="399" spans="22:30" x14ac:dyDescent="0.25">
      <c r="V399" s="53" t="str">
        <f t="shared" si="55"/>
        <v/>
      </c>
      <c r="W399" s="88" t="str">
        <f t="shared" si="51"/>
        <v/>
      </c>
      <c r="X399" s="88" t="str">
        <f t="shared" si="52"/>
        <v/>
      </c>
      <c r="Y399" s="89" t="str">
        <f t="shared" si="53"/>
        <v/>
      </c>
      <c r="Z399" s="89" t="str">
        <f t="shared" si="54"/>
        <v/>
      </c>
      <c r="AA399" s="90" t="str">
        <f>IFERROR(RANK(W399,$W$10:$W$326,1)+COUNTIF(W$326:W399,W399)-1,"")</f>
        <v/>
      </c>
      <c r="AB399" s="91" t="str">
        <f>IFERROR(RANK(X399,$X$10:$X$326,1)+COUNTIF(X$326:X399,X399)-1,"")</f>
        <v/>
      </c>
      <c r="AC399" s="90" t="str">
        <f>IFERROR(RANK(Y399,$Y$10:$Y$326,1)+COUNTIF(Y$326:Y399,Y399)-1,"")</f>
        <v/>
      </c>
      <c r="AD399" s="90" t="str">
        <f>IFERROR(RANK(Z399,$Z$10:$Z$326,1)+COUNTIF(Z$326:Z399,Z399)-1,"")</f>
        <v/>
      </c>
    </row>
    <row r="400" spans="22:30" x14ac:dyDescent="0.25">
      <c r="V400" s="53" t="str">
        <f t="shared" si="55"/>
        <v/>
      </c>
      <c r="W400" s="88" t="str">
        <f t="shared" si="51"/>
        <v/>
      </c>
      <c r="X400" s="88" t="str">
        <f t="shared" si="52"/>
        <v/>
      </c>
      <c r="Y400" s="89" t="str">
        <f t="shared" si="53"/>
        <v/>
      </c>
      <c r="Z400" s="89" t="str">
        <f t="shared" si="54"/>
        <v/>
      </c>
      <c r="AA400" s="90" t="str">
        <f>IFERROR(RANK(W400,$W$10:$W$326,1)+COUNTIF(W$326:W400,W400)-1,"")</f>
        <v/>
      </c>
      <c r="AB400" s="91" t="str">
        <f>IFERROR(RANK(X400,$X$10:$X$326,1)+COUNTIF(X$326:X400,X400)-1,"")</f>
        <v/>
      </c>
      <c r="AC400" s="90" t="str">
        <f>IFERROR(RANK(Y400,$Y$10:$Y$326,1)+COUNTIF(Y$326:Y400,Y400)-1,"")</f>
        <v/>
      </c>
      <c r="AD400" s="90" t="str">
        <f>IFERROR(RANK(Z400,$Z$10:$Z$326,1)+COUNTIF(Z$326:Z400,Z400)-1,"")</f>
        <v/>
      </c>
    </row>
    <row r="401" spans="22:30" x14ac:dyDescent="0.25">
      <c r="V401" s="53" t="str">
        <f t="shared" si="55"/>
        <v/>
      </c>
      <c r="W401" s="88" t="str">
        <f t="shared" si="51"/>
        <v/>
      </c>
      <c r="X401" s="88" t="str">
        <f t="shared" si="52"/>
        <v/>
      </c>
      <c r="Y401" s="89" t="str">
        <f t="shared" si="53"/>
        <v/>
      </c>
      <c r="Z401" s="89" t="str">
        <f t="shared" si="54"/>
        <v/>
      </c>
      <c r="AA401" s="90" t="str">
        <f>IFERROR(RANK(W401,$W$10:$W$326,1)+COUNTIF(W$326:W401,W401)-1,"")</f>
        <v/>
      </c>
      <c r="AB401" s="91" t="str">
        <f>IFERROR(RANK(X401,$X$10:$X$326,1)+COUNTIF(X$326:X401,X401)-1,"")</f>
        <v/>
      </c>
      <c r="AC401" s="90" t="str">
        <f>IFERROR(RANK(Y401,$Y$10:$Y$326,1)+COUNTIF(Y$326:Y401,Y401)-1,"")</f>
        <v/>
      </c>
      <c r="AD401" s="90" t="str">
        <f>IFERROR(RANK(Z401,$Z$10:$Z$326,1)+COUNTIF(Z$326:Z401,Z401)-1,"")</f>
        <v/>
      </c>
    </row>
    <row r="402" spans="22:30" x14ac:dyDescent="0.25">
      <c r="V402" s="53" t="str">
        <f t="shared" si="55"/>
        <v/>
      </c>
      <c r="W402" s="88" t="str">
        <f t="shared" si="51"/>
        <v/>
      </c>
      <c r="X402" s="88" t="str">
        <f t="shared" si="52"/>
        <v/>
      </c>
      <c r="Y402" s="89" t="str">
        <f t="shared" si="53"/>
        <v/>
      </c>
      <c r="Z402" s="89" t="str">
        <f t="shared" si="54"/>
        <v/>
      </c>
      <c r="AA402" s="90" t="str">
        <f>IFERROR(RANK(W402,$W$10:$W$326,1)+COUNTIF(W$326:W402,W402)-1,"")</f>
        <v/>
      </c>
      <c r="AB402" s="91" t="str">
        <f>IFERROR(RANK(X402,$X$10:$X$326,1)+COUNTIF(X$326:X402,X402)-1,"")</f>
        <v/>
      </c>
      <c r="AC402" s="90" t="str">
        <f>IFERROR(RANK(Y402,$Y$10:$Y$326,1)+COUNTIF(Y$326:Y402,Y402)-1,"")</f>
        <v/>
      </c>
      <c r="AD402" s="90" t="str">
        <f>IFERROR(RANK(Z402,$Z$10:$Z$326,1)+COUNTIF(Z$326:Z402,Z402)-1,"")</f>
        <v/>
      </c>
    </row>
    <row r="403" spans="22:30" x14ac:dyDescent="0.25">
      <c r="V403" s="53" t="str">
        <f t="shared" si="55"/>
        <v/>
      </c>
      <c r="W403" s="88" t="str">
        <f t="shared" si="51"/>
        <v/>
      </c>
      <c r="X403" s="88" t="str">
        <f t="shared" si="52"/>
        <v/>
      </c>
      <c r="Y403" s="89" t="str">
        <f t="shared" si="53"/>
        <v/>
      </c>
      <c r="Z403" s="89" t="str">
        <f t="shared" si="54"/>
        <v/>
      </c>
      <c r="AA403" s="90" t="str">
        <f>IFERROR(RANK(W403,$W$10:$W$326,1)+COUNTIF(W$326:W403,W403)-1,"")</f>
        <v/>
      </c>
      <c r="AB403" s="91" t="str">
        <f>IFERROR(RANK(X403,$X$10:$X$326,1)+COUNTIF(X$326:X403,X403)-1,"")</f>
        <v/>
      </c>
      <c r="AC403" s="90" t="str">
        <f>IFERROR(RANK(Y403,$Y$10:$Y$326,1)+COUNTIF(Y$326:Y403,Y403)-1,"")</f>
        <v/>
      </c>
      <c r="AD403" s="90" t="str">
        <f>IFERROR(RANK(Z403,$Z$10:$Z$326,1)+COUNTIF(Z$326:Z403,Z403)-1,"")</f>
        <v/>
      </c>
    </row>
    <row r="404" spans="22:30" x14ac:dyDescent="0.25">
      <c r="V404" s="53" t="str">
        <f t="shared" si="55"/>
        <v/>
      </c>
      <c r="W404" s="88" t="str">
        <f t="shared" si="51"/>
        <v/>
      </c>
      <c r="X404" s="88" t="str">
        <f t="shared" si="52"/>
        <v/>
      </c>
      <c r="Y404" s="89" t="str">
        <f t="shared" si="53"/>
        <v/>
      </c>
      <c r="Z404" s="89" t="str">
        <f t="shared" si="54"/>
        <v/>
      </c>
      <c r="AA404" s="90" t="str">
        <f>IFERROR(RANK(W404,$W$10:$W$326,1)+COUNTIF(W$326:W404,W404)-1,"")</f>
        <v/>
      </c>
      <c r="AB404" s="91" t="str">
        <f>IFERROR(RANK(X404,$X$10:$X$326,1)+COUNTIF(X$326:X404,X404)-1,"")</f>
        <v/>
      </c>
      <c r="AC404" s="90" t="str">
        <f>IFERROR(RANK(Y404,$Y$10:$Y$326,1)+COUNTIF(Y$326:Y404,Y404)-1,"")</f>
        <v/>
      </c>
      <c r="AD404" s="90" t="str">
        <f>IFERROR(RANK(Z404,$Z$10:$Z$326,1)+COUNTIF(Z$326:Z404,Z404)-1,"")</f>
        <v/>
      </c>
    </row>
    <row r="405" spans="22:30" x14ac:dyDescent="0.25">
      <c r="V405" s="53" t="str">
        <f t="shared" si="55"/>
        <v/>
      </c>
      <c r="W405" s="88" t="str">
        <f t="shared" si="51"/>
        <v/>
      </c>
      <c r="X405" s="88" t="str">
        <f t="shared" si="52"/>
        <v/>
      </c>
      <c r="Y405" s="89" t="str">
        <f t="shared" si="53"/>
        <v/>
      </c>
      <c r="Z405" s="89" t="str">
        <f t="shared" si="54"/>
        <v/>
      </c>
      <c r="AA405" s="90" t="str">
        <f>IFERROR(RANK(W405,$W$10:$W$326,1)+COUNTIF(W$326:W405,W405)-1,"")</f>
        <v/>
      </c>
      <c r="AB405" s="91" t="str">
        <f>IFERROR(RANK(X405,$X$10:$X$326,1)+COUNTIF(X$326:X405,X405)-1,"")</f>
        <v/>
      </c>
      <c r="AC405" s="90" t="str">
        <f>IFERROR(RANK(Y405,$Y$10:$Y$326,1)+COUNTIF(Y$326:Y405,Y405)-1,"")</f>
        <v/>
      </c>
      <c r="AD405" s="90" t="str">
        <f>IFERROR(RANK(Z405,$Z$10:$Z$326,1)+COUNTIF(Z$326:Z405,Z405)-1,"")</f>
        <v/>
      </c>
    </row>
    <row r="406" spans="22:30" x14ac:dyDescent="0.25">
      <c r="V406" s="53" t="str">
        <f t="shared" si="55"/>
        <v/>
      </c>
      <c r="W406" s="88" t="str">
        <f t="shared" si="51"/>
        <v/>
      </c>
      <c r="X406" s="88" t="str">
        <f t="shared" si="52"/>
        <v/>
      </c>
      <c r="Y406" s="89" t="str">
        <f t="shared" si="53"/>
        <v/>
      </c>
      <c r="Z406" s="89" t="str">
        <f t="shared" si="54"/>
        <v/>
      </c>
      <c r="AA406" s="90" t="str">
        <f>IFERROR(RANK(W406,$W$10:$W$326,1)+COUNTIF(W$326:W406,W406)-1,"")</f>
        <v/>
      </c>
      <c r="AB406" s="91" t="str">
        <f>IFERROR(RANK(X406,$X$10:$X$326,1)+COUNTIF(X$326:X406,X406)-1,"")</f>
        <v/>
      </c>
      <c r="AC406" s="90" t="str">
        <f>IFERROR(RANK(Y406,$Y$10:$Y$326,1)+COUNTIF(Y$326:Y406,Y406)-1,"")</f>
        <v/>
      </c>
      <c r="AD406" s="90" t="str">
        <f>IFERROR(RANK(Z406,$Z$10:$Z$326,1)+COUNTIF(Z$326:Z406,Z406)-1,"")</f>
        <v/>
      </c>
    </row>
    <row r="407" spans="22:30" x14ac:dyDescent="0.25">
      <c r="V407" s="53" t="str">
        <f t="shared" si="55"/>
        <v/>
      </c>
      <c r="W407" s="88" t="str">
        <f t="shared" si="51"/>
        <v/>
      </c>
      <c r="X407" s="88" t="str">
        <f t="shared" si="52"/>
        <v/>
      </c>
      <c r="Y407" s="89" t="str">
        <f t="shared" si="53"/>
        <v/>
      </c>
      <c r="Z407" s="89" t="str">
        <f t="shared" si="54"/>
        <v/>
      </c>
      <c r="AA407" s="90" t="str">
        <f>IFERROR(RANK(W407,$W$10:$W$326,1)+COUNTIF(W$326:W407,W407)-1,"")</f>
        <v/>
      </c>
      <c r="AB407" s="91" t="str">
        <f>IFERROR(RANK(X407,$X$10:$X$326,1)+COUNTIF(X$326:X407,X407)-1,"")</f>
        <v/>
      </c>
      <c r="AC407" s="90" t="str">
        <f>IFERROR(RANK(Y407,$Y$10:$Y$326,1)+COUNTIF(Y$326:Y407,Y407)-1,"")</f>
        <v/>
      </c>
      <c r="AD407" s="90" t="str">
        <f>IFERROR(RANK(Z407,$Z$10:$Z$326,1)+COUNTIF(Z$326:Z407,Z407)-1,"")</f>
        <v/>
      </c>
    </row>
    <row r="408" spans="22:30" x14ac:dyDescent="0.25">
      <c r="V408" s="53" t="str">
        <f t="shared" si="55"/>
        <v/>
      </c>
      <c r="W408" s="88" t="str">
        <f t="shared" si="51"/>
        <v/>
      </c>
      <c r="X408" s="88" t="str">
        <f t="shared" si="52"/>
        <v/>
      </c>
      <c r="Y408" s="89" t="str">
        <f t="shared" si="53"/>
        <v/>
      </c>
      <c r="Z408" s="89" t="str">
        <f t="shared" si="54"/>
        <v/>
      </c>
      <c r="AA408" s="90" t="str">
        <f>IFERROR(RANK(W408,$W$10:$W$326,1)+COUNTIF(W$326:W408,W408)-1,"")</f>
        <v/>
      </c>
      <c r="AB408" s="91" t="str">
        <f>IFERROR(RANK(X408,$X$10:$X$326,1)+COUNTIF(X$326:X408,X408)-1,"")</f>
        <v/>
      </c>
      <c r="AC408" s="90" t="str">
        <f>IFERROR(RANK(Y408,$Y$10:$Y$326,1)+COUNTIF(Y$326:Y408,Y408)-1,"")</f>
        <v/>
      </c>
      <c r="AD408" s="90" t="str">
        <f>IFERROR(RANK(Z408,$Z$10:$Z$326,1)+COUNTIF(Z$326:Z408,Z408)-1,"")</f>
        <v/>
      </c>
    </row>
    <row r="409" spans="22:30" x14ac:dyDescent="0.25">
      <c r="V409" s="53" t="str">
        <f t="shared" si="55"/>
        <v/>
      </c>
      <c r="W409" s="88" t="str">
        <f t="shared" si="51"/>
        <v/>
      </c>
      <c r="X409" s="88" t="str">
        <f t="shared" si="52"/>
        <v/>
      </c>
      <c r="Y409" s="89" t="str">
        <f t="shared" si="53"/>
        <v/>
      </c>
      <c r="Z409" s="89" t="str">
        <f t="shared" si="54"/>
        <v/>
      </c>
      <c r="AA409" s="90" t="str">
        <f>IFERROR(RANK(W409,$W$10:$W$326,1)+COUNTIF(W$326:W409,W409)-1,"")</f>
        <v/>
      </c>
      <c r="AB409" s="91" t="str">
        <f>IFERROR(RANK(X409,$X$10:$X$326,1)+COUNTIF(X$326:X409,X409)-1,"")</f>
        <v/>
      </c>
      <c r="AC409" s="90" t="str">
        <f>IFERROR(RANK(Y409,$Y$10:$Y$326,1)+COUNTIF(Y$326:Y409,Y409)-1,"")</f>
        <v/>
      </c>
      <c r="AD409" s="90" t="str">
        <f>IFERROR(RANK(Z409,$Z$10:$Z$326,1)+COUNTIF(Z$326:Z409,Z409)-1,"")</f>
        <v/>
      </c>
    </row>
    <row r="410" spans="22:30" x14ac:dyDescent="0.25">
      <c r="V410" s="53" t="str">
        <f t="shared" si="55"/>
        <v/>
      </c>
      <c r="W410" s="88" t="str">
        <f t="shared" si="51"/>
        <v/>
      </c>
      <c r="X410" s="88" t="str">
        <f t="shared" si="52"/>
        <v/>
      </c>
      <c r="Y410" s="89" t="str">
        <f t="shared" si="53"/>
        <v/>
      </c>
      <c r="Z410" s="89" t="str">
        <f t="shared" si="54"/>
        <v/>
      </c>
      <c r="AA410" s="90" t="str">
        <f>IFERROR(RANK(W410,$W$10:$W$326,1)+COUNTIF(W$326:W410,W410)-1,"")</f>
        <v/>
      </c>
      <c r="AB410" s="91" t="str">
        <f>IFERROR(RANK(X410,$X$10:$X$326,1)+COUNTIF(X$326:X410,X410)-1,"")</f>
        <v/>
      </c>
      <c r="AC410" s="90" t="str">
        <f>IFERROR(RANK(Y410,$Y$10:$Y$326,1)+COUNTIF(Y$326:Y410,Y410)-1,"")</f>
        <v/>
      </c>
      <c r="AD410" s="90" t="str">
        <f>IFERROR(RANK(Z410,$Z$10:$Z$326,1)+COUNTIF(Z$326:Z410,Z410)-1,"")</f>
        <v/>
      </c>
    </row>
    <row r="411" spans="22:30" x14ac:dyDescent="0.25">
      <c r="V411" s="53" t="str">
        <f t="shared" si="55"/>
        <v/>
      </c>
      <c r="W411" s="88" t="str">
        <f t="shared" si="51"/>
        <v/>
      </c>
      <c r="X411" s="88" t="str">
        <f t="shared" si="52"/>
        <v/>
      </c>
      <c r="Y411" s="89" t="str">
        <f t="shared" si="53"/>
        <v/>
      </c>
      <c r="Z411" s="89" t="str">
        <f t="shared" si="54"/>
        <v/>
      </c>
      <c r="AA411" s="90" t="str">
        <f>IFERROR(RANK(W411,$W$10:$W$326,1)+COUNTIF(W$326:W411,W411)-1,"")</f>
        <v/>
      </c>
      <c r="AB411" s="91" t="str">
        <f>IFERROR(RANK(X411,$X$10:$X$326,1)+COUNTIF(X$326:X411,X411)-1,"")</f>
        <v/>
      </c>
      <c r="AC411" s="90" t="str">
        <f>IFERROR(RANK(Y411,$Y$10:$Y$326,1)+COUNTIF(Y$326:Y411,Y411)-1,"")</f>
        <v/>
      </c>
      <c r="AD411" s="90" t="str">
        <f>IFERROR(RANK(Z411,$Z$10:$Z$326,1)+COUNTIF(Z$326:Z411,Z411)-1,"")</f>
        <v/>
      </c>
    </row>
    <row r="412" spans="22:30" x14ac:dyDescent="0.25">
      <c r="V412" s="53" t="str">
        <f t="shared" si="55"/>
        <v/>
      </c>
      <c r="W412" s="88" t="str">
        <f t="shared" si="51"/>
        <v/>
      </c>
      <c r="X412" s="88" t="str">
        <f t="shared" si="52"/>
        <v/>
      </c>
      <c r="Y412" s="89" t="str">
        <f t="shared" si="53"/>
        <v/>
      </c>
      <c r="Z412" s="89" t="str">
        <f t="shared" si="54"/>
        <v/>
      </c>
      <c r="AA412" s="90" t="str">
        <f>IFERROR(RANK(W412,$W$10:$W$326,1)+COUNTIF(W$326:W412,W412)-1,"")</f>
        <v/>
      </c>
      <c r="AB412" s="91" t="str">
        <f>IFERROR(RANK(X412,$X$10:$X$326,1)+COUNTIF(X$326:X412,X412)-1,"")</f>
        <v/>
      </c>
      <c r="AC412" s="90" t="str">
        <f>IFERROR(RANK(Y412,$Y$10:$Y$326,1)+COUNTIF(Y$326:Y412,Y412)-1,"")</f>
        <v/>
      </c>
      <c r="AD412" s="90" t="str">
        <f>IFERROR(RANK(Z412,$Z$10:$Z$326,1)+COUNTIF(Z$326:Z412,Z412)-1,"")</f>
        <v/>
      </c>
    </row>
    <row r="413" spans="22:30" x14ac:dyDescent="0.25">
      <c r="V413" s="53" t="str">
        <f t="shared" si="55"/>
        <v/>
      </c>
      <c r="W413" s="88" t="str">
        <f t="shared" si="51"/>
        <v/>
      </c>
      <c r="X413" s="88" t="str">
        <f t="shared" si="52"/>
        <v/>
      </c>
      <c r="Y413" s="89" t="str">
        <f t="shared" si="53"/>
        <v/>
      </c>
      <c r="Z413" s="89" t="str">
        <f t="shared" si="54"/>
        <v/>
      </c>
      <c r="AA413" s="90" t="str">
        <f>IFERROR(RANK(W413,$W$10:$W$326,1)+COUNTIF(W$326:W413,W413)-1,"")</f>
        <v/>
      </c>
      <c r="AB413" s="91" t="str">
        <f>IFERROR(RANK(X413,$X$10:$X$326,1)+COUNTIF(X$326:X413,X413)-1,"")</f>
        <v/>
      </c>
      <c r="AC413" s="90" t="str">
        <f>IFERROR(RANK(Y413,$Y$10:$Y$326,1)+COUNTIF(Y$326:Y413,Y413)-1,"")</f>
        <v/>
      </c>
      <c r="AD413" s="90" t="str">
        <f>IFERROR(RANK(Z413,$Z$10:$Z$326,1)+COUNTIF(Z$326:Z413,Z413)-1,"")</f>
        <v/>
      </c>
    </row>
    <row r="414" spans="22:30" x14ac:dyDescent="0.25">
      <c r="V414" s="53" t="str">
        <f t="shared" si="55"/>
        <v/>
      </c>
      <c r="W414" s="88" t="str">
        <f t="shared" si="51"/>
        <v/>
      </c>
      <c r="X414" s="88" t="str">
        <f t="shared" si="52"/>
        <v/>
      </c>
      <c r="Y414" s="89" t="str">
        <f t="shared" si="53"/>
        <v/>
      </c>
      <c r="Z414" s="89" t="str">
        <f t="shared" si="54"/>
        <v/>
      </c>
      <c r="AA414" s="90" t="str">
        <f>IFERROR(RANK(W414,$W$10:$W$326,1)+COUNTIF(W$326:W414,W414)-1,"")</f>
        <v/>
      </c>
      <c r="AB414" s="91" t="str">
        <f>IFERROR(RANK(X414,$X$10:$X$326,1)+COUNTIF(X$326:X414,X414)-1,"")</f>
        <v/>
      </c>
      <c r="AC414" s="90" t="str">
        <f>IFERROR(RANK(Y414,$Y$10:$Y$326,1)+COUNTIF(Y$326:Y414,Y414)-1,"")</f>
        <v/>
      </c>
      <c r="AD414" s="90" t="str">
        <f>IFERROR(RANK(Z414,$Z$10:$Z$326,1)+COUNTIF(Z$326:Z414,Z414)-1,"")</f>
        <v/>
      </c>
    </row>
    <row r="415" spans="22:30" x14ac:dyDescent="0.25">
      <c r="V415" s="53" t="str">
        <f t="shared" si="55"/>
        <v/>
      </c>
      <c r="W415" s="88" t="str">
        <f t="shared" si="51"/>
        <v/>
      </c>
      <c r="X415" s="88" t="str">
        <f t="shared" si="52"/>
        <v/>
      </c>
      <c r="Y415" s="89" t="str">
        <f t="shared" si="53"/>
        <v/>
      </c>
      <c r="Z415" s="89" t="str">
        <f t="shared" si="54"/>
        <v/>
      </c>
      <c r="AA415" s="90" t="str">
        <f>IFERROR(RANK(W415,$W$10:$W$326,1)+COUNTIF(W$326:W415,W415)-1,"")</f>
        <v/>
      </c>
      <c r="AB415" s="91" t="str">
        <f>IFERROR(RANK(X415,$X$10:$X$326,1)+COUNTIF(X$326:X415,X415)-1,"")</f>
        <v/>
      </c>
      <c r="AC415" s="90" t="str">
        <f>IFERROR(RANK(Y415,$Y$10:$Y$326,1)+COUNTIF(Y$326:Y415,Y415)-1,"")</f>
        <v/>
      </c>
      <c r="AD415" s="90" t="str">
        <f>IFERROR(RANK(Z415,$Z$10:$Z$326,1)+COUNTIF(Z$326:Z415,Z415)-1,"")</f>
        <v/>
      </c>
    </row>
    <row r="416" spans="22:30" x14ac:dyDescent="0.25">
      <c r="V416" s="53" t="str">
        <f t="shared" si="55"/>
        <v/>
      </c>
      <c r="W416" s="88" t="str">
        <f t="shared" si="51"/>
        <v/>
      </c>
      <c r="X416" s="88" t="str">
        <f t="shared" si="52"/>
        <v/>
      </c>
      <c r="Y416" s="89" t="str">
        <f t="shared" si="53"/>
        <v/>
      </c>
      <c r="Z416" s="89" t="str">
        <f t="shared" si="54"/>
        <v/>
      </c>
      <c r="AA416" s="90" t="str">
        <f>IFERROR(RANK(W416,$W$10:$W$326,1)+COUNTIF(W$326:W416,W416)-1,"")</f>
        <v/>
      </c>
      <c r="AB416" s="91" t="str">
        <f>IFERROR(RANK(X416,$X$10:$X$326,1)+COUNTIF(X$326:X416,X416)-1,"")</f>
        <v/>
      </c>
      <c r="AC416" s="90" t="str">
        <f>IFERROR(RANK(Y416,$Y$10:$Y$326,1)+COUNTIF(Y$326:Y416,Y416)-1,"")</f>
        <v/>
      </c>
      <c r="AD416" s="90" t="str">
        <f>IFERROR(RANK(Z416,$Z$10:$Z$326,1)+COUNTIF(Z$326:Z416,Z416)-1,"")</f>
        <v/>
      </c>
    </row>
    <row r="417" spans="22:30" x14ac:dyDescent="0.25">
      <c r="V417" s="53" t="str">
        <f t="shared" si="55"/>
        <v/>
      </c>
      <c r="W417" s="88" t="str">
        <f t="shared" si="51"/>
        <v/>
      </c>
      <c r="X417" s="88" t="str">
        <f t="shared" si="52"/>
        <v/>
      </c>
      <c r="Y417" s="89" t="str">
        <f t="shared" si="53"/>
        <v/>
      </c>
      <c r="Z417" s="89" t="str">
        <f t="shared" si="54"/>
        <v/>
      </c>
      <c r="AA417" s="90" t="str">
        <f>IFERROR(RANK(W417,$W$10:$W$326,1)+COUNTIF(W$326:W417,W417)-1,"")</f>
        <v/>
      </c>
      <c r="AB417" s="91" t="str">
        <f>IFERROR(RANK(X417,$X$10:$X$326,1)+COUNTIF(X$326:X417,X417)-1,"")</f>
        <v/>
      </c>
      <c r="AC417" s="90" t="str">
        <f>IFERROR(RANK(Y417,$Y$10:$Y$326,1)+COUNTIF(Y$326:Y417,Y417)-1,"")</f>
        <v/>
      </c>
      <c r="AD417" s="90" t="str">
        <f>IFERROR(RANK(Z417,$Z$10:$Z$326,1)+COUNTIF(Z$326:Z417,Z417)-1,"")</f>
        <v/>
      </c>
    </row>
    <row r="418" spans="22:30" x14ac:dyDescent="0.25">
      <c r="V418" s="53" t="str">
        <f t="shared" si="55"/>
        <v/>
      </c>
      <c r="W418" s="88" t="str">
        <f t="shared" si="51"/>
        <v/>
      </c>
      <c r="X418" s="88" t="str">
        <f t="shared" si="52"/>
        <v/>
      </c>
      <c r="Y418" s="89" t="str">
        <f t="shared" si="53"/>
        <v/>
      </c>
      <c r="Z418" s="89" t="str">
        <f t="shared" si="54"/>
        <v/>
      </c>
      <c r="AA418" s="90" t="str">
        <f>IFERROR(RANK(W418,$W$10:$W$326,1)+COUNTIF(W$326:W418,W418)-1,"")</f>
        <v/>
      </c>
      <c r="AB418" s="91" t="str">
        <f>IFERROR(RANK(X418,$X$10:$X$326,1)+COUNTIF(X$326:X418,X418)-1,"")</f>
        <v/>
      </c>
      <c r="AC418" s="90" t="str">
        <f>IFERROR(RANK(Y418,$Y$10:$Y$326,1)+COUNTIF(Y$326:Y418,Y418)-1,"")</f>
        <v/>
      </c>
      <c r="AD418" s="90" t="str">
        <f>IFERROR(RANK(Z418,$Z$10:$Z$326,1)+COUNTIF(Z$326:Z418,Z418)-1,"")</f>
        <v/>
      </c>
    </row>
    <row r="419" spans="22:30" x14ac:dyDescent="0.25">
      <c r="V419" s="53" t="str">
        <f t="shared" si="55"/>
        <v/>
      </c>
      <c r="W419" s="88" t="str">
        <f t="shared" si="51"/>
        <v/>
      </c>
      <c r="X419" s="88" t="str">
        <f t="shared" si="52"/>
        <v/>
      </c>
      <c r="Y419" s="89" t="str">
        <f t="shared" si="53"/>
        <v/>
      </c>
      <c r="Z419" s="89" t="str">
        <f t="shared" si="54"/>
        <v/>
      </c>
      <c r="AA419" s="90" t="str">
        <f>IFERROR(RANK(W419,$W$10:$W$326,1)+COUNTIF(W$326:W419,W419)-1,"")</f>
        <v/>
      </c>
      <c r="AB419" s="91" t="str">
        <f>IFERROR(RANK(X419,$X$10:$X$326,1)+COUNTIF(X$326:X419,X419)-1,"")</f>
        <v/>
      </c>
      <c r="AC419" s="90" t="str">
        <f>IFERROR(RANK(Y419,$Y$10:$Y$326,1)+COUNTIF(Y$326:Y419,Y419)-1,"")</f>
        <v/>
      </c>
      <c r="AD419" s="90" t="str">
        <f>IFERROR(RANK(Z419,$Z$10:$Z$326,1)+COUNTIF(Z$326:Z419,Z419)-1,"")</f>
        <v/>
      </c>
    </row>
    <row r="420" spans="22:30" x14ac:dyDescent="0.25">
      <c r="V420" s="53" t="str">
        <f t="shared" si="55"/>
        <v/>
      </c>
      <c r="W420" s="88" t="str">
        <f t="shared" si="51"/>
        <v/>
      </c>
      <c r="X420" s="88" t="str">
        <f t="shared" si="52"/>
        <v/>
      </c>
      <c r="Y420" s="89" t="str">
        <f t="shared" si="53"/>
        <v/>
      </c>
      <c r="Z420" s="89" t="str">
        <f t="shared" si="54"/>
        <v/>
      </c>
      <c r="AA420" s="90" t="str">
        <f>IFERROR(RANK(W420,$W$10:$W$326,1)+COUNTIF(W$326:W420,W420)-1,"")</f>
        <v/>
      </c>
      <c r="AB420" s="91" t="str">
        <f>IFERROR(RANK(X420,$X$10:$X$326,1)+COUNTIF(X$326:X420,X420)-1,"")</f>
        <v/>
      </c>
      <c r="AC420" s="90" t="str">
        <f>IFERROR(RANK(Y420,$Y$10:$Y$326,1)+COUNTIF(Y$326:Y420,Y420)-1,"")</f>
        <v/>
      </c>
      <c r="AD420" s="90" t="str">
        <f>IFERROR(RANK(Z420,$Z$10:$Z$326,1)+COUNTIF(Z$326:Z420,Z420)-1,"")</f>
        <v/>
      </c>
    </row>
    <row r="421" spans="22:30" x14ac:dyDescent="0.25">
      <c r="V421" s="53" t="str">
        <f t="shared" si="55"/>
        <v/>
      </c>
      <c r="W421" s="88" t="str">
        <f t="shared" si="51"/>
        <v/>
      </c>
      <c r="X421" s="88" t="str">
        <f t="shared" si="52"/>
        <v/>
      </c>
      <c r="Y421" s="89" t="str">
        <f t="shared" si="53"/>
        <v/>
      </c>
      <c r="Z421" s="89" t="str">
        <f t="shared" si="54"/>
        <v/>
      </c>
      <c r="AA421" s="90" t="str">
        <f>IFERROR(RANK(W421,$W$10:$W$326,1)+COUNTIF(W$326:W421,W421)-1,"")</f>
        <v/>
      </c>
      <c r="AB421" s="91" t="str">
        <f>IFERROR(RANK(X421,$X$10:$X$326,1)+COUNTIF(X$326:X421,X421)-1,"")</f>
        <v/>
      </c>
      <c r="AC421" s="90" t="str">
        <f>IFERROR(RANK(Y421,$Y$10:$Y$326,1)+COUNTIF(Y$326:Y421,Y421)-1,"")</f>
        <v/>
      </c>
      <c r="AD421" s="90" t="str">
        <f>IFERROR(RANK(Z421,$Z$10:$Z$326,1)+COUNTIF(Z$326:Z421,Z421)-1,"")</f>
        <v/>
      </c>
    </row>
    <row r="422" spans="22:30" x14ac:dyDescent="0.25">
      <c r="V422" s="53" t="str">
        <f t="shared" si="55"/>
        <v/>
      </c>
      <c r="W422" s="88" t="str">
        <f t="shared" si="51"/>
        <v/>
      </c>
      <c r="X422" s="88" t="str">
        <f t="shared" si="52"/>
        <v/>
      </c>
      <c r="Y422" s="89" t="str">
        <f t="shared" si="53"/>
        <v/>
      </c>
      <c r="Z422" s="89" t="str">
        <f t="shared" si="54"/>
        <v/>
      </c>
      <c r="AA422" s="90" t="str">
        <f>IFERROR(RANK(W422,$W$10:$W$326,1)+COUNTIF(W$326:W422,W422)-1,"")</f>
        <v/>
      </c>
      <c r="AB422" s="91" t="str">
        <f>IFERROR(RANK(X422,$X$10:$X$326,1)+COUNTIF(X$326:X422,X422)-1,"")</f>
        <v/>
      </c>
      <c r="AC422" s="90" t="str">
        <f>IFERROR(RANK(Y422,$Y$10:$Y$326,1)+COUNTIF(Y$326:Y422,Y422)-1,"")</f>
        <v/>
      </c>
      <c r="AD422" s="90" t="str">
        <f>IFERROR(RANK(Z422,$Z$10:$Z$326,1)+COUNTIF(Z$326:Z422,Z422)-1,"")</f>
        <v/>
      </c>
    </row>
    <row r="423" spans="22:30" x14ac:dyDescent="0.25">
      <c r="V423" s="53" t="str">
        <f t="shared" si="55"/>
        <v/>
      </c>
      <c r="W423" s="88" t="str">
        <f t="shared" si="51"/>
        <v/>
      </c>
      <c r="X423" s="88" t="str">
        <f t="shared" si="52"/>
        <v/>
      </c>
      <c r="Y423" s="89" t="str">
        <f t="shared" si="53"/>
        <v/>
      </c>
      <c r="Z423" s="89" t="str">
        <f t="shared" si="54"/>
        <v/>
      </c>
      <c r="AA423" s="90" t="str">
        <f>IFERROR(RANK(W423,$W$10:$W$326,1)+COUNTIF(W$326:W423,W423)-1,"")</f>
        <v/>
      </c>
      <c r="AB423" s="91" t="str">
        <f>IFERROR(RANK(X423,$X$10:$X$326,1)+COUNTIF(X$326:X423,X423)-1,"")</f>
        <v/>
      </c>
      <c r="AC423" s="90" t="str">
        <f>IFERROR(RANK(Y423,$Y$10:$Y$326,1)+COUNTIF(Y$326:Y423,Y423)-1,"")</f>
        <v/>
      </c>
      <c r="AD423" s="90" t="str">
        <f>IFERROR(RANK(Z423,$Z$10:$Z$326,1)+COUNTIF(Z$326:Z423,Z423)-1,"")</f>
        <v/>
      </c>
    </row>
    <row r="424" spans="22:30" x14ac:dyDescent="0.25">
      <c r="V424" s="53" t="str">
        <f t="shared" si="55"/>
        <v/>
      </c>
      <c r="W424" s="88" t="str">
        <f t="shared" si="51"/>
        <v/>
      </c>
      <c r="X424" s="88" t="str">
        <f t="shared" si="52"/>
        <v/>
      </c>
      <c r="Y424" s="89" t="str">
        <f t="shared" si="53"/>
        <v/>
      </c>
      <c r="Z424" s="89" t="str">
        <f t="shared" si="54"/>
        <v/>
      </c>
      <c r="AA424" s="90" t="str">
        <f>IFERROR(RANK(W424,$W$10:$W$326,1)+COUNTIF(W$326:W424,W424)-1,"")</f>
        <v/>
      </c>
      <c r="AB424" s="91" t="str">
        <f>IFERROR(RANK(X424,$X$10:$X$326,1)+COUNTIF(X$326:X424,X424)-1,"")</f>
        <v/>
      </c>
      <c r="AC424" s="90" t="str">
        <f>IFERROR(RANK(Y424,$Y$10:$Y$326,1)+COUNTIF(Y$326:Y424,Y424)-1,"")</f>
        <v/>
      </c>
      <c r="AD424" s="90" t="str">
        <f>IFERROR(RANK(Z424,$Z$10:$Z$326,1)+COUNTIF(Z$326:Z424,Z424)-1,"")</f>
        <v/>
      </c>
    </row>
    <row r="425" spans="22:30" x14ac:dyDescent="0.25">
      <c r="V425" s="53" t="str">
        <f t="shared" si="55"/>
        <v/>
      </c>
      <c r="W425" s="88" t="str">
        <f t="shared" si="51"/>
        <v/>
      </c>
      <c r="X425" s="88" t="str">
        <f t="shared" si="52"/>
        <v/>
      </c>
      <c r="Y425" s="89" t="str">
        <f t="shared" si="53"/>
        <v/>
      </c>
      <c r="Z425" s="89" t="str">
        <f t="shared" si="54"/>
        <v/>
      </c>
      <c r="AA425" s="90" t="str">
        <f>IFERROR(RANK(W425,$W$10:$W$326,1)+COUNTIF(W$326:W425,W425)-1,"")</f>
        <v/>
      </c>
      <c r="AB425" s="91" t="str">
        <f>IFERROR(RANK(X425,$X$10:$X$326,1)+COUNTIF(X$326:X425,X425)-1,"")</f>
        <v/>
      </c>
      <c r="AC425" s="90" t="str">
        <f>IFERROR(RANK(Y425,$Y$10:$Y$326,1)+COUNTIF(Y$326:Y425,Y425)-1,"")</f>
        <v/>
      </c>
      <c r="AD425" s="90" t="str">
        <f>IFERROR(RANK(Z425,$Z$10:$Z$326,1)+COUNTIF(Z$326:Z425,Z425)-1,"")</f>
        <v/>
      </c>
    </row>
    <row r="426" spans="22:30" x14ac:dyDescent="0.25">
      <c r="V426" s="53" t="str">
        <f t="shared" si="55"/>
        <v/>
      </c>
      <c r="W426" s="88" t="str">
        <f t="shared" si="51"/>
        <v/>
      </c>
      <c r="X426" s="88" t="str">
        <f t="shared" si="52"/>
        <v/>
      </c>
      <c r="Y426" s="89" t="str">
        <f t="shared" si="53"/>
        <v/>
      </c>
      <c r="Z426" s="89" t="str">
        <f t="shared" si="54"/>
        <v/>
      </c>
      <c r="AA426" s="90" t="str">
        <f>IFERROR(RANK(W426,$W$10:$W$326,1)+COUNTIF(W$326:W426,W426)-1,"")</f>
        <v/>
      </c>
      <c r="AB426" s="91" t="str">
        <f>IFERROR(RANK(X426,$X$10:$X$326,1)+COUNTIF(X$326:X426,X426)-1,"")</f>
        <v/>
      </c>
      <c r="AC426" s="90" t="str">
        <f>IFERROR(RANK(Y426,$Y$10:$Y$326,1)+COUNTIF(Y$326:Y426,Y426)-1,"")</f>
        <v/>
      </c>
      <c r="AD426" s="90" t="str">
        <f>IFERROR(RANK(Z426,$Z$10:$Z$326,1)+COUNTIF(Z$326:Z426,Z426)-1,"")</f>
        <v/>
      </c>
    </row>
    <row r="427" spans="22:30" x14ac:dyDescent="0.25">
      <c r="V427" s="53" t="str">
        <f t="shared" si="55"/>
        <v/>
      </c>
      <c r="W427" s="88" t="str">
        <f t="shared" si="51"/>
        <v/>
      </c>
      <c r="X427" s="88" t="str">
        <f t="shared" si="52"/>
        <v/>
      </c>
      <c r="Y427" s="89" t="str">
        <f t="shared" si="53"/>
        <v/>
      </c>
      <c r="Z427" s="89" t="str">
        <f t="shared" si="54"/>
        <v/>
      </c>
      <c r="AA427" s="90" t="str">
        <f>IFERROR(RANK(W427,$W$10:$W$326,1)+COUNTIF(W$326:W427,W427)-1,"")</f>
        <v/>
      </c>
      <c r="AB427" s="91" t="str">
        <f>IFERROR(RANK(X427,$X$10:$X$326,1)+COUNTIF(X$326:X427,X427)-1,"")</f>
        <v/>
      </c>
      <c r="AC427" s="90" t="str">
        <f>IFERROR(RANK(Y427,$Y$10:$Y$326,1)+COUNTIF(Y$326:Y427,Y427)-1,"")</f>
        <v/>
      </c>
      <c r="AD427" s="90" t="str">
        <f>IFERROR(RANK(Z427,$Z$10:$Z$326,1)+COUNTIF(Z$326:Z427,Z427)-1,"")</f>
        <v/>
      </c>
    </row>
    <row r="428" spans="22:30" x14ac:dyDescent="0.25">
      <c r="V428" s="53" t="str">
        <f t="shared" si="55"/>
        <v/>
      </c>
      <c r="W428" s="88" t="str">
        <f t="shared" si="51"/>
        <v/>
      </c>
      <c r="X428" s="88" t="str">
        <f t="shared" si="52"/>
        <v/>
      </c>
      <c r="Y428" s="89" t="str">
        <f t="shared" si="53"/>
        <v/>
      </c>
      <c r="Z428" s="89" t="str">
        <f t="shared" si="54"/>
        <v/>
      </c>
      <c r="AA428" s="90" t="str">
        <f>IFERROR(RANK(W428,$W$10:$W$326,1)+COUNTIF(W$326:W428,W428)-1,"")</f>
        <v/>
      </c>
      <c r="AB428" s="91" t="str">
        <f>IFERROR(RANK(X428,$X$10:$X$326,1)+COUNTIF(X$326:X428,X428)-1,"")</f>
        <v/>
      </c>
      <c r="AC428" s="90" t="str">
        <f>IFERROR(RANK(Y428,$Y$10:$Y$326,1)+COUNTIF(Y$326:Y428,Y428)-1,"")</f>
        <v/>
      </c>
      <c r="AD428" s="90" t="str">
        <f>IFERROR(RANK(Z428,$Z$10:$Z$326,1)+COUNTIF(Z$326:Z428,Z428)-1,"")</f>
        <v/>
      </c>
    </row>
    <row r="429" spans="22:30" x14ac:dyDescent="0.25">
      <c r="V429" s="53" t="str">
        <f t="shared" si="55"/>
        <v/>
      </c>
      <c r="W429" s="88" t="str">
        <f t="shared" si="51"/>
        <v/>
      </c>
      <c r="X429" s="88" t="str">
        <f t="shared" si="52"/>
        <v/>
      </c>
      <c r="Y429" s="89" t="str">
        <f t="shared" si="53"/>
        <v/>
      </c>
      <c r="Z429" s="89" t="str">
        <f t="shared" si="54"/>
        <v/>
      </c>
      <c r="AA429" s="90" t="str">
        <f>IFERROR(RANK(W429,$W$10:$W$326,1)+COUNTIF(W$326:W429,W429)-1,"")</f>
        <v/>
      </c>
      <c r="AB429" s="91" t="str">
        <f>IFERROR(RANK(X429,$X$10:$X$326,1)+COUNTIF(X$326:X429,X429)-1,"")</f>
        <v/>
      </c>
      <c r="AC429" s="90" t="str">
        <f>IFERROR(RANK(Y429,$Y$10:$Y$326,1)+COUNTIF(Y$326:Y429,Y429)-1,"")</f>
        <v/>
      </c>
      <c r="AD429" s="90" t="str">
        <f>IFERROR(RANK(Z429,$Z$10:$Z$326,1)+COUNTIF(Z$326:Z429,Z429)-1,"")</f>
        <v/>
      </c>
    </row>
    <row r="430" spans="22:30" x14ac:dyDescent="0.25">
      <c r="V430" s="53" t="str">
        <f t="shared" si="55"/>
        <v/>
      </c>
      <c r="W430" s="88" t="str">
        <f t="shared" si="51"/>
        <v/>
      </c>
      <c r="X430" s="88" t="str">
        <f t="shared" si="52"/>
        <v/>
      </c>
      <c r="Y430" s="89" t="str">
        <f t="shared" si="53"/>
        <v/>
      </c>
      <c r="Z430" s="89" t="str">
        <f t="shared" si="54"/>
        <v/>
      </c>
      <c r="AA430" s="90" t="str">
        <f>IFERROR(RANK(W430,$W$10:$W$326,1)+COUNTIF(W$326:W430,W430)-1,"")</f>
        <v/>
      </c>
      <c r="AB430" s="91" t="str">
        <f>IFERROR(RANK(X430,$X$10:$X$326,1)+COUNTIF(X$326:X430,X430)-1,"")</f>
        <v/>
      </c>
      <c r="AC430" s="90" t="str">
        <f>IFERROR(RANK(Y430,$Y$10:$Y$326,1)+COUNTIF(Y$326:Y430,Y430)-1,"")</f>
        <v/>
      </c>
      <c r="AD430" s="90" t="str">
        <f>IFERROR(RANK(Z430,$Z$10:$Z$326,1)+COUNTIF(Z$326:Z430,Z430)-1,"")</f>
        <v/>
      </c>
    </row>
    <row r="431" spans="22:30" x14ac:dyDescent="0.25">
      <c r="V431" s="53" t="str">
        <f t="shared" si="55"/>
        <v/>
      </c>
      <c r="W431" s="88" t="str">
        <f t="shared" si="51"/>
        <v/>
      </c>
      <c r="X431" s="88" t="str">
        <f t="shared" si="52"/>
        <v/>
      </c>
      <c r="Y431" s="89" t="str">
        <f t="shared" si="53"/>
        <v/>
      </c>
      <c r="Z431" s="89" t="str">
        <f t="shared" si="54"/>
        <v/>
      </c>
      <c r="AA431" s="90" t="str">
        <f>IFERROR(RANK(W431,$W$10:$W$326,1)+COUNTIF(W$326:W431,W431)-1,"")</f>
        <v/>
      </c>
      <c r="AB431" s="91" t="str">
        <f>IFERROR(RANK(X431,$X$10:$X$326,1)+COUNTIF(X$326:X431,X431)-1,"")</f>
        <v/>
      </c>
      <c r="AC431" s="90" t="str">
        <f>IFERROR(RANK(Y431,$Y$10:$Y$326,1)+COUNTIF(Y$326:Y431,Y431)-1,"")</f>
        <v/>
      </c>
      <c r="AD431" s="90" t="str">
        <f>IFERROR(RANK(Z431,$Z$10:$Z$326,1)+COUNTIF(Z$326:Z431,Z431)-1,"")</f>
        <v/>
      </c>
    </row>
    <row r="432" spans="22:30" x14ac:dyDescent="0.25">
      <c r="V432" s="53" t="str">
        <f t="shared" si="55"/>
        <v/>
      </c>
      <c r="W432" s="88" t="str">
        <f t="shared" si="51"/>
        <v/>
      </c>
      <c r="X432" s="88" t="str">
        <f t="shared" si="52"/>
        <v/>
      </c>
      <c r="Y432" s="89" t="str">
        <f t="shared" si="53"/>
        <v/>
      </c>
      <c r="Z432" s="89" t="str">
        <f t="shared" si="54"/>
        <v/>
      </c>
      <c r="AA432" s="90" t="str">
        <f>IFERROR(RANK(W432,$W$10:$W$326,1)+COUNTIF(W$326:W432,W432)-1,"")</f>
        <v/>
      </c>
      <c r="AB432" s="91" t="str">
        <f>IFERROR(RANK(X432,$X$10:$X$326,1)+COUNTIF(X$326:X432,X432)-1,"")</f>
        <v/>
      </c>
      <c r="AC432" s="90" t="str">
        <f>IFERROR(RANK(Y432,$Y$10:$Y$326,1)+COUNTIF(Y$326:Y432,Y432)-1,"")</f>
        <v/>
      </c>
      <c r="AD432" s="90" t="str">
        <f>IFERROR(RANK(Z432,$Z$10:$Z$326,1)+COUNTIF(Z$326:Z432,Z432)-1,"")</f>
        <v/>
      </c>
    </row>
    <row r="433" spans="22:30" x14ac:dyDescent="0.25">
      <c r="V433" s="53" t="str">
        <f t="shared" si="55"/>
        <v/>
      </c>
      <c r="W433" s="88" t="str">
        <f t="shared" si="51"/>
        <v/>
      </c>
      <c r="X433" s="88" t="str">
        <f t="shared" si="52"/>
        <v/>
      </c>
      <c r="Y433" s="89" t="str">
        <f t="shared" si="53"/>
        <v/>
      </c>
      <c r="Z433" s="89" t="str">
        <f t="shared" si="54"/>
        <v/>
      </c>
      <c r="AA433" s="90" t="str">
        <f>IFERROR(RANK(W433,$W$10:$W$326,1)+COUNTIF(W$326:W433,W433)-1,"")</f>
        <v/>
      </c>
      <c r="AB433" s="91" t="str">
        <f>IFERROR(RANK(X433,$X$10:$X$326,1)+COUNTIF(X$326:X433,X433)-1,"")</f>
        <v/>
      </c>
      <c r="AC433" s="90" t="str">
        <f>IFERROR(RANK(Y433,$Y$10:$Y$326,1)+COUNTIF(Y$326:Y433,Y433)-1,"")</f>
        <v/>
      </c>
      <c r="AD433" s="90" t="str">
        <f>IFERROR(RANK(Z433,$Z$10:$Z$326,1)+COUNTIF(Z$326:Z433,Z433)-1,"")</f>
        <v/>
      </c>
    </row>
    <row r="434" spans="22:30" x14ac:dyDescent="0.25">
      <c r="V434" s="53" t="str">
        <f t="shared" si="55"/>
        <v/>
      </c>
      <c r="W434" s="88" t="str">
        <f t="shared" si="51"/>
        <v/>
      </c>
      <c r="X434" s="88" t="str">
        <f t="shared" si="52"/>
        <v/>
      </c>
      <c r="Y434" s="89" t="str">
        <f t="shared" si="53"/>
        <v/>
      </c>
      <c r="Z434" s="89" t="str">
        <f t="shared" si="54"/>
        <v/>
      </c>
      <c r="AA434" s="90" t="str">
        <f>IFERROR(RANK(W434,$W$10:$W$326,1)+COUNTIF(W$326:W434,W434)-1,"")</f>
        <v/>
      </c>
      <c r="AB434" s="91" t="str">
        <f>IFERROR(RANK(X434,$X$10:$X$326,1)+COUNTIF(X$326:X434,X434)-1,"")</f>
        <v/>
      </c>
      <c r="AC434" s="90" t="str">
        <f>IFERROR(RANK(Y434,$Y$10:$Y$326,1)+COUNTIF(Y$326:Y434,Y434)-1,"")</f>
        <v/>
      </c>
      <c r="AD434" s="90" t="str">
        <f>IFERROR(RANK(Z434,$Z$10:$Z$326,1)+COUNTIF(Z$326:Z434,Z434)-1,"")</f>
        <v/>
      </c>
    </row>
    <row r="435" spans="22:30" x14ac:dyDescent="0.25">
      <c r="V435" s="53" t="str">
        <f t="shared" si="55"/>
        <v/>
      </c>
      <c r="W435" s="88" t="str">
        <f t="shared" si="51"/>
        <v/>
      </c>
      <c r="X435" s="88" t="str">
        <f t="shared" si="52"/>
        <v/>
      </c>
      <c r="Y435" s="89" t="str">
        <f t="shared" si="53"/>
        <v/>
      </c>
      <c r="Z435" s="89" t="str">
        <f t="shared" si="54"/>
        <v/>
      </c>
      <c r="AA435" s="90" t="str">
        <f>IFERROR(RANK(W435,$W$10:$W$326,1)+COUNTIF(W$326:W435,W435)-1,"")</f>
        <v/>
      </c>
      <c r="AB435" s="91" t="str">
        <f>IFERROR(RANK(X435,$X$10:$X$326,1)+COUNTIF(X$326:X435,X435)-1,"")</f>
        <v/>
      </c>
      <c r="AC435" s="90" t="str">
        <f>IFERROR(RANK(Y435,$Y$10:$Y$326,1)+COUNTIF(Y$326:Y435,Y435)-1,"")</f>
        <v/>
      </c>
      <c r="AD435" s="90" t="str">
        <f>IFERROR(RANK(Z435,$Z$10:$Z$326,1)+COUNTIF(Z$326:Z435,Z435)-1,"")</f>
        <v/>
      </c>
    </row>
    <row r="436" spans="22:30" x14ac:dyDescent="0.25">
      <c r="V436" s="53" t="str">
        <f t="shared" si="55"/>
        <v/>
      </c>
      <c r="W436" s="88" t="str">
        <f t="shared" si="51"/>
        <v/>
      </c>
      <c r="X436" s="88" t="str">
        <f t="shared" si="52"/>
        <v/>
      </c>
      <c r="Y436" s="89" t="str">
        <f t="shared" si="53"/>
        <v/>
      </c>
      <c r="Z436" s="89" t="str">
        <f t="shared" si="54"/>
        <v/>
      </c>
      <c r="AA436" s="90" t="str">
        <f>IFERROR(RANK(W436,$W$10:$W$326,1)+COUNTIF(W$326:W436,W436)-1,"")</f>
        <v/>
      </c>
      <c r="AB436" s="91" t="str">
        <f>IFERROR(RANK(X436,$X$10:$X$326,1)+COUNTIF(X$326:X436,X436)-1,"")</f>
        <v/>
      </c>
      <c r="AC436" s="90" t="str">
        <f>IFERROR(RANK(Y436,$Y$10:$Y$326,1)+COUNTIF(Y$326:Y436,Y436)-1,"")</f>
        <v/>
      </c>
      <c r="AD436" s="90" t="str">
        <f>IFERROR(RANK(Z436,$Z$10:$Z$326,1)+COUNTIF(Z$326:Z436,Z436)-1,"")</f>
        <v/>
      </c>
    </row>
    <row r="437" spans="22:30" x14ac:dyDescent="0.25">
      <c r="V437" s="53" t="str">
        <f t="shared" si="55"/>
        <v/>
      </c>
      <c r="W437" s="88" t="str">
        <f t="shared" si="51"/>
        <v/>
      </c>
      <c r="X437" s="88" t="str">
        <f t="shared" si="52"/>
        <v/>
      </c>
      <c r="Y437" s="89" t="str">
        <f t="shared" si="53"/>
        <v/>
      </c>
      <c r="Z437" s="89" t="str">
        <f t="shared" si="54"/>
        <v/>
      </c>
      <c r="AA437" s="90" t="str">
        <f>IFERROR(RANK(W437,$W$10:$W$326,1)+COUNTIF(W$326:W437,W437)-1,"")</f>
        <v/>
      </c>
      <c r="AB437" s="91" t="str">
        <f>IFERROR(RANK(X437,$X$10:$X$326,1)+COUNTIF(X$326:X437,X437)-1,"")</f>
        <v/>
      </c>
      <c r="AC437" s="90" t="str">
        <f>IFERROR(RANK(Y437,$Y$10:$Y$326,1)+COUNTIF(Y$326:Y437,Y437)-1,"")</f>
        <v/>
      </c>
      <c r="AD437" s="90" t="str">
        <f>IFERROR(RANK(Z437,$Z$10:$Z$326,1)+COUNTIF(Z$326:Z437,Z437)-1,"")</f>
        <v/>
      </c>
    </row>
    <row r="438" spans="22:30" x14ac:dyDescent="0.25">
      <c r="V438" s="53" t="str">
        <f t="shared" si="55"/>
        <v/>
      </c>
      <c r="W438" s="88" t="str">
        <f t="shared" si="51"/>
        <v/>
      </c>
      <c r="X438" s="88" t="str">
        <f t="shared" si="52"/>
        <v/>
      </c>
      <c r="Y438" s="89" t="str">
        <f t="shared" si="53"/>
        <v/>
      </c>
      <c r="Z438" s="89" t="str">
        <f t="shared" si="54"/>
        <v/>
      </c>
      <c r="AA438" s="90" t="str">
        <f>IFERROR(RANK(W438,$W$10:$W$326,1)+COUNTIF(W$326:W438,W438)-1,"")</f>
        <v/>
      </c>
      <c r="AB438" s="91" t="str">
        <f>IFERROR(RANK(X438,$X$10:$X$326,1)+COUNTIF(X$326:X438,X438)-1,"")</f>
        <v/>
      </c>
      <c r="AC438" s="90" t="str">
        <f>IFERROR(RANK(Y438,$Y$10:$Y$326,1)+COUNTIF(Y$326:Y438,Y438)-1,"")</f>
        <v/>
      </c>
      <c r="AD438" s="90" t="str">
        <f>IFERROR(RANK(Z438,$Z$10:$Z$326,1)+COUNTIF(Z$326:Z438,Z438)-1,"")</f>
        <v/>
      </c>
    </row>
    <row r="439" spans="22:30" x14ac:dyDescent="0.25">
      <c r="V439" s="53" t="str">
        <f t="shared" si="55"/>
        <v/>
      </c>
      <c r="W439" s="88" t="str">
        <f t="shared" si="51"/>
        <v/>
      </c>
      <c r="X439" s="88" t="str">
        <f t="shared" si="52"/>
        <v/>
      </c>
      <c r="Y439" s="89" t="str">
        <f t="shared" si="53"/>
        <v/>
      </c>
      <c r="Z439" s="89" t="str">
        <f t="shared" si="54"/>
        <v/>
      </c>
      <c r="AA439" s="90" t="str">
        <f>IFERROR(RANK(W439,$W$10:$W$326,1)+COUNTIF(W$326:W439,W439)-1,"")</f>
        <v/>
      </c>
      <c r="AB439" s="91" t="str">
        <f>IFERROR(RANK(X439,$X$10:$X$326,1)+COUNTIF(X$326:X439,X439)-1,"")</f>
        <v/>
      </c>
      <c r="AC439" s="90" t="str">
        <f>IFERROR(RANK(Y439,$Y$10:$Y$326,1)+COUNTIF(Y$326:Y439,Y439)-1,"")</f>
        <v/>
      </c>
      <c r="AD439" s="90" t="str">
        <f>IFERROR(RANK(Z439,$Z$10:$Z$326,1)+COUNTIF(Z$326:Z439,Z439)-1,"")</f>
        <v/>
      </c>
    </row>
    <row r="440" spans="22:30" x14ac:dyDescent="0.25">
      <c r="V440" s="53" t="str">
        <f t="shared" si="55"/>
        <v/>
      </c>
      <c r="W440" s="88" t="str">
        <f t="shared" si="51"/>
        <v/>
      </c>
      <c r="X440" s="88" t="str">
        <f t="shared" si="52"/>
        <v/>
      </c>
      <c r="Y440" s="89" t="str">
        <f t="shared" si="53"/>
        <v/>
      </c>
      <c r="Z440" s="89" t="str">
        <f t="shared" si="54"/>
        <v/>
      </c>
      <c r="AA440" s="90" t="str">
        <f>IFERROR(RANK(W440,$W$10:$W$326,1)+COUNTIF(W$326:W440,W440)-1,"")</f>
        <v/>
      </c>
      <c r="AB440" s="91" t="str">
        <f>IFERROR(RANK(X440,$X$10:$X$326,1)+COUNTIF(X$326:X440,X440)-1,"")</f>
        <v/>
      </c>
      <c r="AC440" s="90" t="str">
        <f>IFERROR(RANK(Y440,$Y$10:$Y$326,1)+COUNTIF(Y$326:Y440,Y440)-1,"")</f>
        <v/>
      </c>
      <c r="AD440" s="90" t="str">
        <f>IFERROR(RANK(Z440,$Z$10:$Z$326,1)+COUNTIF(Z$326:Z440,Z440)-1,"")</f>
        <v/>
      </c>
    </row>
    <row r="441" spans="22:30" x14ac:dyDescent="0.25">
      <c r="V441" s="53" t="str">
        <f t="shared" si="55"/>
        <v/>
      </c>
      <c r="W441" s="88" t="str">
        <f t="shared" si="51"/>
        <v/>
      </c>
      <c r="X441" s="88" t="str">
        <f t="shared" si="52"/>
        <v/>
      </c>
      <c r="Y441" s="89" t="str">
        <f t="shared" si="53"/>
        <v/>
      </c>
      <c r="Z441" s="89" t="str">
        <f t="shared" si="54"/>
        <v/>
      </c>
      <c r="AA441" s="90" t="str">
        <f>IFERROR(RANK(W441,$W$10:$W$326,1)+COUNTIF(W$326:W441,W441)-1,"")</f>
        <v/>
      </c>
      <c r="AB441" s="91" t="str">
        <f>IFERROR(RANK(X441,$X$10:$X$326,1)+COUNTIF(X$326:X441,X441)-1,"")</f>
        <v/>
      </c>
      <c r="AC441" s="90" t="str">
        <f>IFERROR(RANK(Y441,$Y$10:$Y$326,1)+COUNTIF(Y$326:Y441,Y441)-1,"")</f>
        <v/>
      </c>
      <c r="AD441" s="90" t="str">
        <f>IFERROR(RANK(Z441,$Z$10:$Z$326,1)+COUNTIF(Z$326:Z441,Z441)-1,"")</f>
        <v/>
      </c>
    </row>
    <row r="442" spans="22:30" x14ac:dyDescent="0.25">
      <c r="V442" s="53" t="str">
        <f t="shared" si="55"/>
        <v/>
      </c>
      <c r="W442" s="88" t="str">
        <f t="shared" si="51"/>
        <v/>
      </c>
      <c r="X442" s="88" t="str">
        <f t="shared" si="52"/>
        <v/>
      </c>
      <c r="Y442" s="89" t="str">
        <f t="shared" si="53"/>
        <v/>
      </c>
      <c r="Z442" s="89" t="str">
        <f t="shared" si="54"/>
        <v/>
      </c>
      <c r="AA442" s="90" t="str">
        <f>IFERROR(RANK(W442,$W$10:$W$326,1)+COUNTIF(W$326:W442,W442)-1,"")</f>
        <v/>
      </c>
      <c r="AB442" s="91" t="str">
        <f>IFERROR(RANK(X442,$X$10:$X$326,1)+COUNTIF(X$326:X442,X442)-1,"")</f>
        <v/>
      </c>
      <c r="AC442" s="90" t="str">
        <f>IFERROR(RANK(Y442,$Y$10:$Y$326,1)+COUNTIF(Y$326:Y442,Y442)-1,"")</f>
        <v/>
      </c>
      <c r="AD442" s="90" t="str">
        <f>IFERROR(RANK(Z442,$Z$10:$Z$326,1)+COUNTIF(Z$326:Z442,Z442)-1,"")</f>
        <v/>
      </c>
    </row>
    <row r="443" spans="22:30" x14ac:dyDescent="0.25">
      <c r="V443" s="53" t="str">
        <f t="shared" si="55"/>
        <v/>
      </c>
      <c r="W443" s="88" t="str">
        <f t="shared" si="51"/>
        <v/>
      </c>
      <c r="X443" s="88" t="str">
        <f t="shared" si="52"/>
        <v/>
      </c>
      <c r="Y443" s="89" t="str">
        <f t="shared" si="53"/>
        <v/>
      </c>
      <c r="Z443" s="89" t="str">
        <f t="shared" si="54"/>
        <v/>
      </c>
      <c r="AA443" s="90" t="str">
        <f>IFERROR(RANK(W443,$W$10:$W$326,1)+COUNTIF(W$326:W443,W443)-1,"")</f>
        <v/>
      </c>
      <c r="AB443" s="91" t="str">
        <f>IFERROR(RANK(X443,$X$10:$X$326,1)+COUNTIF(X$326:X443,X443)-1,"")</f>
        <v/>
      </c>
      <c r="AC443" s="90" t="str">
        <f>IFERROR(RANK(Y443,$Y$10:$Y$326,1)+COUNTIF(Y$326:Y443,Y443)-1,"")</f>
        <v/>
      </c>
      <c r="AD443" s="90" t="str">
        <f>IFERROR(RANK(Z443,$Z$10:$Z$326,1)+COUNTIF(Z$326:Z443,Z443)-1,"")</f>
        <v/>
      </c>
    </row>
    <row r="444" spans="22:30" x14ac:dyDescent="0.25">
      <c r="V444" s="53" t="str">
        <f t="shared" si="55"/>
        <v/>
      </c>
      <c r="W444" s="88" t="str">
        <f t="shared" si="51"/>
        <v/>
      </c>
      <c r="X444" s="88" t="str">
        <f t="shared" si="52"/>
        <v/>
      </c>
      <c r="Y444" s="89" t="str">
        <f t="shared" si="53"/>
        <v/>
      </c>
      <c r="Z444" s="89" t="str">
        <f t="shared" si="54"/>
        <v/>
      </c>
      <c r="AA444" s="90" t="str">
        <f>IFERROR(RANK(W444,$W$10:$W$326,1)+COUNTIF(W$326:W444,W444)-1,"")</f>
        <v/>
      </c>
      <c r="AB444" s="91" t="str">
        <f>IFERROR(RANK(X444,$X$10:$X$326,1)+COUNTIF(X$326:X444,X444)-1,"")</f>
        <v/>
      </c>
      <c r="AC444" s="90" t="str">
        <f>IFERROR(RANK(Y444,$Y$10:$Y$326,1)+COUNTIF(Y$326:Y444,Y444)-1,"")</f>
        <v/>
      </c>
      <c r="AD444" s="90" t="str">
        <f>IFERROR(RANK(Z444,$Z$10:$Z$326,1)+COUNTIF(Z$326:Z444,Z444)-1,"")</f>
        <v/>
      </c>
    </row>
    <row r="445" spans="22:30" x14ac:dyDescent="0.25">
      <c r="V445" s="53" t="str">
        <f t="shared" si="55"/>
        <v/>
      </c>
      <c r="W445" s="88" t="str">
        <f t="shared" si="51"/>
        <v/>
      </c>
      <c r="X445" s="88" t="str">
        <f t="shared" si="52"/>
        <v/>
      </c>
      <c r="Y445" s="89" t="str">
        <f t="shared" si="53"/>
        <v/>
      </c>
      <c r="Z445" s="89" t="str">
        <f t="shared" si="54"/>
        <v/>
      </c>
      <c r="AA445" s="90" t="str">
        <f>IFERROR(RANK(W445,$W$10:$W$326,1)+COUNTIF(W$326:W445,W445)-1,"")</f>
        <v/>
      </c>
      <c r="AB445" s="91" t="str">
        <f>IFERROR(RANK(X445,$X$10:$X$326,1)+COUNTIF(X$326:X445,X445)-1,"")</f>
        <v/>
      </c>
      <c r="AC445" s="90" t="str">
        <f>IFERROR(RANK(Y445,$Y$10:$Y$326,1)+COUNTIF(Y$326:Y445,Y445)-1,"")</f>
        <v/>
      </c>
      <c r="AD445" s="90" t="str">
        <f>IFERROR(RANK(Z445,$Z$10:$Z$326,1)+COUNTIF(Z$326:Z445,Z445)-1,"")</f>
        <v/>
      </c>
    </row>
    <row r="446" spans="22:30" x14ac:dyDescent="0.25">
      <c r="V446" s="53" t="str">
        <f t="shared" si="55"/>
        <v/>
      </c>
      <c r="W446" s="88" t="str">
        <f t="shared" si="51"/>
        <v/>
      </c>
      <c r="X446" s="88" t="str">
        <f t="shared" si="52"/>
        <v/>
      </c>
      <c r="Y446" s="89" t="str">
        <f t="shared" si="53"/>
        <v/>
      </c>
      <c r="Z446" s="89" t="str">
        <f t="shared" si="54"/>
        <v/>
      </c>
      <c r="AA446" s="90" t="str">
        <f>IFERROR(RANK(W446,$W$10:$W$326,1)+COUNTIF(W$326:W446,W446)-1,"")</f>
        <v/>
      </c>
      <c r="AB446" s="91" t="str">
        <f>IFERROR(RANK(X446,$X$10:$X$326,1)+COUNTIF(X$326:X446,X446)-1,"")</f>
        <v/>
      </c>
      <c r="AC446" s="90" t="str">
        <f>IFERROR(RANK(Y446,$Y$10:$Y$326,1)+COUNTIF(Y$326:Y446,Y446)-1,"")</f>
        <v/>
      </c>
      <c r="AD446" s="90" t="str">
        <f>IFERROR(RANK(Z446,$Z$10:$Z$326,1)+COUNTIF(Z$326:Z446,Z446)-1,"")</f>
        <v/>
      </c>
    </row>
    <row r="447" spans="22:30" x14ac:dyDescent="0.25">
      <c r="V447" s="53" t="str">
        <f t="shared" si="55"/>
        <v/>
      </c>
      <c r="W447" s="88" t="str">
        <f t="shared" si="51"/>
        <v/>
      </c>
      <c r="X447" s="88" t="str">
        <f t="shared" si="52"/>
        <v/>
      </c>
      <c r="Y447" s="89" t="str">
        <f t="shared" si="53"/>
        <v/>
      </c>
      <c r="Z447" s="89" t="str">
        <f t="shared" si="54"/>
        <v/>
      </c>
      <c r="AA447" s="90" t="str">
        <f>IFERROR(RANK(W447,$W$10:$W$326,1)+COUNTIF(W$326:W447,W447)-1,"")</f>
        <v/>
      </c>
      <c r="AB447" s="91" t="str">
        <f>IFERROR(RANK(X447,$X$10:$X$326,1)+COUNTIF(X$326:X447,X447)-1,"")</f>
        <v/>
      </c>
      <c r="AC447" s="90" t="str">
        <f>IFERROR(RANK(Y447,$Y$10:$Y$326,1)+COUNTIF(Y$326:Y447,Y447)-1,"")</f>
        <v/>
      </c>
      <c r="AD447" s="90" t="str">
        <f>IFERROR(RANK(Z447,$Z$10:$Z$326,1)+COUNTIF(Z$326:Z447,Z447)-1,"")</f>
        <v/>
      </c>
    </row>
    <row r="448" spans="22:30" x14ac:dyDescent="0.25">
      <c r="V448" s="53" t="str">
        <f t="shared" si="55"/>
        <v/>
      </c>
      <c r="W448" s="88" t="str">
        <f t="shared" si="51"/>
        <v/>
      </c>
      <c r="X448" s="88" t="str">
        <f t="shared" si="52"/>
        <v/>
      </c>
      <c r="Y448" s="89" t="str">
        <f t="shared" si="53"/>
        <v/>
      </c>
      <c r="Z448" s="89" t="str">
        <f t="shared" si="54"/>
        <v/>
      </c>
      <c r="AA448" s="90" t="str">
        <f>IFERROR(RANK(W448,$W$10:$W$326,1)+COUNTIF(W$326:W448,W448)-1,"")</f>
        <v/>
      </c>
      <c r="AB448" s="91" t="str">
        <f>IFERROR(RANK(X448,$X$10:$X$326,1)+COUNTIF(X$326:X448,X448)-1,"")</f>
        <v/>
      </c>
      <c r="AC448" s="90" t="str">
        <f>IFERROR(RANK(Y448,$Y$10:$Y$326,1)+COUNTIF(Y$326:Y448,Y448)-1,"")</f>
        <v/>
      </c>
      <c r="AD448" s="90" t="str">
        <f>IFERROR(RANK(Z448,$Z$10:$Z$326,1)+COUNTIF(Z$326:Z448,Z448)-1,"")</f>
        <v/>
      </c>
    </row>
    <row r="449" spans="22:30" x14ac:dyDescent="0.25">
      <c r="V449" s="53" t="str">
        <f t="shared" si="55"/>
        <v/>
      </c>
      <c r="W449" s="88" t="str">
        <f t="shared" si="51"/>
        <v/>
      </c>
      <c r="X449" s="88" t="str">
        <f t="shared" si="52"/>
        <v/>
      </c>
      <c r="Y449" s="89" t="str">
        <f t="shared" si="53"/>
        <v/>
      </c>
      <c r="Z449" s="89" t="str">
        <f t="shared" si="54"/>
        <v/>
      </c>
      <c r="AA449" s="90" t="str">
        <f>IFERROR(RANK(W449,$W$10:$W$326,1)+COUNTIF(W$326:W449,W449)-1,"")</f>
        <v/>
      </c>
      <c r="AB449" s="91" t="str">
        <f>IFERROR(RANK(X449,$X$10:$X$326,1)+COUNTIF(X$326:X449,X449)-1,"")</f>
        <v/>
      </c>
      <c r="AC449" s="90" t="str">
        <f>IFERROR(RANK(Y449,$Y$10:$Y$326,1)+COUNTIF(Y$326:Y449,Y449)-1,"")</f>
        <v/>
      </c>
      <c r="AD449" s="90" t="str">
        <f>IFERROR(RANK(Z449,$Z$10:$Z$326,1)+COUNTIF(Z$326:Z449,Z449)-1,"")</f>
        <v/>
      </c>
    </row>
    <row r="450" spans="22:30" x14ac:dyDescent="0.25">
      <c r="V450" s="53" t="str">
        <f t="shared" si="55"/>
        <v/>
      </c>
      <c r="W450" s="88" t="str">
        <f t="shared" ref="W450:W513" si="56">IF(ISTEXT(B450),I450,"")</f>
        <v/>
      </c>
      <c r="X450" s="88" t="str">
        <f t="shared" ref="X450:X513" si="57">IF(ISTEXT(B450),J450,"")</f>
        <v/>
      </c>
      <c r="Y450" s="89" t="str">
        <f t="shared" ref="Y450:Y513" si="58">IF(ISTEXT(B450),G450,"")</f>
        <v/>
      </c>
      <c r="Z450" s="89" t="str">
        <f t="shared" ref="Z450:Z513" si="59">IF(ISTEXT(B450),H450,"")</f>
        <v/>
      </c>
      <c r="AA450" s="90" t="str">
        <f>IFERROR(RANK(W450,$W$10:$W$326,1)+COUNTIF(W$326:W450,W450)-1,"")</f>
        <v/>
      </c>
      <c r="AB450" s="91" t="str">
        <f>IFERROR(RANK(X450,$X$10:$X$326,1)+COUNTIF(X$326:X450,X450)-1,"")</f>
        <v/>
      </c>
      <c r="AC450" s="90" t="str">
        <f>IFERROR(RANK(Y450,$Y$10:$Y$326,1)+COUNTIF(Y$326:Y450,Y450)-1,"")</f>
        <v/>
      </c>
      <c r="AD450" s="90" t="str">
        <f>IFERROR(RANK(Z450,$Z$10:$Z$326,1)+COUNTIF(Z$326:Z450,Z450)-1,"")</f>
        <v/>
      </c>
    </row>
    <row r="451" spans="22:30" x14ac:dyDescent="0.25">
      <c r="V451" s="53" t="str">
        <f t="shared" ref="V451:V514" si="60">IF(ISTEXT(B451),B451,"")</f>
        <v/>
      </c>
      <c r="W451" s="88" t="str">
        <f t="shared" si="56"/>
        <v/>
      </c>
      <c r="X451" s="88" t="str">
        <f t="shared" si="57"/>
        <v/>
      </c>
      <c r="Y451" s="89" t="str">
        <f t="shared" si="58"/>
        <v/>
      </c>
      <c r="Z451" s="89" t="str">
        <f t="shared" si="59"/>
        <v/>
      </c>
      <c r="AA451" s="90" t="str">
        <f>IFERROR(RANK(W451,$W$10:$W$326,1)+COUNTIF(W$326:W451,W451)-1,"")</f>
        <v/>
      </c>
      <c r="AB451" s="91" t="str">
        <f>IFERROR(RANK(X451,$X$10:$X$326,1)+COUNTIF(X$326:X451,X451)-1,"")</f>
        <v/>
      </c>
      <c r="AC451" s="90" t="str">
        <f>IFERROR(RANK(Y451,$Y$10:$Y$326,1)+COUNTIF(Y$326:Y451,Y451)-1,"")</f>
        <v/>
      </c>
      <c r="AD451" s="90" t="str">
        <f>IFERROR(RANK(Z451,$Z$10:$Z$326,1)+COUNTIF(Z$326:Z451,Z451)-1,"")</f>
        <v/>
      </c>
    </row>
    <row r="452" spans="22:30" x14ac:dyDescent="0.25">
      <c r="V452" s="53" t="str">
        <f t="shared" si="60"/>
        <v/>
      </c>
      <c r="W452" s="88" t="str">
        <f t="shared" si="56"/>
        <v/>
      </c>
      <c r="X452" s="88" t="str">
        <f t="shared" si="57"/>
        <v/>
      </c>
      <c r="Y452" s="89" t="str">
        <f t="shared" si="58"/>
        <v/>
      </c>
      <c r="Z452" s="89" t="str">
        <f t="shared" si="59"/>
        <v/>
      </c>
      <c r="AA452" s="90" t="str">
        <f>IFERROR(RANK(W452,$W$10:$W$326,1)+COUNTIF(W$326:W452,W452)-1,"")</f>
        <v/>
      </c>
      <c r="AB452" s="91" t="str">
        <f>IFERROR(RANK(X452,$X$10:$X$326,1)+COUNTIF(X$326:X452,X452)-1,"")</f>
        <v/>
      </c>
      <c r="AC452" s="90" t="str">
        <f>IFERROR(RANK(Y452,$Y$10:$Y$326,1)+COUNTIF(Y$326:Y452,Y452)-1,"")</f>
        <v/>
      </c>
      <c r="AD452" s="90" t="str">
        <f>IFERROR(RANK(Z452,$Z$10:$Z$326,1)+COUNTIF(Z$326:Z452,Z452)-1,"")</f>
        <v/>
      </c>
    </row>
    <row r="453" spans="22:30" x14ac:dyDescent="0.25">
      <c r="V453" s="53" t="str">
        <f t="shared" si="60"/>
        <v/>
      </c>
      <c r="W453" s="88" t="str">
        <f t="shared" si="56"/>
        <v/>
      </c>
      <c r="X453" s="88" t="str">
        <f t="shared" si="57"/>
        <v/>
      </c>
      <c r="Y453" s="89" t="str">
        <f t="shared" si="58"/>
        <v/>
      </c>
      <c r="Z453" s="89" t="str">
        <f t="shared" si="59"/>
        <v/>
      </c>
      <c r="AA453" s="90" t="str">
        <f>IFERROR(RANK(W453,$W$10:$W$326,1)+COUNTIF(W$326:W453,W453)-1,"")</f>
        <v/>
      </c>
      <c r="AB453" s="91" t="str">
        <f>IFERROR(RANK(X453,$X$10:$X$326,1)+COUNTIF(X$326:X453,X453)-1,"")</f>
        <v/>
      </c>
      <c r="AC453" s="90" t="str">
        <f>IFERROR(RANK(Y453,$Y$10:$Y$326,1)+COUNTIF(Y$326:Y453,Y453)-1,"")</f>
        <v/>
      </c>
      <c r="AD453" s="90" t="str">
        <f>IFERROR(RANK(Z453,$Z$10:$Z$326,1)+COUNTIF(Z$326:Z453,Z453)-1,"")</f>
        <v/>
      </c>
    </row>
    <row r="454" spans="22:30" x14ac:dyDescent="0.25">
      <c r="V454" s="53" t="str">
        <f t="shared" si="60"/>
        <v/>
      </c>
      <c r="W454" s="88" t="str">
        <f t="shared" si="56"/>
        <v/>
      </c>
      <c r="X454" s="88" t="str">
        <f t="shared" si="57"/>
        <v/>
      </c>
      <c r="Y454" s="89" t="str">
        <f t="shared" si="58"/>
        <v/>
      </c>
      <c r="Z454" s="89" t="str">
        <f t="shared" si="59"/>
        <v/>
      </c>
      <c r="AA454" s="90" t="str">
        <f>IFERROR(RANK(W454,$W$10:$W$326,1)+COUNTIF(W$326:W454,W454)-1,"")</f>
        <v/>
      </c>
      <c r="AB454" s="91" t="str">
        <f>IFERROR(RANK(X454,$X$10:$X$326,1)+COUNTIF(X$326:X454,X454)-1,"")</f>
        <v/>
      </c>
      <c r="AC454" s="90" t="str">
        <f>IFERROR(RANK(Y454,$Y$10:$Y$326,1)+COUNTIF(Y$326:Y454,Y454)-1,"")</f>
        <v/>
      </c>
      <c r="AD454" s="90" t="str">
        <f>IFERROR(RANK(Z454,$Z$10:$Z$326,1)+COUNTIF(Z$326:Z454,Z454)-1,"")</f>
        <v/>
      </c>
    </row>
    <row r="455" spans="22:30" x14ac:dyDescent="0.25">
      <c r="V455" s="53" t="str">
        <f t="shared" si="60"/>
        <v/>
      </c>
      <c r="W455" s="88" t="str">
        <f t="shared" si="56"/>
        <v/>
      </c>
      <c r="X455" s="88" t="str">
        <f t="shared" si="57"/>
        <v/>
      </c>
      <c r="Y455" s="89" t="str">
        <f t="shared" si="58"/>
        <v/>
      </c>
      <c r="Z455" s="89" t="str">
        <f t="shared" si="59"/>
        <v/>
      </c>
      <c r="AA455" s="90" t="str">
        <f>IFERROR(RANK(W455,$W$10:$W$326,1)+COUNTIF(W$326:W455,W455)-1,"")</f>
        <v/>
      </c>
      <c r="AB455" s="91" t="str">
        <f>IFERROR(RANK(X455,$X$10:$X$326,1)+COUNTIF(X$326:X455,X455)-1,"")</f>
        <v/>
      </c>
      <c r="AC455" s="90" t="str">
        <f>IFERROR(RANK(Y455,$Y$10:$Y$326,1)+COUNTIF(Y$326:Y455,Y455)-1,"")</f>
        <v/>
      </c>
      <c r="AD455" s="90" t="str">
        <f>IFERROR(RANK(Z455,$Z$10:$Z$326,1)+COUNTIF(Z$326:Z455,Z455)-1,"")</f>
        <v/>
      </c>
    </row>
    <row r="456" spans="22:30" x14ac:dyDescent="0.25">
      <c r="V456" s="53" t="str">
        <f t="shared" si="60"/>
        <v/>
      </c>
      <c r="W456" s="88" t="str">
        <f t="shared" si="56"/>
        <v/>
      </c>
      <c r="X456" s="88" t="str">
        <f t="shared" si="57"/>
        <v/>
      </c>
      <c r="Y456" s="89" t="str">
        <f t="shared" si="58"/>
        <v/>
      </c>
      <c r="Z456" s="89" t="str">
        <f t="shared" si="59"/>
        <v/>
      </c>
      <c r="AA456" s="90" t="str">
        <f>IFERROR(RANK(W456,$W$10:$W$326,1)+COUNTIF(W$326:W456,W456)-1,"")</f>
        <v/>
      </c>
      <c r="AB456" s="91" t="str">
        <f>IFERROR(RANK(X456,$X$10:$X$326,1)+COUNTIF(X$326:X456,X456)-1,"")</f>
        <v/>
      </c>
      <c r="AC456" s="90" t="str">
        <f>IFERROR(RANK(Y456,$Y$10:$Y$326,1)+COUNTIF(Y$326:Y456,Y456)-1,"")</f>
        <v/>
      </c>
      <c r="AD456" s="90" t="str">
        <f>IFERROR(RANK(Z456,$Z$10:$Z$326,1)+COUNTIF(Z$326:Z456,Z456)-1,"")</f>
        <v/>
      </c>
    </row>
    <row r="457" spans="22:30" x14ac:dyDescent="0.25">
      <c r="V457" s="53" t="str">
        <f t="shared" si="60"/>
        <v/>
      </c>
      <c r="W457" s="88" t="str">
        <f t="shared" si="56"/>
        <v/>
      </c>
      <c r="X457" s="88" t="str">
        <f t="shared" si="57"/>
        <v/>
      </c>
      <c r="Y457" s="89" t="str">
        <f t="shared" si="58"/>
        <v/>
      </c>
      <c r="Z457" s="89" t="str">
        <f t="shared" si="59"/>
        <v/>
      </c>
      <c r="AA457" s="90" t="str">
        <f>IFERROR(RANK(W457,$W$10:$W$326,1)+COUNTIF(W$326:W457,W457)-1,"")</f>
        <v/>
      </c>
      <c r="AB457" s="91" t="str">
        <f>IFERROR(RANK(X457,$X$10:$X$326,1)+COUNTIF(X$326:X457,X457)-1,"")</f>
        <v/>
      </c>
      <c r="AC457" s="90" t="str">
        <f>IFERROR(RANK(Y457,$Y$10:$Y$326,1)+COUNTIF(Y$326:Y457,Y457)-1,"")</f>
        <v/>
      </c>
      <c r="AD457" s="90" t="str">
        <f>IFERROR(RANK(Z457,$Z$10:$Z$326,1)+COUNTIF(Z$326:Z457,Z457)-1,"")</f>
        <v/>
      </c>
    </row>
    <row r="458" spans="22:30" x14ac:dyDescent="0.25">
      <c r="V458" s="53" t="str">
        <f t="shared" si="60"/>
        <v/>
      </c>
      <c r="W458" s="88" t="str">
        <f t="shared" si="56"/>
        <v/>
      </c>
      <c r="X458" s="88" t="str">
        <f t="shared" si="57"/>
        <v/>
      </c>
      <c r="Y458" s="89" t="str">
        <f t="shared" si="58"/>
        <v/>
      </c>
      <c r="Z458" s="89" t="str">
        <f t="shared" si="59"/>
        <v/>
      </c>
      <c r="AA458" s="90" t="str">
        <f>IFERROR(RANK(W458,$W$10:$W$326,1)+COUNTIF(W$326:W458,W458)-1,"")</f>
        <v/>
      </c>
      <c r="AB458" s="91" t="str">
        <f>IFERROR(RANK(X458,$X$10:$X$326,1)+COUNTIF(X$326:X458,X458)-1,"")</f>
        <v/>
      </c>
      <c r="AC458" s="90" t="str">
        <f>IFERROR(RANK(Y458,$Y$10:$Y$326,1)+COUNTIF(Y$326:Y458,Y458)-1,"")</f>
        <v/>
      </c>
      <c r="AD458" s="90" t="str">
        <f>IFERROR(RANK(Z458,$Z$10:$Z$326,1)+COUNTIF(Z$326:Z458,Z458)-1,"")</f>
        <v/>
      </c>
    </row>
    <row r="459" spans="22:30" x14ac:dyDescent="0.25">
      <c r="V459" s="53" t="str">
        <f t="shared" si="60"/>
        <v/>
      </c>
      <c r="W459" s="88" t="str">
        <f t="shared" si="56"/>
        <v/>
      </c>
      <c r="X459" s="88" t="str">
        <f t="shared" si="57"/>
        <v/>
      </c>
      <c r="Y459" s="89" t="str">
        <f t="shared" si="58"/>
        <v/>
      </c>
      <c r="Z459" s="89" t="str">
        <f t="shared" si="59"/>
        <v/>
      </c>
      <c r="AA459" s="90" t="str">
        <f>IFERROR(RANK(W459,$W$10:$W$326,1)+COUNTIF(W$326:W459,W459)-1,"")</f>
        <v/>
      </c>
      <c r="AB459" s="91" t="str">
        <f>IFERROR(RANK(X459,$X$10:$X$326,1)+COUNTIF(X$326:X459,X459)-1,"")</f>
        <v/>
      </c>
      <c r="AC459" s="90" t="str">
        <f>IFERROR(RANK(Y459,$Y$10:$Y$326,1)+COUNTIF(Y$326:Y459,Y459)-1,"")</f>
        <v/>
      </c>
      <c r="AD459" s="90" t="str">
        <f>IFERROR(RANK(Z459,$Z$10:$Z$326,1)+COUNTIF(Z$326:Z459,Z459)-1,"")</f>
        <v/>
      </c>
    </row>
    <row r="460" spans="22:30" x14ac:dyDescent="0.25">
      <c r="V460" s="53" t="str">
        <f t="shared" si="60"/>
        <v/>
      </c>
      <c r="W460" s="88" t="str">
        <f t="shared" si="56"/>
        <v/>
      </c>
      <c r="X460" s="88" t="str">
        <f t="shared" si="57"/>
        <v/>
      </c>
      <c r="Y460" s="89" t="str">
        <f t="shared" si="58"/>
        <v/>
      </c>
      <c r="Z460" s="89" t="str">
        <f t="shared" si="59"/>
        <v/>
      </c>
      <c r="AA460" s="90" t="str">
        <f>IFERROR(RANK(W460,$W$10:$W$326,1)+COUNTIF(W$326:W460,W460)-1,"")</f>
        <v/>
      </c>
      <c r="AB460" s="91" t="str">
        <f>IFERROR(RANK(X460,$X$10:$X$326,1)+COUNTIF(X$326:X460,X460)-1,"")</f>
        <v/>
      </c>
      <c r="AC460" s="90" t="str">
        <f>IFERROR(RANK(Y460,$Y$10:$Y$326,1)+COUNTIF(Y$326:Y460,Y460)-1,"")</f>
        <v/>
      </c>
      <c r="AD460" s="90" t="str">
        <f>IFERROR(RANK(Z460,$Z$10:$Z$326,1)+COUNTIF(Z$326:Z460,Z460)-1,"")</f>
        <v/>
      </c>
    </row>
    <row r="461" spans="22:30" x14ac:dyDescent="0.25">
      <c r="V461" s="53" t="str">
        <f t="shared" si="60"/>
        <v/>
      </c>
      <c r="W461" s="88" t="str">
        <f t="shared" si="56"/>
        <v/>
      </c>
      <c r="X461" s="88" t="str">
        <f t="shared" si="57"/>
        <v/>
      </c>
      <c r="Y461" s="89" t="str">
        <f t="shared" si="58"/>
        <v/>
      </c>
      <c r="Z461" s="89" t="str">
        <f t="shared" si="59"/>
        <v/>
      </c>
      <c r="AA461" s="90" t="str">
        <f>IFERROR(RANK(W461,$W$10:$W$326,1)+COUNTIF(W$326:W461,W461)-1,"")</f>
        <v/>
      </c>
      <c r="AB461" s="91" t="str">
        <f>IFERROR(RANK(X461,$X$10:$X$326,1)+COUNTIF(X$326:X461,X461)-1,"")</f>
        <v/>
      </c>
      <c r="AC461" s="90" t="str">
        <f>IFERROR(RANK(Y461,$Y$10:$Y$326,1)+COUNTIF(Y$326:Y461,Y461)-1,"")</f>
        <v/>
      </c>
      <c r="AD461" s="90" t="str">
        <f>IFERROR(RANK(Z461,$Z$10:$Z$326,1)+COUNTIF(Z$326:Z461,Z461)-1,"")</f>
        <v/>
      </c>
    </row>
    <row r="462" spans="22:30" x14ac:dyDescent="0.25">
      <c r="V462" s="53" t="str">
        <f t="shared" si="60"/>
        <v/>
      </c>
      <c r="W462" s="88" t="str">
        <f t="shared" si="56"/>
        <v/>
      </c>
      <c r="X462" s="88" t="str">
        <f t="shared" si="57"/>
        <v/>
      </c>
      <c r="Y462" s="89" t="str">
        <f t="shared" si="58"/>
        <v/>
      </c>
      <c r="Z462" s="89" t="str">
        <f t="shared" si="59"/>
        <v/>
      </c>
      <c r="AA462" s="90" t="str">
        <f>IFERROR(RANK(W462,$W$10:$W$326,1)+COUNTIF(W$326:W462,W462)-1,"")</f>
        <v/>
      </c>
      <c r="AB462" s="91" t="str">
        <f>IFERROR(RANK(X462,$X$10:$X$326,1)+COUNTIF(X$326:X462,X462)-1,"")</f>
        <v/>
      </c>
      <c r="AC462" s="90" t="str">
        <f>IFERROR(RANK(Y462,$Y$10:$Y$326,1)+COUNTIF(Y$326:Y462,Y462)-1,"")</f>
        <v/>
      </c>
      <c r="AD462" s="90" t="str">
        <f>IFERROR(RANK(Z462,$Z$10:$Z$326,1)+COUNTIF(Z$326:Z462,Z462)-1,"")</f>
        <v/>
      </c>
    </row>
    <row r="463" spans="22:30" x14ac:dyDescent="0.25">
      <c r="V463" s="53" t="str">
        <f t="shared" si="60"/>
        <v/>
      </c>
      <c r="W463" s="88" t="str">
        <f t="shared" si="56"/>
        <v/>
      </c>
      <c r="X463" s="88" t="str">
        <f t="shared" si="57"/>
        <v/>
      </c>
      <c r="Y463" s="89" t="str">
        <f t="shared" si="58"/>
        <v/>
      </c>
      <c r="Z463" s="89" t="str">
        <f t="shared" si="59"/>
        <v/>
      </c>
      <c r="AA463" s="90" t="str">
        <f>IFERROR(RANK(W463,$W$10:$W$326,1)+COUNTIF(W$326:W463,W463)-1,"")</f>
        <v/>
      </c>
      <c r="AB463" s="91" t="str">
        <f>IFERROR(RANK(X463,$X$10:$X$326,1)+COUNTIF(X$326:X463,X463)-1,"")</f>
        <v/>
      </c>
      <c r="AC463" s="90" t="str">
        <f>IFERROR(RANK(Y463,$Y$10:$Y$326,1)+COUNTIF(Y$326:Y463,Y463)-1,"")</f>
        <v/>
      </c>
      <c r="AD463" s="90" t="str">
        <f>IFERROR(RANK(Z463,$Z$10:$Z$326,1)+COUNTIF(Z$326:Z463,Z463)-1,"")</f>
        <v/>
      </c>
    </row>
    <row r="464" spans="22:30" x14ac:dyDescent="0.25">
      <c r="V464" s="53" t="str">
        <f t="shared" si="60"/>
        <v/>
      </c>
      <c r="W464" s="88" t="str">
        <f t="shared" si="56"/>
        <v/>
      </c>
      <c r="X464" s="88" t="str">
        <f t="shared" si="57"/>
        <v/>
      </c>
      <c r="Y464" s="89" t="str">
        <f t="shared" si="58"/>
        <v/>
      </c>
      <c r="Z464" s="89" t="str">
        <f t="shared" si="59"/>
        <v/>
      </c>
      <c r="AA464" s="90" t="str">
        <f>IFERROR(RANK(W464,$W$10:$W$326,1)+COUNTIF(W$326:W464,W464)-1,"")</f>
        <v/>
      </c>
      <c r="AB464" s="91" t="str">
        <f>IFERROR(RANK(X464,$X$10:$X$326,1)+COUNTIF(X$326:X464,X464)-1,"")</f>
        <v/>
      </c>
      <c r="AC464" s="90" t="str">
        <f>IFERROR(RANK(Y464,$Y$10:$Y$326,1)+COUNTIF(Y$326:Y464,Y464)-1,"")</f>
        <v/>
      </c>
      <c r="AD464" s="90" t="str">
        <f>IFERROR(RANK(Z464,$Z$10:$Z$326,1)+COUNTIF(Z$326:Z464,Z464)-1,"")</f>
        <v/>
      </c>
    </row>
    <row r="465" spans="22:30" x14ac:dyDescent="0.25">
      <c r="V465" s="53" t="str">
        <f t="shared" si="60"/>
        <v/>
      </c>
      <c r="W465" s="88" t="str">
        <f t="shared" si="56"/>
        <v/>
      </c>
      <c r="X465" s="88" t="str">
        <f t="shared" si="57"/>
        <v/>
      </c>
      <c r="Y465" s="89" t="str">
        <f t="shared" si="58"/>
        <v/>
      </c>
      <c r="Z465" s="89" t="str">
        <f t="shared" si="59"/>
        <v/>
      </c>
      <c r="AA465" s="90" t="str">
        <f>IFERROR(RANK(W465,$W$10:$W$326,1)+COUNTIF(W$326:W465,W465)-1,"")</f>
        <v/>
      </c>
      <c r="AB465" s="91" t="str">
        <f>IFERROR(RANK(X465,$X$10:$X$326,1)+COUNTIF(X$326:X465,X465)-1,"")</f>
        <v/>
      </c>
      <c r="AC465" s="90" t="str">
        <f>IFERROR(RANK(Y465,$Y$10:$Y$326,1)+COUNTIF(Y$326:Y465,Y465)-1,"")</f>
        <v/>
      </c>
      <c r="AD465" s="90" t="str">
        <f>IFERROR(RANK(Z465,$Z$10:$Z$326,1)+COUNTIF(Z$326:Z465,Z465)-1,"")</f>
        <v/>
      </c>
    </row>
    <row r="466" spans="22:30" x14ac:dyDescent="0.25">
      <c r="V466" s="53" t="str">
        <f t="shared" si="60"/>
        <v/>
      </c>
      <c r="W466" s="88" t="str">
        <f t="shared" si="56"/>
        <v/>
      </c>
      <c r="X466" s="88" t="str">
        <f t="shared" si="57"/>
        <v/>
      </c>
      <c r="Y466" s="89" t="str">
        <f t="shared" si="58"/>
        <v/>
      </c>
      <c r="Z466" s="89" t="str">
        <f t="shared" si="59"/>
        <v/>
      </c>
      <c r="AA466" s="90" t="str">
        <f>IFERROR(RANK(W466,$W$10:$W$326,1)+COUNTIF(W$326:W466,W466)-1,"")</f>
        <v/>
      </c>
      <c r="AB466" s="91" t="str">
        <f>IFERROR(RANK(X466,$X$10:$X$326,1)+COUNTIF(X$326:X466,X466)-1,"")</f>
        <v/>
      </c>
      <c r="AC466" s="90" t="str">
        <f>IFERROR(RANK(Y466,$Y$10:$Y$326,1)+COUNTIF(Y$326:Y466,Y466)-1,"")</f>
        <v/>
      </c>
      <c r="AD466" s="90" t="str">
        <f>IFERROR(RANK(Z466,$Z$10:$Z$326,1)+COUNTIF(Z$326:Z466,Z466)-1,"")</f>
        <v/>
      </c>
    </row>
    <row r="467" spans="22:30" x14ac:dyDescent="0.25">
      <c r="V467" s="53" t="str">
        <f t="shared" si="60"/>
        <v/>
      </c>
      <c r="W467" s="88" t="str">
        <f t="shared" si="56"/>
        <v/>
      </c>
      <c r="X467" s="88" t="str">
        <f t="shared" si="57"/>
        <v/>
      </c>
      <c r="Y467" s="89" t="str">
        <f t="shared" si="58"/>
        <v/>
      </c>
      <c r="Z467" s="89" t="str">
        <f t="shared" si="59"/>
        <v/>
      </c>
      <c r="AA467" s="90" t="str">
        <f>IFERROR(RANK(W467,$W$10:$W$326,1)+COUNTIF(W$326:W467,W467)-1,"")</f>
        <v/>
      </c>
      <c r="AB467" s="91" t="str">
        <f>IFERROR(RANK(X467,$X$10:$X$326,1)+COUNTIF(X$326:X467,X467)-1,"")</f>
        <v/>
      </c>
      <c r="AC467" s="90" t="str">
        <f>IFERROR(RANK(Y467,$Y$10:$Y$326,1)+COUNTIF(Y$326:Y467,Y467)-1,"")</f>
        <v/>
      </c>
      <c r="AD467" s="90" t="str">
        <f>IFERROR(RANK(Z467,$Z$10:$Z$326,1)+COUNTIF(Z$326:Z467,Z467)-1,"")</f>
        <v/>
      </c>
    </row>
    <row r="468" spans="22:30" x14ac:dyDescent="0.25">
      <c r="V468" s="53" t="str">
        <f t="shared" si="60"/>
        <v/>
      </c>
      <c r="W468" s="88" t="str">
        <f t="shared" si="56"/>
        <v/>
      </c>
      <c r="X468" s="88" t="str">
        <f t="shared" si="57"/>
        <v/>
      </c>
      <c r="Y468" s="89" t="str">
        <f t="shared" si="58"/>
        <v/>
      </c>
      <c r="Z468" s="89" t="str">
        <f t="shared" si="59"/>
        <v/>
      </c>
      <c r="AA468" s="90" t="str">
        <f>IFERROR(RANK(W468,$W$10:$W$326,1)+COUNTIF(W$326:W468,W468)-1,"")</f>
        <v/>
      </c>
      <c r="AB468" s="91" t="str">
        <f>IFERROR(RANK(X468,$X$10:$X$326,1)+COUNTIF(X$326:X468,X468)-1,"")</f>
        <v/>
      </c>
      <c r="AC468" s="90" t="str">
        <f>IFERROR(RANK(Y468,$Y$10:$Y$326,1)+COUNTIF(Y$326:Y468,Y468)-1,"")</f>
        <v/>
      </c>
      <c r="AD468" s="90" t="str">
        <f>IFERROR(RANK(Z468,$Z$10:$Z$326,1)+COUNTIF(Z$326:Z468,Z468)-1,"")</f>
        <v/>
      </c>
    </row>
    <row r="469" spans="22:30" x14ac:dyDescent="0.25">
      <c r="V469" s="53" t="str">
        <f t="shared" si="60"/>
        <v/>
      </c>
      <c r="W469" s="88" t="str">
        <f t="shared" si="56"/>
        <v/>
      </c>
      <c r="X469" s="88" t="str">
        <f t="shared" si="57"/>
        <v/>
      </c>
      <c r="Y469" s="89" t="str">
        <f t="shared" si="58"/>
        <v/>
      </c>
      <c r="Z469" s="89" t="str">
        <f t="shared" si="59"/>
        <v/>
      </c>
      <c r="AA469" s="90" t="str">
        <f>IFERROR(RANK(W469,$W$10:$W$326,1)+COUNTIF(W$326:W469,W469)-1,"")</f>
        <v/>
      </c>
      <c r="AB469" s="91" t="str">
        <f>IFERROR(RANK(X469,$X$10:$X$326,1)+COUNTIF(X$326:X469,X469)-1,"")</f>
        <v/>
      </c>
      <c r="AC469" s="90" t="str">
        <f>IFERROR(RANK(Y469,$Y$10:$Y$326,1)+COUNTIF(Y$326:Y469,Y469)-1,"")</f>
        <v/>
      </c>
      <c r="AD469" s="90" t="str">
        <f>IFERROR(RANK(Z469,$Z$10:$Z$326,1)+COUNTIF(Z$326:Z469,Z469)-1,"")</f>
        <v/>
      </c>
    </row>
    <row r="470" spans="22:30" x14ac:dyDescent="0.25">
      <c r="V470" s="53" t="str">
        <f t="shared" si="60"/>
        <v/>
      </c>
      <c r="W470" s="88" t="str">
        <f t="shared" si="56"/>
        <v/>
      </c>
      <c r="X470" s="88" t="str">
        <f t="shared" si="57"/>
        <v/>
      </c>
      <c r="Y470" s="89" t="str">
        <f t="shared" si="58"/>
        <v/>
      </c>
      <c r="Z470" s="89" t="str">
        <f t="shared" si="59"/>
        <v/>
      </c>
      <c r="AA470" s="90" t="str">
        <f>IFERROR(RANK(W470,$W$10:$W$326,1)+COUNTIF(W$326:W470,W470)-1,"")</f>
        <v/>
      </c>
      <c r="AB470" s="91" t="str">
        <f>IFERROR(RANK(X470,$X$10:$X$326,1)+COUNTIF(X$326:X470,X470)-1,"")</f>
        <v/>
      </c>
      <c r="AC470" s="90" t="str">
        <f>IFERROR(RANK(Y470,$Y$10:$Y$326,1)+COUNTIF(Y$326:Y470,Y470)-1,"")</f>
        <v/>
      </c>
      <c r="AD470" s="90" t="str">
        <f>IFERROR(RANK(Z470,$Z$10:$Z$326,1)+COUNTIF(Z$326:Z470,Z470)-1,"")</f>
        <v/>
      </c>
    </row>
    <row r="471" spans="22:30" x14ac:dyDescent="0.25">
      <c r="V471" s="53" t="str">
        <f t="shared" si="60"/>
        <v/>
      </c>
      <c r="W471" s="88" t="str">
        <f t="shared" si="56"/>
        <v/>
      </c>
      <c r="X471" s="88" t="str">
        <f t="shared" si="57"/>
        <v/>
      </c>
      <c r="Y471" s="89" t="str">
        <f t="shared" si="58"/>
        <v/>
      </c>
      <c r="Z471" s="89" t="str">
        <f t="shared" si="59"/>
        <v/>
      </c>
      <c r="AA471" s="90" t="str">
        <f>IFERROR(RANK(W471,$W$10:$W$326,1)+COUNTIF(W$326:W471,W471)-1,"")</f>
        <v/>
      </c>
      <c r="AB471" s="91" t="str">
        <f>IFERROR(RANK(X471,$X$10:$X$326,1)+COUNTIF(X$326:X471,X471)-1,"")</f>
        <v/>
      </c>
      <c r="AC471" s="90" t="str">
        <f>IFERROR(RANK(Y471,$Y$10:$Y$326,1)+COUNTIF(Y$326:Y471,Y471)-1,"")</f>
        <v/>
      </c>
      <c r="AD471" s="90" t="str">
        <f>IFERROR(RANK(Z471,$Z$10:$Z$326,1)+COUNTIF(Z$326:Z471,Z471)-1,"")</f>
        <v/>
      </c>
    </row>
    <row r="472" spans="22:30" x14ac:dyDescent="0.25">
      <c r="V472" s="53" t="str">
        <f t="shared" si="60"/>
        <v/>
      </c>
      <c r="W472" s="88" t="str">
        <f t="shared" si="56"/>
        <v/>
      </c>
      <c r="X472" s="88" t="str">
        <f t="shared" si="57"/>
        <v/>
      </c>
      <c r="Y472" s="89" t="str">
        <f t="shared" si="58"/>
        <v/>
      </c>
      <c r="Z472" s="89" t="str">
        <f t="shared" si="59"/>
        <v/>
      </c>
      <c r="AA472" s="90" t="str">
        <f>IFERROR(RANK(W472,$W$10:$W$326,1)+COUNTIF(W$326:W472,W472)-1,"")</f>
        <v/>
      </c>
      <c r="AB472" s="91" t="str">
        <f>IFERROR(RANK(X472,$X$10:$X$326,1)+COUNTIF(X$326:X472,X472)-1,"")</f>
        <v/>
      </c>
      <c r="AC472" s="90" t="str">
        <f>IFERROR(RANK(Y472,$Y$10:$Y$326,1)+COUNTIF(Y$326:Y472,Y472)-1,"")</f>
        <v/>
      </c>
      <c r="AD472" s="90" t="str">
        <f>IFERROR(RANK(Z472,$Z$10:$Z$326,1)+COUNTIF(Z$326:Z472,Z472)-1,"")</f>
        <v/>
      </c>
    </row>
    <row r="473" spans="22:30" x14ac:dyDescent="0.25">
      <c r="V473" s="53" t="str">
        <f t="shared" si="60"/>
        <v/>
      </c>
      <c r="W473" s="88" t="str">
        <f t="shared" si="56"/>
        <v/>
      </c>
      <c r="X473" s="88" t="str">
        <f t="shared" si="57"/>
        <v/>
      </c>
      <c r="Y473" s="89" t="str">
        <f t="shared" si="58"/>
        <v/>
      </c>
      <c r="Z473" s="89" t="str">
        <f t="shared" si="59"/>
        <v/>
      </c>
      <c r="AA473" s="90" t="str">
        <f>IFERROR(RANK(W473,$W$10:$W$326,1)+COUNTIF(W$326:W473,W473)-1,"")</f>
        <v/>
      </c>
      <c r="AB473" s="91" t="str">
        <f>IFERROR(RANK(X473,$X$10:$X$326,1)+COUNTIF(X$326:X473,X473)-1,"")</f>
        <v/>
      </c>
      <c r="AC473" s="90" t="str">
        <f>IFERROR(RANK(Y473,$Y$10:$Y$326,1)+COUNTIF(Y$326:Y473,Y473)-1,"")</f>
        <v/>
      </c>
      <c r="AD473" s="90" t="str">
        <f>IFERROR(RANK(Z473,$Z$10:$Z$326,1)+COUNTIF(Z$326:Z473,Z473)-1,"")</f>
        <v/>
      </c>
    </row>
    <row r="474" spans="22:30" x14ac:dyDescent="0.25">
      <c r="V474" s="53" t="str">
        <f t="shared" si="60"/>
        <v/>
      </c>
      <c r="W474" s="88" t="str">
        <f t="shared" si="56"/>
        <v/>
      </c>
      <c r="X474" s="88" t="str">
        <f t="shared" si="57"/>
        <v/>
      </c>
      <c r="Y474" s="89" t="str">
        <f t="shared" si="58"/>
        <v/>
      </c>
      <c r="Z474" s="89" t="str">
        <f t="shared" si="59"/>
        <v/>
      </c>
      <c r="AA474" s="90" t="str">
        <f>IFERROR(RANK(W474,$W$10:$W$326,1)+COUNTIF(W$326:W474,W474)-1,"")</f>
        <v/>
      </c>
      <c r="AB474" s="91" t="str">
        <f>IFERROR(RANK(X474,$X$10:$X$326,1)+COUNTIF(X$326:X474,X474)-1,"")</f>
        <v/>
      </c>
      <c r="AC474" s="90" t="str">
        <f>IFERROR(RANK(Y474,$Y$10:$Y$326,1)+COUNTIF(Y$326:Y474,Y474)-1,"")</f>
        <v/>
      </c>
      <c r="AD474" s="90" t="str">
        <f>IFERROR(RANK(Z474,$Z$10:$Z$326,1)+COUNTIF(Z$326:Z474,Z474)-1,"")</f>
        <v/>
      </c>
    </row>
    <row r="475" spans="22:30" x14ac:dyDescent="0.25">
      <c r="V475" s="53" t="str">
        <f t="shared" si="60"/>
        <v/>
      </c>
      <c r="W475" s="88" t="str">
        <f t="shared" si="56"/>
        <v/>
      </c>
      <c r="X475" s="88" t="str">
        <f t="shared" si="57"/>
        <v/>
      </c>
      <c r="Y475" s="89" t="str">
        <f t="shared" si="58"/>
        <v/>
      </c>
      <c r="Z475" s="89" t="str">
        <f t="shared" si="59"/>
        <v/>
      </c>
      <c r="AA475" s="90" t="str">
        <f>IFERROR(RANK(W475,$W$10:$W$326,1)+COUNTIF(W$326:W475,W475)-1,"")</f>
        <v/>
      </c>
      <c r="AB475" s="91" t="str">
        <f>IFERROR(RANK(X475,$X$10:$X$326,1)+COUNTIF(X$326:X475,X475)-1,"")</f>
        <v/>
      </c>
      <c r="AC475" s="90" t="str">
        <f>IFERROR(RANK(Y475,$Y$10:$Y$326,1)+COUNTIF(Y$326:Y475,Y475)-1,"")</f>
        <v/>
      </c>
      <c r="AD475" s="90" t="str">
        <f>IFERROR(RANK(Z475,$Z$10:$Z$326,1)+COUNTIF(Z$326:Z475,Z475)-1,"")</f>
        <v/>
      </c>
    </row>
    <row r="476" spans="22:30" x14ac:dyDescent="0.25">
      <c r="V476" s="53" t="str">
        <f t="shared" si="60"/>
        <v/>
      </c>
      <c r="W476" s="88" t="str">
        <f t="shared" si="56"/>
        <v/>
      </c>
      <c r="X476" s="88" t="str">
        <f t="shared" si="57"/>
        <v/>
      </c>
      <c r="Y476" s="89" t="str">
        <f t="shared" si="58"/>
        <v/>
      </c>
      <c r="Z476" s="89" t="str">
        <f t="shared" si="59"/>
        <v/>
      </c>
      <c r="AA476" s="90" t="str">
        <f>IFERROR(RANK(W476,$W$10:$W$326,1)+COUNTIF(W$326:W476,W476)-1,"")</f>
        <v/>
      </c>
      <c r="AB476" s="91" t="str">
        <f>IFERROR(RANK(X476,$X$10:$X$326,1)+COUNTIF(X$326:X476,X476)-1,"")</f>
        <v/>
      </c>
      <c r="AC476" s="90" t="str">
        <f>IFERROR(RANK(Y476,$Y$10:$Y$326,1)+COUNTIF(Y$326:Y476,Y476)-1,"")</f>
        <v/>
      </c>
      <c r="AD476" s="90" t="str">
        <f>IFERROR(RANK(Z476,$Z$10:$Z$326,1)+COUNTIF(Z$326:Z476,Z476)-1,"")</f>
        <v/>
      </c>
    </row>
    <row r="477" spans="22:30" x14ac:dyDescent="0.25">
      <c r="V477" s="53" t="str">
        <f t="shared" si="60"/>
        <v/>
      </c>
      <c r="W477" s="88" t="str">
        <f t="shared" si="56"/>
        <v/>
      </c>
      <c r="X477" s="88" t="str">
        <f t="shared" si="57"/>
        <v/>
      </c>
      <c r="Y477" s="89" t="str">
        <f t="shared" si="58"/>
        <v/>
      </c>
      <c r="Z477" s="89" t="str">
        <f t="shared" si="59"/>
        <v/>
      </c>
      <c r="AA477" s="90" t="str">
        <f>IFERROR(RANK(W477,$W$10:$W$326,1)+COUNTIF(W$326:W477,W477)-1,"")</f>
        <v/>
      </c>
      <c r="AB477" s="91" t="str">
        <f>IFERROR(RANK(X477,$X$10:$X$326,1)+COUNTIF(X$326:X477,X477)-1,"")</f>
        <v/>
      </c>
      <c r="AC477" s="90" t="str">
        <f>IFERROR(RANK(Y477,$Y$10:$Y$326,1)+COUNTIF(Y$326:Y477,Y477)-1,"")</f>
        <v/>
      </c>
      <c r="AD477" s="90" t="str">
        <f>IFERROR(RANK(Z477,$Z$10:$Z$326,1)+COUNTIF(Z$326:Z477,Z477)-1,"")</f>
        <v/>
      </c>
    </row>
    <row r="478" spans="22:30" x14ac:dyDescent="0.25">
      <c r="V478" s="53" t="str">
        <f t="shared" si="60"/>
        <v/>
      </c>
      <c r="W478" s="88" t="str">
        <f t="shared" si="56"/>
        <v/>
      </c>
      <c r="X478" s="88" t="str">
        <f t="shared" si="57"/>
        <v/>
      </c>
      <c r="Y478" s="89" t="str">
        <f t="shared" si="58"/>
        <v/>
      </c>
      <c r="Z478" s="89" t="str">
        <f t="shared" si="59"/>
        <v/>
      </c>
      <c r="AA478" s="90" t="str">
        <f>IFERROR(RANK(W478,$W$10:$W$326,1)+COUNTIF(W$326:W478,W478)-1,"")</f>
        <v/>
      </c>
      <c r="AB478" s="91" t="str">
        <f>IFERROR(RANK(X478,$X$10:$X$326,1)+COUNTIF(X$326:X478,X478)-1,"")</f>
        <v/>
      </c>
      <c r="AC478" s="90" t="str">
        <f>IFERROR(RANK(Y478,$Y$10:$Y$326,1)+COUNTIF(Y$326:Y478,Y478)-1,"")</f>
        <v/>
      </c>
      <c r="AD478" s="90" t="str">
        <f>IFERROR(RANK(Z478,$Z$10:$Z$326,1)+COUNTIF(Z$326:Z478,Z478)-1,"")</f>
        <v/>
      </c>
    </row>
    <row r="479" spans="22:30" x14ac:dyDescent="0.25">
      <c r="V479" s="53" t="str">
        <f t="shared" si="60"/>
        <v/>
      </c>
      <c r="W479" s="88" t="str">
        <f t="shared" si="56"/>
        <v/>
      </c>
      <c r="X479" s="88" t="str">
        <f t="shared" si="57"/>
        <v/>
      </c>
      <c r="Y479" s="89" t="str">
        <f t="shared" si="58"/>
        <v/>
      </c>
      <c r="Z479" s="89" t="str">
        <f t="shared" si="59"/>
        <v/>
      </c>
      <c r="AA479" s="90" t="str">
        <f>IFERROR(RANK(W479,$W$10:$W$326,1)+COUNTIF(W$326:W479,W479)-1,"")</f>
        <v/>
      </c>
      <c r="AB479" s="91" t="str">
        <f>IFERROR(RANK(X479,$X$10:$X$326,1)+COUNTIF(X$326:X479,X479)-1,"")</f>
        <v/>
      </c>
      <c r="AC479" s="90" t="str">
        <f>IFERROR(RANK(Y479,$Y$10:$Y$326,1)+COUNTIF(Y$326:Y479,Y479)-1,"")</f>
        <v/>
      </c>
      <c r="AD479" s="90" t="str">
        <f>IFERROR(RANK(Z479,$Z$10:$Z$326,1)+COUNTIF(Z$326:Z479,Z479)-1,"")</f>
        <v/>
      </c>
    </row>
    <row r="480" spans="22:30" x14ac:dyDescent="0.25">
      <c r="V480" s="53" t="str">
        <f t="shared" si="60"/>
        <v/>
      </c>
      <c r="W480" s="88" t="str">
        <f t="shared" si="56"/>
        <v/>
      </c>
      <c r="X480" s="88" t="str">
        <f t="shared" si="57"/>
        <v/>
      </c>
      <c r="Y480" s="89" t="str">
        <f t="shared" si="58"/>
        <v/>
      </c>
      <c r="Z480" s="89" t="str">
        <f t="shared" si="59"/>
        <v/>
      </c>
      <c r="AA480" s="90" t="str">
        <f>IFERROR(RANK(W480,$W$10:$W$326,1)+COUNTIF(W$326:W480,W480)-1,"")</f>
        <v/>
      </c>
      <c r="AB480" s="91" t="str">
        <f>IFERROR(RANK(X480,$X$10:$X$326,1)+COUNTIF(X$326:X480,X480)-1,"")</f>
        <v/>
      </c>
      <c r="AC480" s="90" t="str">
        <f>IFERROR(RANK(Y480,$Y$10:$Y$326,1)+COUNTIF(Y$326:Y480,Y480)-1,"")</f>
        <v/>
      </c>
      <c r="AD480" s="90" t="str">
        <f>IFERROR(RANK(Z480,$Z$10:$Z$326,1)+COUNTIF(Z$326:Z480,Z480)-1,"")</f>
        <v/>
      </c>
    </row>
    <row r="481" spans="22:30" x14ac:dyDescent="0.25">
      <c r="V481" s="53" t="str">
        <f t="shared" si="60"/>
        <v/>
      </c>
      <c r="W481" s="88" t="str">
        <f t="shared" si="56"/>
        <v/>
      </c>
      <c r="X481" s="88" t="str">
        <f t="shared" si="57"/>
        <v/>
      </c>
      <c r="Y481" s="89" t="str">
        <f t="shared" si="58"/>
        <v/>
      </c>
      <c r="Z481" s="89" t="str">
        <f t="shared" si="59"/>
        <v/>
      </c>
      <c r="AA481" s="90" t="str">
        <f>IFERROR(RANK(W481,$W$10:$W$326,1)+COUNTIF(W$326:W481,W481)-1,"")</f>
        <v/>
      </c>
      <c r="AB481" s="91" t="str">
        <f>IFERROR(RANK(X481,$X$10:$X$326,1)+COUNTIF(X$326:X481,X481)-1,"")</f>
        <v/>
      </c>
      <c r="AC481" s="90" t="str">
        <f>IFERROR(RANK(Y481,$Y$10:$Y$326,1)+COUNTIF(Y$326:Y481,Y481)-1,"")</f>
        <v/>
      </c>
      <c r="AD481" s="90" t="str">
        <f>IFERROR(RANK(Z481,$Z$10:$Z$326,1)+COUNTIF(Z$326:Z481,Z481)-1,"")</f>
        <v/>
      </c>
    </row>
    <row r="482" spans="22:30" x14ac:dyDescent="0.25">
      <c r="V482" s="53" t="str">
        <f t="shared" si="60"/>
        <v/>
      </c>
      <c r="W482" s="88" t="str">
        <f t="shared" si="56"/>
        <v/>
      </c>
      <c r="X482" s="88" t="str">
        <f t="shared" si="57"/>
        <v/>
      </c>
      <c r="Y482" s="89" t="str">
        <f t="shared" si="58"/>
        <v/>
      </c>
      <c r="Z482" s="89" t="str">
        <f t="shared" si="59"/>
        <v/>
      </c>
      <c r="AA482" s="90" t="str">
        <f>IFERROR(RANK(W482,$W$10:$W$326,1)+COUNTIF(W$326:W482,W482)-1,"")</f>
        <v/>
      </c>
      <c r="AB482" s="91" t="str">
        <f>IFERROR(RANK(X482,$X$10:$X$326,1)+COUNTIF(X$326:X482,X482)-1,"")</f>
        <v/>
      </c>
      <c r="AC482" s="90" t="str">
        <f>IFERROR(RANK(Y482,$Y$10:$Y$326,1)+COUNTIF(Y$326:Y482,Y482)-1,"")</f>
        <v/>
      </c>
      <c r="AD482" s="90" t="str">
        <f>IFERROR(RANK(Z482,$Z$10:$Z$326,1)+COUNTIF(Z$326:Z482,Z482)-1,"")</f>
        <v/>
      </c>
    </row>
    <row r="483" spans="22:30" x14ac:dyDescent="0.25">
      <c r="V483" s="53" t="str">
        <f t="shared" si="60"/>
        <v/>
      </c>
      <c r="W483" s="88" t="str">
        <f t="shared" si="56"/>
        <v/>
      </c>
      <c r="X483" s="88" t="str">
        <f t="shared" si="57"/>
        <v/>
      </c>
      <c r="Y483" s="89" t="str">
        <f t="shared" si="58"/>
        <v/>
      </c>
      <c r="Z483" s="89" t="str">
        <f t="shared" si="59"/>
        <v/>
      </c>
      <c r="AA483" s="90" t="str">
        <f>IFERROR(RANK(W483,$W$10:$W$326,1)+COUNTIF(W$326:W483,W483)-1,"")</f>
        <v/>
      </c>
      <c r="AB483" s="91" t="str">
        <f>IFERROR(RANK(X483,$X$10:$X$326,1)+COUNTIF(X$326:X483,X483)-1,"")</f>
        <v/>
      </c>
      <c r="AC483" s="90" t="str">
        <f>IFERROR(RANK(Y483,$Y$10:$Y$326,1)+COUNTIF(Y$326:Y483,Y483)-1,"")</f>
        <v/>
      </c>
      <c r="AD483" s="90" t="str">
        <f>IFERROR(RANK(Z483,$Z$10:$Z$326,1)+COUNTIF(Z$326:Z483,Z483)-1,"")</f>
        <v/>
      </c>
    </row>
    <row r="484" spans="22:30" x14ac:dyDescent="0.25">
      <c r="V484" s="53" t="str">
        <f t="shared" si="60"/>
        <v/>
      </c>
      <c r="W484" s="88" t="str">
        <f t="shared" si="56"/>
        <v/>
      </c>
      <c r="X484" s="88" t="str">
        <f t="shared" si="57"/>
        <v/>
      </c>
      <c r="Y484" s="89" t="str">
        <f t="shared" si="58"/>
        <v/>
      </c>
      <c r="Z484" s="89" t="str">
        <f t="shared" si="59"/>
        <v/>
      </c>
      <c r="AA484" s="90" t="str">
        <f>IFERROR(RANK(W484,$W$10:$W$326,1)+COUNTIF(W$326:W484,W484)-1,"")</f>
        <v/>
      </c>
      <c r="AB484" s="91" t="str">
        <f>IFERROR(RANK(X484,$X$10:$X$326,1)+COUNTIF(X$326:X484,X484)-1,"")</f>
        <v/>
      </c>
      <c r="AC484" s="90" t="str">
        <f>IFERROR(RANK(Y484,$Y$10:$Y$326,1)+COUNTIF(Y$326:Y484,Y484)-1,"")</f>
        <v/>
      </c>
      <c r="AD484" s="90" t="str">
        <f>IFERROR(RANK(Z484,$Z$10:$Z$326,1)+COUNTIF(Z$326:Z484,Z484)-1,"")</f>
        <v/>
      </c>
    </row>
    <row r="485" spans="22:30" x14ac:dyDescent="0.25">
      <c r="V485" s="53" t="str">
        <f t="shared" si="60"/>
        <v/>
      </c>
      <c r="W485" s="88" t="str">
        <f t="shared" si="56"/>
        <v/>
      </c>
      <c r="X485" s="88" t="str">
        <f t="shared" si="57"/>
        <v/>
      </c>
      <c r="Y485" s="89" t="str">
        <f t="shared" si="58"/>
        <v/>
      </c>
      <c r="Z485" s="89" t="str">
        <f t="shared" si="59"/>
        <v/>
      </c>
      <c r="AA485" s="90" t="str">
        <f>IFERROR(RANK(W485,$W$10:$W$326,1)+COUNTIF(W$326:W485,W485)-1,"")</f>
        <v/>
      </c>
      <c r="AB485" s="91" t="str">
        <f>IFERROR(RANK(X485,$X$10:$X$326,1)+COUNTIF(X$326:X485,X485)-1,"")</f>
        <v/>
      </c>
      <c r="AC485" s="90" t="str">
        <f>IFERROR(RANK(Y485,$Y$10:$Y$326,1)+COUNTIF(Y$326:Y485,Y485)-1,"")</f>
        <v/>
      </c>
      <c r="AD485" s="90" t="str">
        <f>IFERROR(RANK(Z485,$Z$10:$Z$326,1)+COUNTIF(Z$326:Z485,Z485)-1,"")</f>
        <v/>
      </c>
    </row>
    <row r="486" spans="22:30" x14ac:dyDescent="0.25">
      <c r="V486" s="53" t="str">
        <f t="shared" si="60"/>
        <v/>
      </c>
      <c r="W486" s="88" t="str">
        <f t="shared" si="56"/>
        <v/>
      </c>
      <c r="X486" s="88" t="str">
        <f t="shared" si="57"/>
        <v/>
      </c>
      <c r="Y486" s="89" t="str">
        <f t="shared" si="58"/>
        <v/>
      </c>
      <c r="Z486" s="89" t="str">
        <f t="shared" si="59"/>
        <v/>
      </c>
      <c r="AA486" s="90" t="str">
        <f>IFERROR(RANK(W486,$W$10:$W$326,1)+COUNTIF(W$326:W486,W486)-1,"")</f>
        <v/>
      </c>
      <c r="AB486" s="91" t="str">
        <f>IFERROR(RANK(X486,$X$10:$X$326,1)+COUNTIF(X$326:X486,X486)-1,"")</f>
        <v/>
      </c>
      <c r="AC486" s="90" t="str">
        <f>IFERROR(RANK(Y486,$Y$10:$Y$326,1)+COUNTIF(Y$326:Y486,Y486)-1,"")</f>
        <v/>
      </c>
      <c r="AD486" s="90" t="str">
        <f>IFERROR(RANK(Z486,$Z$10:$Z$326,1)+COUNTIF(Z$326:Z486,Z486)-1,"")</f>
        <v/>
      </c>
    </row>
    <row r="487" spans="22:30" x14ac:dyDescent="0.25">
      <c r="V487" s="53" t="str">
        <f t="shared" si="60"/>
        <v/>
      </c>
      <c r="W487" s="88" t="str">
        <f t="shared" si="56"/>
        <v/>
      </c>
      <c r="X487" s="88" t="str">
        <f t="shared" si="57"/>
        <v/>
      </c>
      <c r="Y487" s="89" t="str">
        <f t="shared" si="58"/>
        <v/>
      </c>
      <c r="Z487" s="89" t="str">
        <f t="shared" si="59"/>
        <v/>
      </c>
      <c r="AA487" s="90" t="str">
        <f>IFERROR(RANK(W487,$W$10:$W$326,1)+COUNTIF(W$326:W487,W487)-1,"")</f>
        <v/>
      </c>
      <c r="AB487" s="91" t="str">
        <f>IFERROR(RANK(X487,$X$10:$X$326,1)+COUNTIF(X$326:X487,X487)-1,"")</f>
        <v/>
      </c>
      <c r="AC487" s="90" t="str">
        <f>IFERROR(RANK(Y487,$Y$10:$Y$326,1)+COUNTIF(Y$326:Y487,Y487)-1,"")</f>
        <v/>
      </c>
      <c r="AD487" s="90" t="str">
        <f>IFERROR(RANK(Z487,$Z$10:$Z$326,1)+COUNTIF(Z$326:Z487,Z487)-1,"")</f>
        <v/>
      </c>
    </row>
    <row r="488" spans="22:30" x14ac:dyDescent="0.25">
      <c r="V488" s="53" t="str">
        <f t="shared" si="60"/>
        <v/>
      </c>
      <c r="W488" s="88" t="str">
        <f t="shared" si="56"/>
        <v/>
      </c>
      <c r="X488" s="88" t="str">
        <f t="shared" si="57"/>
        <v/>
      </c>
      <c r="Y488" s="89" t="str">
        <f t="shared" si="58"/>
        <v/>
      </c>
      <c r="Z488" s="89" t="str">
        <f t="shared" si="59"/>
        <v/>
      </c>
      <c r="AA488" s="90" t="str">
        <f>IFERROR(RANK(W488,$W$10:$W$326,1)+COUNTIF(W$326:W488,W488)-1,"")</f>
        <v/>
      </c>
      <c r="AB488" s="91" t="str">
        <f>IFERROR(RANK(X488,$X$10:$X$326,1)+COUNTIF(X$326:X488,X488)-1,"")</f>
        <v/>
      </c>
      <c r="AC488" s="90" t="str">
        <f>IFERROR(RANK(Y488,$Y$10:$Y$326,1)+COUNTIF(Y$326:Y488,Y488)-1,"")</f>
        <v/>
      </c>
      <c r="AD488" s="90" t="str">
        <f>IFERROR(RANK(Z488,$Z$10:$Z$326,1)+COUNTIF(Z$326:Z488,Z488)-1,"")</f>
        <v/>
      </c>
    </row>
    <row r="489" spans="22:30" x14ac:dyDescent="0.25">
      <c r="V489" s="53" t="str">
        <f t="shared" si="60"/>
        <v/>
      </c>
      <c r="W489" s="88" t="str">
        <f t="shared" si="56"/>
        <v/>
      </c>
      <c r="X489" s="88" t="str">
        <f t="shared" si="57"/>
        <v/>
      </c>
      <c r="Y489" s="89" t="str">
        <f t="shared" si="58"/>
        <v/>
      </c>
      <c r="Z489" s="89" t="str">
        <f t="shared" si="59"/>
        <v/>
      </c>
      <c r="AA489" s="90" t="str">
        <f>IFERROR(RANK(W489,$W$10:$W$326,1)+COUNTIF(W$326:W489,W489)-1,"")</f>
        <v/>
      </c>
      <c r="AB489" s="91" t="str">
        <f>IFERROR(RANK(X489,$X$10:$X$326,1)+COUNTIF(X$326:X489,X489)-1,"")</f>
        <v/>
      </c>
      <c r="AC489" s="90" t="str">
        <f>IFERROR(RANK(Y489,$Y$10:$Y$326,1)+COUNTIF(Y$326:Y489,Y489)-1,"")</f>
        <v/>
      </c>
      <c r="AD489" s="90" t="str">
        <f>IFERROR(RANK(Z489,$Z$10:$Z$326,1)+COUNTIF(Z$326:Z489,Z489)-1,"")</f>
        <v/>
      </c>
    </row>
    <row r="490" spans="22:30" x14ac:dyDescent="0.25">
      <c r="V490" s="53" t="str">
        <f t="shared" si="60"/>
        <v/>
      </c>
      <c r="W490" s="88" t="str">
        <f t="shared" si="56"/>
        <v/>
      </c>
      <c r="X490" s="88" t="str">
        <f t="shared" si="57"/>
        <v/>
      </c>
      <c r="Y490" s="89" t="str">
        <f t="shared" si="58"/>
        <v/>
      </c>
      <c r="Z490" s="89" t="str">
        <f t="shared" si="59"/>
        <v/>
      </c>
      <c r="AA490" s="90" t="str">
        <f>IFERROR(RANK(W490,$W$10:$W$326,1)+COUNTIF(W$326:W490,W490)-1,"")</f>
        <v/>
      </c>
      <c r="AB490" s="91" t="str">
        <f>IFERROR(RANK(X490,$X$10:$X$326,1)+COUNTIF(X$326:X490,X490)-1,"")</f>
        <v/>
      </c>
      <c r="AC490" s="90" t="str">
        <f>IFERROR(RANK(Y490,$Y$10:$Y$326,1)+COUNTIF(Y$326:Y490,Y490)-1,"")</f>
        <v/>
      </c>
      <c r="AD490" s="90" t="str">
        <f>IFERROR(RANK(Z490,$Z$10:$Z$326,1)+COUNTIF(Z$326:Z490,Z490)-1,"")</f>
        <v/>
      </c>
    </row>
    <row r="491" spans="22:30" x14ac:dyDescent="0.25">
      <c r="V491" s="53" t="str">
        <f t="shared" si="60"/>
        <v/>
      </c>
      <c r="W491" s="88" t="str">
        <f t="shared" si="56"/>
        <v/>
      </c>
      <c r="X491" s="88" t="str">
        <f t="shared" si="57"/>
        <v/>
      </c>
      <c r="Y491" s="89" t="str">
        <f t="shared" si="58"/>
        <v/>
      </c>
      <c r="Z491" s="89" t="str">
        <f t="shared" si="59"/>
        <v/>
      </c>
      <c r="AA491" s="90" t="str">
        <f>IFERROR(RANK(W491,$W$10:$W$326,1)+COUNTIF(W$326:W491,W491)-1,"")</f>
        <v/>
      </c>
      <c r="AB491" s="91" t="str">
        <f>IFERROR(RANK(X491,$X$10:$X$326,1)+COUNTIF(X$326:X491,X491)-1,"")</f>
        <v/>
      </c>
      <c r="AC491" s="90" t="str">
        <f>IFERROR(RANK(Y491,$Y$10:$Y$326,1)+COUNTIF(Y$326:Y491,Y491)-1,"")</f>
        <v/>
      </c>
      <c r="AD491" s="90" t="str">
        <f>IFERROR(RANK(Z491,$Z$10:$Z$326,1)+COUNTIF(Z$326:Z491,Z491)-1,"")</f>
        <v/>
      </c>
    </row>
    <row r="492" spans="22:30" x14ac:dyDescent="0.25">
      <c r="V492" s="53" t="str">
        <f t="shared" si="60"/>
        <v/>
      </c>
      <c r="W492" s="88" t="str">
        <f t="shared" si="56"/>
        <v/>
      </c>
      <c r="X492" s="88" t="str">
        <f t="shared" si="57"/>
        <v/>
      </c>
      <c r="Y492" s="89" t="str">
        <f t="shared" si="58"/>
        <v/>
      </c>
      <c r="Z492" s="89" t="str">
        <f t="shared" si="59"/>
        <v/>
      </c>
      <c r="AA492" s="90" t="str">
        <f>IFERROR(RANK(W492,$W$10:$W$326,1)+COUNTIF(W$326:W492,W492)-1,"")</f>
        <v/>
      </c>
      <c r="AB492" s="91" t="str">
        <f>IFERROR(RANK(X492,$X$10:$X$326,1)+COUNTIF(X$326:X492,X492)-1,"")</f>
        <v/>
      </c>
      <c r="AC492" s="90" t="str">
        <f>IFERROR(RANK(Y492,$Y$10:$Y$326,1)+COUNTIF(Y$326:Y492,Y492)-1,"")</f>
        <v/>
      </c>
      <c r="AD492" s="90" t="str">
        <f>IFERROR(RANK(Z492,$Z$10:$Z$326,1)+COUNTIF(Z$326:Z492,Z492)-1,"")</f>
        <v/>
      </c>
    </row>
    <row r="493" spans="22:30" x14ac:dyDescent="0.25">
      <c r="V493" s="53" t="str">
        <f t="shared" si="60"/>
        <v/>
      </c>
      <c r="W493" s="88" t="str">
        <f t="shared" si="56"/>
        <v/>
      </c>
      <c r="X493" s="88" t="str">
        <f t="shared" si="57"/>
        <v/>
      </c>
      <c r="Y493" s="89" t="str">
        <f t="shared" si="58"/>
        <v/>
      </c>
      <c r="Z493" s="89" t="str">
        <f t="shared" si="59"/>
        <v/>
      </c>
      <c r="AA493" s="90" t="str">
        <f>IFERROR(RANK(W493,$W$10:$W$326,1)+COUNTIF(W$326:W493,W493)-1,"")</f>
        <v/>
      </c>
      <c r="AB493" s="91" t="str">
        <f>IFERROR(RANK(X493,$X$10:$X$326,1)+COUNTIF(X$326:X493,X493)-1,"")</f>
        <v/>
      </c>
      <c r="AC493" s="90" t="str">
        <f>IFERROR(RANK(Y493,$Y$10:$Y$326,1)+COUNTIF(Y$326:Y493,Y493)-1,"")</f>
        <v/>
      </c>
      <c r="AD493" s="90" t="str">
        <f>IFERROR(RANK(Z493,$Z$10:$Z$326,1)+COUNTIF(Z$326:Z493,Z493)-1,"")</f>
        <v/>
      </c>
    </row>
    <row r="494" spans="22:30" x14ac:dyDescent="0.25">
      <c r="V494" s="53" t="str">
        <f t="shared" si="60"/>
        <v/>
      </c>
      <c r="W494" s="88" t="str">
        <f t="shared" si="56"/>
        <v/>
      </c>
      <c r="X494" s="88" t="str">
        <f t="shared" si="57"/>
        <v/>
      </c>
      <c r="Y494" s="89" t="str">
        <f t="shared" si="58"/>
        <v/>
      </c>
      <c r="Z494" s="89" t="str">
        <f t="shared" si="59"/>
        <v/>
      </c>
      <c r="AA494" s="90" t="str">
        <f>IFERROR(RANK(W494,$W$10:$W$326,1)+COUNTIF(W$326:W494,W494)-1,"")</f>
        <v/>
      </c>
      <c r="AB494" s="91" t="str">
        <f>IFERROR(RANK(X494,$X$10:$X$326,1)+COUNTIF(X$326:X494,X494)-1,"")</f>
        <v/>
      </c>
      <c r="AC494" s="90" t="str">
        <f>IFERROR(RANK(Y494,$Y$10:$Y$326,1)+COUNTIF(Y$326:Y494,Y494)-1,"")</f>
        <v/>
      </c>
      <c r="AD494" s="90" t="str">
        <f>IFERROR(RANK(Z494,$Z$10:$Z$326,1)+COUNTIF(Z$326:Z494,Z494)-1,"")</f>
        <v/>
      </c>
    </row>
    <row r="495" spans="22:30" x14ac:dyDescent="0.25">
      <c r="V495" s="53" t="str">
        <f t="shared" si="60"/>
        <v/>
      </c>
      <c r="W495" s="88" t="str">
        <f t="shared" si="56"/>
        <v/>
      </c>
      <c r="X495" s="88" t="str">
        <f t="shared" si="57"/>
        <v/>
      </c>
      <c r="Y495" s="89" t="str">
        <f t="shared" si="58"/>
        <v/>
      </c>
      <c r="Z495" s="89" t="str">
        <f t="shared" si="59"/>
        <v/>
      </c>
      <c r="AA495" s="90" t="str">
        <f>IFERROR(RANK(W495,$W$10:$W$326,1)+COUNTIF(W$326:W495,W495)-1,"")</f>
        <v/>
      </c>
      <c r="AB495" s="91" t="str">
        <f>IFERROR(RANK(X495,$X$10:$X$326,1)+COUNTIF(X$326:X495,X495)-1,"")</f>
        <v/>
      </c>
      <c r="AC495" s="90" t="str">
        <f>IFERROR(RANK(Y495,$Y$10:$Y$326,1)+COUNTIF(Y$326:Y495,Y495)-1,"")</f>
        <v/>
      </c>
      <c r="AD495" s="90" t="str">
        <f>IFERROR(RANK(Z495,$Z$10:$Z$326,1)+COUNTIF(Z$326:Z495,Z495)-1,"")</f>
        <v/>
      </c>
    </row>
    <row r="496" spans="22:30" x14ac:dyDescent="0.25">
      <c r="V496" s="53" t="str">
        <f t="shared" si="60"/>
        <v/>
      </c>
      <c r="W496" s="88" t="str">
        <f t="shared" si="56"/>
        <v/>
      </c>
      <c r="X496" s="88" t="str">
        <f t="shared" si="57"/>
        <v/>
      </c>
      <c r="Y496" s="89" t="str">
        <f t="shared" si="58"/>
        <v/>
      </c>
      <c r="Z496" s="89" t="str">
        <f t="shared" si="59"/>
        <v/>
      </c>
      <c r="AA496" s="90" t="str">
        <f>IFERROR(RANK(W496,$W$10:$W$326,1)+COUNTIF(W$326:W496,W496)-1,"")</f>
        <v/>
      </c>
      <c r="AB496" s="91" t="str">
        <f>IFERROR(RANK(X496,$X$10:$X$326,1)+COUNTIF(X$326:X496,X496)-1,"")</f>
        <v/>
      </c>
      <c r="AC496" s="90" t="str">
        <f>IFERROR(RANK(Y496,$Y$10:$Y$326,1)+COUNTIF(Y$326:Y496,Y496)-1,"")</f>
        <v/>
      </c>
      <c r="AD496" s="90" t="str">
        <f>IFERROR(RANK(Z496,$Z$10:$Z$326,1)+COUNTIF(Z$326:Z496,Z496)-1,"")</f>
        <v/>
      </c>
    </row>
    <row r="497" spans="22:30" x14ac:dyDescent="0.25">
      <c r="V497" s="53" t="str">
        <f t="shared" si="60"/>
        <v/>
      </c>
      <c r="W497" s="88" t="str">
        <f t="shared" si="56"/>
        <v/>
      </c>
      <c r="X497" s="88" t="str">
        <f t="shared" si="57"/>
        <v/>
      </c>
      <c r="Y497" s="89" t="str">
        <f t="shared" si="58"/>
        <v/>
      </c>
      <c r="Z497" s="89" t="str">
        <f t="shared" si="59"/>
        <v/>
      </c>
      <c r="AA497" s="90" t="str">
        <f>IFERROR(RANK(W497,$W$10:$W$326,1)+COUNTIF(W$326:W497,W497)-1,"")</f>
        <v/>
      </c>
      <c r="AB497" s="91" t="str">
        <f>IFERROR(RANK(X497,$X$10:$X$326,1)+COUNTIF(X$326:X497,X497)-1,"")</f>
        <v/>
      </c>
      <c r="AC497" s="90" t="str">
        <f>IFERROR(RANK(Y497,$Y$10:$Y$326,1)+COUNTIF(Y$326:Y497,Y497)-1,"")</f>
        <v/>
      </c>
      <c r="AD497" s="90" t="str">
        <f>IFERROR(RANK(Z497,$Z$10:$Z$326,1)+COUNTIF(Z$326:Z497,Z497)-1,"")</f>
        <v/>
      </c>
    </row>
    <row r="498" spans="22:30" x14ac:dyDescent="0.25">
      <c r="V498" s="53" t="str">
        <f t="shared" si="60"/>
        <v/>
      </c>
      <c r="W498" s="88" t="str">
        <f t="shared" si="56"/>
        <v/>
      </c>
      <c r="X498" s="88" t="str">
        <f t="shared" si="57"/>
        <v/>
      </c>
      <c r="Y498" s="89" t="str">
        <f t="shared" si="58"/>
        <v/>
      </c>
      <c r="Z498" s="89" t="str">
        <f t="shared" si="59"/>
        <v/>
      </c>
      <c r="AA498" s="90" t="str">
        <f>IFERROR(RANK(W498,$W$10:$W$326,1)+COUNTIF(W$326:W498,W498)-1,"")</f>
        <v/>
      </c>
      <c r="AB498" s="91" t="str">
        <f>IFERROR(RANK(X498,$X$10:$X$326,1)+COUNTIF(X$326:X498,X498)-1,"")</f>
        <v/>
      </c>
      <c r="AC498" s="90" t="str">
        <f>IFERROR(RANK(Y498,$Y$10:$Y$326,1)+COUNTIF(Y$326:Y498,Y498)-1,"")</f>
        <v/>
      </c>
      <c r="AD498" s="90" t="str">
        <f>IFERROR(RANK(Z498,$Z$10:$Z$326,1)+COUNTIF(Z$326:Z498,Z498)-1,"")</f>
        <v/>
      </c>
    </row>
    <row r="499" spans="22:30" x14ac:dyDescent="0.25">
      <c r="V499" s="53" t="str">
        <f t="shared" si="60"/>
        <v/>
      </c>
      <c r="W499" s="88" t="str">
        <f t="shared" si="56"/>
        <v/>
      </c>
      <c r="X499" s="88" t="str">
        <f t="shared" si="57"/>
        <v/>
      </c>
      <c r="Y499" s="89" t="str">
        <f t="shared" si="58"/>
        <v/>
      </c>
      <c r="Z499" s="89" t="str">
        <f t="shared" si="59"/>
        <v/>
      </c>
      <c r="AA499" s="90" t="str">
        <f>IFERROR(RANK(W499,$W$10:$W$326,1)+COUNTIF(W$326:W499,W499)-1,"")</f>
        <v/>
      </c>
      <c r="AB499" s="91" t="str">
        <f>IFERROR(RANK(X499,$X$10:$X$326,1)+COUNTIF(X$326:X499,X499)-1,"")</f>
        <v/>
      </c>
      <c r="AC499" s="90" t="str">
        <f>IFERROR(RANK(Y499,$Y$10:$Y$326,1)+COUNTIF(Y$326:Y499,Y499)-1,"")</f>
        <v/>
      </c>
      <c r="AD499" s="90" t="str">
        <f>IFERROR(RANK(Z499,$Z$10:$Z$326,1)+COUNTIF(Z$326:Z499,Z499)-1,"")</f>
        <v/>
      </c>
    </row>
    <row r="500" spans="22:30" x14ac:dyDescent="0.25">
      <c r="V500" s="53" t="str">
        <f t="shared" si="60"/>
        <v/>
      </c>
      <c r="W500" s="88" t="str">
        <f t="shared" si="56"/>
        <v/>
      </c>
      <c r="X500" s="88" t="str">
        <f t="shared" si="57"/>
        <v/>
      </c>
      <c r="Y500" s="89" t="str">
        <f t="shared" si="58"/>
        <v/>
      </c>
      <c r="Z500" s="89" t="str">
        <f t="shared" si="59"/>
        <v/>
      </c>
      <c r="AA500" s="90" t="str">
        <f>IFERROR(RANK(W500,$W$10:$W$326,1)+COUNTIF(W$326:W500,W500)-1,"")</f>
        <v/>
      </c>
      <c r="AB500" s="91" t="str">
        <f>IFERROR(RANK(X500,$X$10:$X$326,1)+COUNTIF(X$326:X500,X500)-1,"")</f>
        <v/>
      </c>
      <c r="AC500" s="90" t="str">
        <f>IFERROR(RANK(Y500,$Y$10:$Y$326,1)+COUNTIF(Y$326:Y500,Y500)-1,"")</f>
        <v/>
      </c>
      <c r="AD500" s="90" t="str">
        <f>IFERROR(RANK(Z500,$Z$10:$Z$326,1)+COUNTIF(Z$326:Z500,Z500)-1,"")</f>
        <v/>
      </c>
    </row>
    <row r="501" spans="22:30" x14ac:dyDescent="0.25">
      <c r="V501" s="53" t="str">
        <f t="shared" si="60"/>
        <v/>
      </c>
      <c r="W501" s="88" t="str">
        <f t="shared" si="56"/>
        <v/>
      </c>
      <c r="X501" s="88" t="str">
        <f t="shared" si="57"/>
        <v/>
      </c>
      <c r="Y501" s="89" t="str">
        <f t="shared" si="58"/>
        <v/>
      </c>
      <c r="Z501" s="89" t="str">
        <f t="shared" si="59"/>
        <v/>
      </c>
      <c r="AA501" s="90" t="str">
        <f>IFERROR(RANK(W501,$W$10:$W$326,1)+COUNTIF(W$326:W501,W501)-1,"")</f>
        <v/>
      </c>
      <c r="AB501" s="91" t="str">
        <f>IFERROR(RANK(X501,$X$10:$X$326,1)+COUNTIF(X$326:X501,X501)-1,"")</f>
        <v/>
      </c>
      <c r="AC501" s="90" t="str">
        <f>IFERROR(RANK(Y501,$Y$10:$Y$326,1)+COUNTIF(Y$326:Y501,Y501)-1,"")</f>
        <v/>
      </c>
      <c r="AD501" s="90" t="str">
        <f>IFERROR(RANK(Z501,$Z$10:$Z$326,1)+COUNTIF(Z$326:Z501,Z501)-1,"")</f>
        <v/>
      </c>
    </row>
    <row r="502" spans="22:30" x14ac:dyDescent="0.25">
      <c r="V502" s="53" t="str">
        <f t="shared" si="60"/>
        <v/>
      </c>
      <c r="W502" s="88" t="str">
        <f t="shared" si="56"/>
        <v/>
      </c>
      <c r="X502" s="88" t="str">
        <f t="shared" si="57"/>
        <v/>
      </c>
      <c r="Y502" s="89" t="str">
        <f t="shared" si="58"/>
        <v/>
      </c>
      <c r="Z502" s="89" t="str">
        <f t="shared" si="59"/>
        <v/>
      </c>
      <c r="AA502" s="90" t="str">
        <f>IFERROR(RANK(W502,$W$10:$W$326,1)+COUNTIF(W$326:W502,W502)-1,"")</f>
        <v/>
      </c>
      <c r="AB502" s="91" t="str">
        <f>IFERROR(RANK(X502,$X$10:$X$326,1)+COUNTIF(X$326:X502,X502)-1,"")</f>
        <v/>
      </c>
      <c r="AC502" s="90" t="str">
        <f>IFERROR(RANK(Y502,$Y$10:$Y$326,1)+COUNTIF(Y$326:Y502,Y502)-1,"")</f>
        <v/>
      </c>
      <c r="AD502" s="90" t="str">
        <f>IFERROR(RANK(Z502,$Z$10:$Z$326,1)+COUNTIF(Z$326:Z502,Z502)-1,"")</f>
        <v/>
      </c>
    </row>
    <row r="503" spans="22:30" x14ac:dyDescent="0.25">
      <c r="V503" s="53" t="str">
        <f t="shared" si="60"/>
        <v/>
      </c>
      <c r="W503" s="88" t="str">
        <f t="shared" si="56"/>
        <v/>
      </c>
      <c r="X503" s="88" t="str">
        <f t="shared" si="57"/>
        <v/>
      </c>
      <c r="Y503" s="89" t="str">
        <f t="shared" si="58"/>
        <v/>
      </c>
      <c r="Z503" s="89" t="str">
        <f t="shared" si="59"/>
        <v/>
      </c>
      <c r="AA503" s="90" t="str">
        <f>IFERROR(RANK(W503,$W$10:$W$326,1)+COUNTIF(W$326:W503,W503)-1,"")</f>
        <v/>
      </c>
      <c r="AB503" s="91" t="str">
        <f>IFERROR(RANK(X503,$X$10:$X$326,1)+COUNTIF(X$326:X503,X503)-1,"")</f>
        <v/>
      </c>
      <c r="AC503" s="90" t="str">
        <f>IFERROR(RANK(Y503,$Y$10:$Y$326,1)+COUNTIF(Y$326:Y503,Y503)-1,"")</f>
        <v/>
      </c>
      <c r="AD503" s="90" t="str">
        <f>IFERROR(RANK(Z503,$Z$10:$Z$326,1)+COUNTIF(Z$326:Z503,Z503)-1,"")</f>
        <v/>
      </c>
    </row>
    <row r="504" spans="22:30" x14ac:dyDescent="0.25">
      <c r="V504" s="53" t="str">
        <f t="shared" si="60"/>
        <v/>
      </c>
      <c r="W504" s="88" t="str">
        <f t="shared" si="56"/>
        <v/>
      </c>
      <c r="X504" s="88" t="str">
        <f t="shared" si="57"/>
        <v/>
      </c>
      <c r="Y504" s="89" t="str">
        <f t="shared" si="58"/>
        <v/>
      </c>
      <c r="Z504" s="89" t="str">
        <f t="shared" si="59"/>
        <v/>
      </c>
      <c r="AA504" s="90" t="str">
        <f>IFERROR(RANK(W504,$W$10:$W$326,1)+COUNTIF(W$326:W504,W504)-1,"")</f>
        <v/>
      </c>
      <c r="AB504" s="91" t="str">
        <f>IFERROR(RANK(X504,$X$10:$X$326,1)+COUNTIF(X$326:X504,X504)-1,"")</f>
        <v/>
      </c>
      <c r="AC504" s="90" t="str">
        <f>IFERROR(RANK(Y504,$Y$10:$Y$326,1)+COUNTIF(Y$326:Y504,Y504)-1,"")</f>
        <v/>
      </c>
      <c r="AD504" s="90" t="str">
        <f>IFERROR(RANK(Z504,$Z$10:$Z$326,1)+COUNTIF(Z$326:Z504,Z504)-1,"")</f>
        <v/>
      </c>
    </row>
    <row r="505" spans="22:30" x14ac:dyDescent="0.25">
      <c r="V505" s="53" t="str">
        <f t="shared" si="60"/>
        <v/>
      </c>
      <c r="W505" s="88" t="str">
        <f t="shared" si="56"/>
        <v/>
      </c>
      <c r="X505" s="88" t="str">
        <f t="shared" si="57"/>
        <v/>
      </c>
      <c r="Y505" s="89" t="str">
        <f t="shared" si="58"/>
        <v/>
      </c>
      <c r="Z505" s="89" t="str">
        <f t="shared" si="59"/>
        <v/>
      </c>
      <c r="AA505" s="90" t="str">
        <f>IFERROR(RANK(W505,$W$10:$W$326,1)+COUNTIF(W$326:W505,W505)-1,"")</f>
        <v/>
      </c>
      <c r="AB505" s="91" t="str">
        <f>IFERROR(RANK(X505,$X$10:$X$326,1)+COUNTIF(X$326:X505,X505)-1,"")</f>
        <v/>
      </c>
      <c r="AC505" s="90" t="str">
        <f>IFERROR(RANK(Y505,$Y$10:$Y$326,1)+COUNTIF(Y$326:Y505,Y505)-1,"")</f>
        <v/>
      </c>
      <c r="AD505" s="90" t="str">
        <f>IFERROR(RANK(Z505,$Z$10:$Z$326,1)+COUNTIF(Z$326:Z505,Z505)-1,"")</f>
        <v/>
      </c>
    </row>
    <row r="506" spans="22:30" x14ac:dyDescent="0.25">
      <c r="V506" s="53" t="str">
        <f t="shared" si="60"/>
        <v/>
      </c>
      <c r="W506" s="88" t="str">
        <f t="shared" si="56"/>
        <v/>
      </c>
      <c r="X506" s="88" t="str">
        <f t="shared" si="57"/>
        <v/>
      </c>
      <c r="Y506" s="89" t="str">
        <f t="shared" si="58"/>
        <v/>
      </c>
      <c r="Z506" s="89" t="str">
        <f t="shared" si="59"/>
        <v/>
      </c>
      <c r="AA506" s="90" t="str">
        <f>IFERROR(RANK(W506,$W$10:$W$326,1)+COUNTIF(W$326:W506,W506)-1,"")</f>
        <v/>
      </c>
      <c r="AB506" s="91" t="str">
        <f>IFERROR(RANK(X506,$X$10:$X$326,1)+COUNTIF(X$326:X506,X506)-1,"")</f>
        <v/>
      </c>
      <c r="AC506" s="90" t="str">
        <f>IFERROR(RANK(Y506,$Y$10:$Y$326,1)+COUNTIF(Y$326:Y506,Y506)-1,"")</f>
        <v/>
      </c>
      <c r="AD506" s="90" t="str">
        <f>IFERROR(RANK(Z506,$Z$10:$Z$326,1)+COUNTIF(Z$326:Z506,Z506)-1,"")</f>
        <v/>
      </c>
    </row>
    <row r="507" spans="22:30" x14ac:dyDescent="0.25">
      <c r="V507" s="53" t="str">
        <f t="shared" si="60"/>
        <v/>
      </c>
      <c r="W507" s="88" t="str">
        <f t="shared" si="56"/>
        <v/>
      </c>
      <c r="X507" s="88" t="str">
        <f t="shared" si="57"/>
        <v/>
      </c>
      <c r="Y507" s="89" t="str">
        <f t="shared" si="58"/>
        <v/>
      </c>
      <c r="Z507" s="89" t="str">
        <f t="shared" si="59"/>
        <v/>
      </c>
      <c r="AA507" s="90" t="str">
        <f>IFERROR(RANK(W507,$W$10:$W$326,1)+COUNTIF(W$326:W507,W507)-1,"")</f>
        <v/>
      </c>
      <c r="AB507" s="91" t="str">
        <f>IFERROR(RANK(X507,$X$10:$X$326,1)+COUNTIF(X$326:X507,X507)-1,"")</f>
        <v/>
      </c>
      <c r="AC507" s="90" t="str">
        <f>IFERROR(RANK(Y507,$Y$10:$Y$326,1)+COUNTIF(Y$326:Y507,Y507)-1,"")</f>
        <v/>
      </c>
      <c r="AD507" s="90" t="str">
        <f>IFERROR(RANK(Z507,$Z$10:$Z$326,1)+COUNTIF(Z$326:Z507,Z507)-1,"")</f>
        <v/>
      </c>
    </row>
    <row r="508" spans="22:30" x14ac:dyDescent="0.25">
      <c r="V508" s="53" t="str">
        <f t="shared" si="60"/>
        <v/>
      </c>
      <c r="W508" s="88" t="str">
        <f t="shared" si="56"/>
        <v/>
      </c>
      <c r="X508" s="88" t="str">
        <f t="shared" si="57"/>
        <v/>
      </c>
      <c r="Y508" s="89" t="str">
        <f t="shared" si="58"/>
        <v/>
      </c>
      <c r="Z508" s="89" t="str">
        <f t="shared" si="59"/>
        <v/>
      </c>
      <c r="AA508" s="90" t="str">
        <f>IFERROR(RANK(W508,$W$10:$W$326,1)+COUNTIF(W$326:W508,W508)-1,"")</f>
        <v/>
      </c>
      <c r="AB508" s="91" t="str">
        <f>IFERROR(RANK(X508,$X$10:$X$326,1)+COUNTIF(X$326:X508,X508)-1,"")</f>
        <v/>
      </c>
      <c r="AC508" s="90" t="str">
        <f>IFERROR(RANK(Y508,$Y$10:$Y$326,1)+COUNTIF(Y$326:Y508,Y508)-1,"")</f>
        <v/>
      </c>
      <c r="AD508" s="90" t="str">
        <f>IFERROR(RANK(Z508,$Z$10:$Z$326,1)+COUNTIF(Z$326:Z508,Z508)-1,"")</f>
        <v/>
      </c>
    </row>
    <row r="509" spans="22:30" x14ac:dyDescent="0.25">
      <c r="V509" s="53" t="str">
        <f t="shared" si="60"/>
        <v/>
      </c>
      <c r="W509" s="88" t="str">
        <f t="shared" si="56"/>
        <v/>
      </c>
      <c r="X509" s="88" t="str">
        <f t="shared" si="57"/>
        <v/>
      </c>
      <c r="Y509" s="89" t="str">
        <f t="shared" si="58"/>
        <v/>
      </c>
      <c r="Z509" s="89" t="str">
        <f t="shared" si="59"/>
        <v/>
      </c>
      <c r="AA509" s="90" t="str">
        <f>IFERROR(RANK(W509,$W$10:$W$326,1)+COUNTIF(W$326:W509,W509)-1,"")</f>
        <v/>
      </c>
      <c r="AB509" s="91" t="str">
        <f>IFERROR(RANK(X509,$X$10:$X$326,1)+COUNTIF(X$326:X509,X509)-1,"")</f>
        <v/>
      </c>
      <c r="AC509" s="90" t="str">
        <f>IFERROR(RANK(Y509,$Y$10:$Y$326,1)+COUNTIF(Y$326:Y509,Y509)-1,"")</f>
        <v/>
      </c>
      <c r="AD509" s="90" t="str">
        <f>IFERROR(RANK(Z509,$Z$10:$Z$326,1)+COUNTIF(Z$326:Z509,Z509)-1,"")</f>
        <v/>
      </c>
    </row>
    <row r="510" spans="22:30" x14ac:dyDescent="0.25">
      <c r="V510" s="53" t="str">
        <f t="shared" si="60"/>
        <v/>
      </c>
      <c r="W510" s="88" t="str">
        <f t="shared" si="56"/>
        <v/>
      </c>
      <c r="X510" s="88" t="str">
        <f t="shared" si="57"/>
        <v/>
      </c>
      <c r="Y510" s="89" t="str">
        <f t="shared" si="58"/>
        <v/>
      </c>
      <c r="Z510" s="89" t="str">
        <f t="shared" si="59"/>
        <v/>
      </c>
      <c r="AA510" s="90" t="str">
        <f>IFERROR(RANK(W510,$W$10:$W$326,1)+COUNTIF(W$326:W510,W510)-1,"")</f>
        <v/>
      </c>
      <c r="AB510" s="91" t="str">
        <f>IFERROR(RANK(X510,$X$10:$X$326,1)+COUNTIF(X$326:X510,X510)-1,"")</f>
        <v/>
      </c>
      <c r="AC510" s="90" t="str">
        <f>IFERROR(RANK(Y510,$Y$10:$Y$326,1)+COUNTIF(Y$326:Y510,Y510)-1,"")</f>
        <v/>
      </c>
      <c r="AD510" s="90" t="str">
        <f>IFERROR(RANK(Z510,$Z$10:$Z$326,1)+COUNTIF(Z$326:Z510,Z510)-1,"")</f>
        <v/>
      </c>
    </row>
    <row r="511" spans="22:30" x14ac:dyDescent="0.25">
      <c r="V511" s="53" t="str">
        <f t="shared" si="60"/>
        <v/>
      </c>
      <c r="W511" s="88" t="str">
        <f t="shared" si="56"/>
        <v/>
      </c>
      <c r="X511" s="88" t="str">
        <f t="shared" si="57"/>
        <v/>
      </c>
      <c r="Y511" s="89" t="str">
        <f t="shared" si="58"/>
        <v/>
      </c>
      <c r="Z511" s="89" t="str">
        <f t="shared" si="59"/>
        <v/>
      </c>
      <c r="AA511" s="90" t="str">
        <f>IFERROR(RANK(W511,$W$10:$W$326,1)+COUNTIF(W$326:W511,W511)-1,"")</f>
        <v/>
      </c>
      <c r="AB511" s="91" t="str">
        <f>IFERROR(RANK(X511,$X$10:$X$326,1)+COUNTIF(X$326:X511,X511)-1,"")</f>
        <v/>
      </c>
      <c r="AC511" s="90" t="str">
        <f>IFERROR(RANK(Y511,$Y$10:$Y$326,1)+COUNTIF(Y$326:Y511,Y511)-1,"")</f>
        <v/>
      </c>
      <c r="AD511" s="90" t="str">
        <f>IFERROR(RANK(Z511,$Z$10:$Z$326,1)+COUNTIF(Z$326:Z511,Z511)-1,"")</f>
        <v/>
      </c>
    </row>
    <row r="512" spans="22:30" x14ac:dyDescent="0.25">
      <c r="V512" s="53" t="str">
        <f t="shared" si="60"/>
        <v/>
      </c>
      <c r="W512" s="88" t="str">
        <f t="shared" si="56"/>
        <v/>
      </c>
      <c r="X512" s="88" t="str">
        <f t="shared" si="57"/>
        <v/>
      </c>
      <c r="Y512" s="89" t="str">
        <f t="shared" si="58"/>
        <v/>
      </c>
      <c r="Z512" s="89" t="str">
        <f t="shared" si="59"/>
        <v/>
      </c>
      <c r="AA512" s="90" t="str">
        <f>IFERROR(RANK(W512,$W$10:$W$326,1)+COUNTIF(W$326:W512,W512)-1,"")</f>
        <v/>
      </c>
      <c r="AB512" s="91" t="str">
        <f>IFERROR(RANK(X512,$X$10:$X$326,1)+COUNTIF(X$326:X512,X512)-1,"")</f>
        <v/>
      </c>
      <c r="AC512" s="90" t="str">
        <f>IFERROR(RANK(Y512,$Y$10:$Y$326,1)+COUNTIF(Y$326:Y512,Y512)-1,"")</f>
        <v/>
      </c>
      <c r="AD512" s="90" t="str">
        <f>IFERROR(RANK(Z512,$Z$10:$Z$326,1)+COUNTIF(Z$326:Z512,Z512)-1,"")</f>
        <v/>
      </c>
    </row>
    <row r="513" spans="22:30" x14ac:dyDescent="0.25">
      <c r="V513" s="53" t="str">
        <f t="shared" si="60"/>
        <v/>
      </c>
      <c r="W513" s="88" t="str">
        <f t="shared" si="56"/>
        <v/>
      </c>
      <c r="X513" s="88" t="str">
        <f t="shared" si="57"/>
        <v/>
      </c>
      <c r="Y513" s="89" t="str">
        <f t="shared" si="58"/>
        <v/>
      </c>
      <c r="Z513" s="89" t="str">
        <f t="shared" si="59"/>
        <v/>
      </c>
      <c r="AA513" s="90" t="str">
        <f>IFERROR(RANK(W513,$W$10:$W$326,1)+COUNTIF(W$326:W513,W513)-1,"")</f>
        <v/>
      </c>
      <c r="AB513" s="91" t="str">
        <f>IFERROR(RANK(X513,$X$10:$X$326,1)+COUNTIF(X$326:X513,X513)-1,"")</f>
        <v/>
      </c>
      <c r="AC513" s="90" t="str">
        <f>IFERROR(RANK(Y513,$Y$10:$Y$326,1)+COUNTIF(Y$326:Y513,Y513)-1,"")</f>
        <v/>
      </c>
      <c r="AD513" s="90" t="str">
        <f>IFERROR(RANK(Z513,$Z$10:$Z$326,1)+COUNTIF(Z$326:Z513,Z513)-1,"")</f>
        <v/>
      </c>
    </row>
    <row r="514" spans="22:30" x14ac:dyDescent="0.25">
      <c r="V514" s="53" t="str">
        <f t="shared" si="60"/>
        <v/>
      </c>
      <c r="W514" s="88" t="str">
        <f t="shared" ref="W514:W577" si="61">IF(ISTEXT(B514),I514,"")</f>
        <v/>
      </c>
      <c r="X514" s="88" t="str">
        <f t="shared" ref="X514:X577" si="62">IF(ISTEXT(B514),J514,"")</f>
        <v/>
      </c>
      <c r="Y514" s="89" t="str">
        <f t="shared" ref="Y514:Y577" si="63">IF(ISTEXT(B514),G514,"")</f>
        <v/>
      </c>
      <c r="Z514" s="89" t="str">
        <f t="shared" ref="Z514:Z577" si="64">IF(ISTEXT(B514),H514,"")</f>
        <v/>
      </c>
      <c r="AA514" s="90" t="str">
        <f>IFERROR(RANK(W514,$W$10:$W$326,1)+COUNTIF(W$326:W514,W514)-1,"")</f>
        <v/>
      </c>
      <c r="AB514" s="91" t="str">
        <f>IFERROR(RANK(X514,$X$10:$X$326,1)+COUNTIF(X$326:X514,X514)-1,"")</f>
        <v/>
      </c>
      <c r="AC514" s="90" t="str">
        <f>IFERROR(RANK(Y514,$Y$10:$Y$326,1)+COUNTIF(Y$326:Y514,Y514)-1,"")</f>
        <v/>
      </c>
      <c r="AD514" s="90" t="str">
        <f>IFERROR(RANK(Z514,$Z$10:$Z$326,1)+COUNTIF(Z$326:Z514,Z514)-1,"")</f>
        <v/>
      </c>
    </row>
    <row r="515" spans="22:30" x14ac:dyDescent="0.25">
      <c r="V515" s="53" t="str">
        <f t="shared" ref="V515:V578" si="65">IF(ISTEXT(B515),B515,"")</f>
        <v/>
      </c>
      <c r="W515" s="88" t="str">
        <f t="shared" si="61"/>
        <v/>
      </c>
      <c r="X515" s="88" t="str">
        <f t="shared" si="62"/>
        <v/>
      </c>
      <c r="Y515" s="89" t="str">
        <f t="shared" si="63"/>
        <v/>
      </c>
      <c r="Z515" s="89" t="str">
        <f t="shared" si="64"/>
        <v/>
      </c>
      <c r="AA515" s="90" t="str">
        <f>IFERROR(RANK(W515,$W$10:$W$326,1)+COUNTIF(W$326:W515,W515)-1,"")</f>
        <v/>
      </c>
      <c r="AB515" s="91" t="str">
        <f>IFERROR(RANK(X515,$X$10:$X$326,1)+COUNTIF(X$326:X515,X515)-1,"")</f>
        <v/>
      </c>
      <c r="AC515" s="90" t="str">
        <f>IFERROR(RANK(Y515,$Y$10:$Y$326,1)+COUNTIF(Y$326:Y515,Y515)-1,"")</f>
        <v/>
      </c>
      <c r="AD515" s="90" t="str">
        <f>IFERROR(RANK(Z515,$Z$10:$Z$326,1)+COUNTIF(Z$326:Z515,Z515)-1,"")</f>
        <v/>
      </c>
    </row>
    <row r="516" spans="22:30" x14ac:dyDescent="0.25">
      <c r="V516" s="53" t="str">
        <f t="shared" si="65"/>
        <v/>
      </c>
      <c r="W516" s="88" t="str">
        <f t="shared" si="61"/>
        <v/>
      </c>
      <c r="X516" s="88" t="str">
        <f t="shared" si="62"/>
        <v/>
      </c>
      <c r="Y516" s="89" t="str">
        <f t="shared" si="63"/>
        <v/>
      </c>
      <c r="Z516" s="89" t="str">
        <f t="shared" si="64"/>
        <v/>
      </c>
      <c r="AA516" s="90" t="str">
        <f>IFERROR(RANK(W516,$W$10:$W$326,1)+COUNTIF(W$326:W516,W516)-1,"")</f>
        <v/>
      </c>
      <c r="AB516" s="91" t="str">
        <f>IFERROR(RANK(X516,$X$10:$X$326,1)+COUNTIF(X$326:X516,X516)-1,"")</f>
        <v/>
      </c>
      <c r="AC516" s="90" t="str">
        <f>IFERROR(RANK(Y516,$Y$10:$Y$326,1)+COUNTIF(Y$326:Y516,Y516)-1,"")</f>
        <v/>
      </c>
      <c r="AD516" s="90" t="str">
        <f>IFERROR(RANK(Z516,$Z$10:$Z$326,1)+COUNTIF(Z$326:Z516,Z516)-1,"")</f>
        <v/>
      </c>
    </row>
    <row r="517" spans="22:30" x14ac:dyDescent="0.25">
      <c r="V517" s="53" t="str">
        <f t="shared" si="65"/>
        <v/>
      </c>
      <c r="W517" s="88" t="str">
        <f t="shared" si="61"/>
        <v/>
      </c>
      <c r="X517" s="88" t="str">
        <f t="shared" si="62"/>
        <v/>
      </c>
      <c r="Y517" s="89" t="str">
        <f t="shared" si="63"/>
        <v/>
      </c>
      <c r="Z517" s="89" t="str">
        <f t="shared" si="64"/>
        <v/>
      </c>
      <c r="AA517" s="90" t="str">
        <f>IFERROR(RANK(W517,$W$10:$W$326,1)+COUNTIF(W$326:W517,W517)-1,"")</f>
        <v/>
      </c>
      <c r="AB517" s="91" t="str">
        <f>IFERROR(RANK(X517,$X$10:$X$326,1)+COUNTIF(X$326:X517,X517)-1,"")</f>
        <v/>
      </c>
      <c r="AC517" s="90" t="str">
        <f>IFERROR(RANK(Y517,$Y$10:$Y$326,1)+COUNTIF(Y$326:Y517,Y517)-1,"")</f>
        <v/>
      </c>
      <c r="AD517" s="90" t="str">
        <f>IFERROR(RANK(Z517,$Z$10:$Z$326,1)+COUNTIF(Z$326:Z517,Z517)-1,"")</f>
        <v/>
      </c>
    </row>
    <row r="518" spans="22:30" x14ac:dyDescent="0.25">
      <c r="V518" s="53" t="str">
        <f t="shared" si="65"/>
        <v/>
      </c>
      <c r="W518" s="88" t="str">
        <f t="shared" si="61"/>
        <v/>
      </c>
      <c r="X518" s="88" t="str">
        <f t="shared" si="62"/>
        <v/>
      </c>
      <c r="Y518" s="89" t="str">
        <f t="shared" si="63"/>
        <v/>
      </c>
      <c r="Z518" s="89" t="str">
        <f t="shared" si="64"/>
        <v/>
      </c>
      <c r="AA518" s="90" t="str">
        <f>IFERROR(RANK(W518,$W$10:$W$326,1)+COUNTIF(W$326:W518,W518)-1,"")</f>
        <v/>
      </c>
      <c r="AB518" s="91" t="str">
        <f>IFERROR(RANK(X518,$X$10:$X$326,1)+COUNTIF(X$326:X518,X518)-1,"")</f>
        <v/>
      </c>
      <c r="AC518" s="90" t="str">
        <f>IFERROR(RANK(Y518,$Y$10:$Y$326,1)+COUNTIF(Y$326:Y518,Y518)-1,"")</f>
        <v/>
      </c>
      <c r="AD518" s="90" t="str">
        <f>IFERROR(RANK(Z518,$Z$10:$Z$326,1)+COUNTIF(Z$326:Z518,Z518)-1,"")</f>
        <v/>
      </c>
    </row>
    <row r="519" spans="22:30" x14ac:dyDescent="0.25">
      <c r="V519" s="53" t="str">
        <f t="shared" si="65"/>
        <v/>
      </c>
      <c r="W519" s="88" t="str">
        <f t="shared" si="61"/>
        <v/>
      </c>
      <c r="X519" s="88" t="str">
        <f t="shared" si="62"/>
        <v/>
      </c>
      <c r="Y519" s="89" t="str">
        <f t="shared" si="63"/>
        <v/>
      </c>
      <c r="Z519" s="89" t="str">
        <f t="shared" si="64"/>
        <v/>
      </c>
      <c r="AA519" s="90" t="str">
        <f>IFERROR(RANK(W519,$W$10:$W$326,1)+COUNTIF(W$326:W519,W519)-1,"")</f>
        <v/>
      </c>
      <c r="AB519" s="91" t="str">
        <f>IFERROR(RANK(X519,$X$10:$X$326,1)+COUNTIF(X$326:X519,X519)-1,"")</f>
        <v/>
      </c>
      <c r="AC519" s="90" t="str">
        <f>IFERROR(RANK(Y519,$Y$10:$Y$326,1)+COUNTIF(Y$326:Y519,Y519)-1,"")</f>
        <v/>
      </c>
      <c r="AD519" s="90" t="str">
        <f>IFERROR(RANK(Z519,$Z$10:$Z$326,1)+COUNTIF(Z$326:Z519,Z519)-1,"")</f>
        <v/>
      </c>
    </row>
    <row r="520" spans="22:30" x14ac:dyDescent="0.25">
      <c r="V520" s="53" t="str">
        <f t="shared" si="65"/>
        <v/>
      </c>
      <c r="W520" s="88" t="str">
        <f t="shared" si="61"/>
        <v/>
      </c>
      <c r="X520" s="88" t="str">
        <f t="shared" si="62"/>
        <v/>
      </c>
      <c r="Y520" s="89" t="str">
        <f t="shared" si="63"/>
        <v/>
      </c>
      <c r="Z520" s="89" t="str">
        <f t="shared" si="64"/>
        <v/>
      </c>
      <c r="AA520" s="90" t="str">
        <f>IFERROR(RANK(W520,$W$10:$W$326,1)+COUNTIF(W$326:W520,W520)-1,"")</f>
        <v/>
      </c>
      <c r="AB520" s="91" t="str">
        <f>IFERROR(RANK(X520,$X$10:$X$326,1)+COUNTIF(X$326:X520,X520)-1,"")</f>
        <v/>
      </c>
      <c r="AC520" s="90" t="str">
        <f>IFERROR(RANK(Y520,$Y$10:$Y$326,1)+COUNTIF(Y$326:Y520,Y520)-1,"")</f>
        <v/>
      </c>
      <c r="AD520" s="90" t="str">
        <f>IFERROR(RANK(Z520,$Z$10:$Z$326,1)+COUNTIF(Z$326:Z520,Z520)-1,"")</f>
        <v/>
      </c>
    </row>
    <row r="521" spans="22:30" x14ac:dyDescent="0.25">
      <c r="V521" s="53" t="str">
        <f t="shared" si="65"/>
        <v/>
      </c>
      <c r="W521" s="88" t="str">
        <f t="shared" si="61"/>
        <v/>
      </c>
      <c r="X521" s="88" t="str">
        <f t="shared" si="62"/>
        <v/>
      </c>
      <c r="Y521" s="89" t="str">
        <f t="shared" si="63"/>
        <v/>
      </c>
      <c r="Z521" s="89" t="str">
        <f t="shared" si="64"/>
        <v/>
      </c>
      <c r="AA521" s="90" t="str">
        <f>IFERROR(RANK(W521,$W$10:$W$326,1)+COUNTIF(W$326:W521,W521)-1,"")</f>
        <v/>
      </c>
      <c r="AB521" s="91" t="str">
        <f>IFERROR(RANK(X521,$X$10:$X$326,1)+COUNTIF(X$326:X521,X521)-1,"")</f>
        <v/>
      </c>
      <c r="AC521" s="90" t="str">
        <f>IFERROR(RANK(Y521,$Y$10:$Y$326,1)+COUNTIF(Y$326:Y521,Y521)-1,"")</f>
        <v/>
      </c>
      <c r="AD521" s="90" t="str">
        <f>IFERROR(RANK(Z521,$Z$10:$Z$326,1)+COUNTIF(Z$326:Z521,Z521)-1,"")</f>
        <v/>
      </c>
    </row>
    <row r="522" spans="22:30" x14ac:dyDescent="0.25">
      <c r="V522" s="53" t="str">
        <f t="shared" si="65"/>
        <v/>
      </c>
      <c r="W522" s="88" t="str">
        <f t="shared" si="61"/>
        <v/>
      </c>
      <c r="X522" s="88" t="str">
        <f t="shared" si="62"/>
        <v/>
      </c>
      <c r="Y522" s="89" t="str">
        <f t="shared" si="63"/>
        <v/>
      </c>
      <c r="Z522" s="89" t="str">
        <f t="shared" si="64"/>
        <v/>
      </c>
      <c r="AA522" s="90" t="str">
        <f>IFERROR(RANK(W522,$W$10:$W$326,1)+COUNTIF(W$326:W522,W522)-1,"")</f>
        <v/>
      </c>
      <c r="AB522" s="91" t="str">
        <f>IFERROR(RANK(X522,$X$10:$X$326,1)+COUNTIF(X$326:X522,X522)-1,"")</f>
        <v/>
      </c>
      <c r="AC522" s="90" t="str">
        <f>IFERROR(RANK(Y522,$Y$10:$Y$326,1)+COUNTIF(Y$326:Y522,Y522)-1,"")</f>
        <v/>
      </c>
      <c r="AD522" s="90" t="str">
        <f>IFERROR(RANK(Z522,$Z$10:$Z$326,1)+COUNTIF(Z$326:Z522,Z522)-1,"")</f>
        <v/>
      </c>
    </row>
    <row r="523" spans="22:30" x14ac:dyDescent="0.25">
      <c r="V523" s="53" t="str">
        <f t="shared" si="65"/>
        <v/>
      </c>
      <c r="W523" s="88" t="str">
        <f t="shared" si="61"/>
        <v/>
      </c>
      <c r="X523" s="88" t="str">
        <f t="shared" si="62"/>
        <v/>
      </c>
      <c r="Y523" s="89" t="str">
        <f t="shared" si="63"/>
        <v/>
      </c>
      <c r="Z523" s="89" t="str">
        <f t="shared" si="64"/>
        <v/>
      </c>
      <c r="AA523" s="90" t="str">
        <f>IFERROR(RANK(W523,$W$10:$W$326,1)+COUNTIF(W$326:W523,W523)-1,"")</f>
        <v/>
      </c>
      <c r="AB523" s="91" t="str">
        <f>IFERROR(RANK(X523,$X$10:$X$326,1)+COUNTIF(X$326:X523,X523)-1,"")</f>
        <v/>
      </c>
      <c r="AC523" s="90" t="str">
        <f>IFERROR(RANK(Y523,$Y$10:$Y$326,1)+COUNTIF(Y$326:Y523,Y523)-1,"")</f>
        <v/>
      </c>
      <c r="AD523" s="90" t="str">
        <f>IFERROR(RANK(Z523,$Z$10:$Z$326,1)+COUNTIF(Z$326:Z523,Z523)-1,"")</f>
        <v/>
      </c>
    </row>
    <row r="524" spans="22:30" x14ac:dyDescent="0.25">
      <c r="V524" s="53" t="str">
        <f t="shared" si="65"/>
        <v/>
      </c>
      <c r="W524" s="88" t="str">
        <f t="shared" si="61"/>
        <v/>
      </c>
      <c r="X524" s="88" t="str">
        <f t="shared" si="62"/>
        <v/>
      </c>
      <c r="Y524" s="89" t="str">
        <f t="shared" si="63"/>
        <v/>
      </c>
      <c r="Z524" s="89" t="str">
        <f t="shared" si="64"/>
        <v/>
      </c>
      <c r="AA524" s="90" t="str">
        <f>IFERROR(RANK(W524,$W$10:$W$326,1)+COUNTIF(W$326:W524,W524)-1,"")</f>
        <v/>
      </c>
      <c r="AB524" s="91" t="str">
        <f>IFERROR(RANK(X524,$X$10:$X$326,1)+COUNTIF(X$326:X524,X524)-1,"")</f>
        <v/>
      </c>
      <c r="AC524" s="90" t="str">
        <f>IFERROR(RANK(Y524,$Y$10:$Y$326,1)+COUNTIF(Y$326:Y524,Y524)-1,"")</f>
        <v/>
      </c>
      <c r="AD524" s="90" t="str">
        <f>IFERROR(RANK(Z524,$Z$10:$Z$326,1)+COUNTIF(Z$326:Z524,Z524)-1,"")</f>
        <v/>
      </c>
    </row>
    <row r="525" spans="22:30" x14ac:dyDescent="0.25">
      <c r="V525" s="53" t="str">
        <f t="shared" si="65"/>
        <v/>
      </c>
      <c r="W525" s="88" t="str">
        <f t="shared" si="61"/>
        <v/>
      </c>
      <c r="X525" s="88" t="str">
        <f t="shared" si="62"/>
        <v/>
      </c>
      <c r="Y525" s="89" t="str">
        <f t="shared" si="63"/>
        <v/>
      </c>
      <c r="Z525" s="89" t="str">
        <f t="shared" si="64"/>
        <v/>
      </c>
      <c r="AA525" s="90" t="str">
        <f>IFERROR(RANK(W525,$W$10:$W$326,1)+COUNTIF(W$326:W525,W525)-1,"")</f>
        <v/>
      </c>
      <c r="AB525" s="91" t="str">
        <f>IFERROR(RANK(X525,$X$10:$X$326,1)+COUNTIF(X$326:X525,X525)-1,"")</f>
        <v/>
      </c>
      <c r="AC525" s="90" t="str">
        <f>IFERROR(RANK(Y525,$Y$10:$Y$326,1)+COUNTIF(Y$326:Y525,Y525)-1,"")</f>
        <v/>
      </c>
      <c r="AD525" s="90" t="str">
        <f>IFERROR(RANK(Z525,$Z$10:$Z$326,1)+COUNTIF(Z$326:Z525,Z525)-1,"")</f>
        <v/>
      </c>
    </row>
    <row r="526" spans="22:30" x14ac:dyDescent="0.25">
      <c r="V526" s="53" t="str">
        <f t="shared" si="65"/>
        <v/>
      </c>
      <c r="W526" s="88" t="str">
        <f t="shared" si="61"/>
        <v/>
      </c>
      <c r="X526" s="88" t="str">
        <f t="shared" si="62"/>
        <v/>
      </c>
      <c r="Y526" s="89" t="str">
        <f t="shared" si="63"/>
        <v/>
      </c>
      <c r="Z526" s="89" t="str">
        <f t="shared" si="64"/>
        <v/>
      </c>
      <c r="AA526" s="90" t="str">
        <f>IFERROR(RANK(W526,$W$10:$W$326,1)+COUNTIF(W$326:W526,W526)-1,"")</f>
        <v/>
      </c>
      <c r="AB526" s="91" t="str">
        <f>IFERROR(RANK(X526,$X$10:$X$326,1)+COUNTIF(X$326:X526,X526)-1,"")</f>
        <v/>
      </c>
      <c r="AC526" s="90" t="str">
        <f>IFERROR(RANK(Y526,$Y$10:$Y$326,1)+COUNTIF(Y$326:Y526,Y526)-1,"")</f>
        <v/>
      </c>
      <c r="AD526" s="90" t="str">
        <f>IFERROR(RANK(Z526,$Z$10:$Z$326,1)+COUNTIF(Z$326:Z526,Z526)-1,"")</f>
        <v/>
      </c>
    </row>
    <row r="527" spans="22:30" x14ac:dyDescent="0.25">
      <c r="V527" s="53" t="str">
        <f t="shared" si="65"/>
        <v/>
      </c>
      <c r="W527" s="88" t="str">
        <f t="shared" si="61"/>
        <v/>
      </c>
      <c r="X527" s="88" t="str">
        <f t="shared" si="62"/>
        <v/>
      </c>
      <c r="Y527" s="89" t="str">
        <f t="shared" si="63"/>
        <v/>
      </c>
      <c r="Z527" s="89" t="str">
        <f t="shared" si="64"/>
        <v/>
      </c>
      <c r="AA527" s="90" t="str">
        <f>IFERROR(RANK(W527,$W$10:$W$326,1)+COUNTIF(W$326:W527,W527)-1,"")</f>
        <v/>
      </c>
      <c r="AB527" s="91" t="str">
        <f>IFERROR(RANK(X527,$X$10:$X$326,1)+COUNTIF(X$326:X527,X527)-1,"")</f>
        <v/>
      </c>
      <c r="AC527" s="90" t="str">
        <f>IFERROR(RANK(Y527,$Y$10:$Y$326,1)+COUNTIF(Y$326:Y527,Y527)-1,"")</f>
        <v/>
      </c>
      <c r="AD527" s="90" t="str">
        <f>IFERROR(RANK(Z527,$Z$10:$Z$326,1)+COUNTIF(Z$326:Z527,Z527)-1,"")</f>
        <v/>
      </c>
    </row>
    <row r="528" spans="22:30" x14ac:dyDescent="0.25">
      <c r="V528" s="53" t="str">
        <f t="shared" si="65"/>
        <v/>
      </c>
      <c r="W528" s="88" t="str">
        <f t="shared" si="61"/>
        <v/>
      </c>
      <c r="X528" s="88" t="str">
        <f t="shared" si="62"/>
        <v/>
      </c>
      <c r="Y528" s="89" t="str">
        <f t="shared" si="63"/>
        <v/>
      </c>
      <c r="Z528" s="89" t="str">
        <f t="shared" si="64"/>
        <v/>
      </c>
      <c r="AA528" s="90" t="str">
        <f>IFERROR(RANK(W528,$W$10:$W$326,1)+COUNTIF(W$326:W528,W528)-1,"")</f>
        <v/>
      </c>
      <c r="AB528" s="91" t="str">
        <f>IFERROR(RANK(X528,$X$10:$X$326,1)+COUNTIF(X$326:X528,X528)-1,"")</f>
        <v/>
      </c>
      <c r="AC528" s="90" t="str">
        <f>IFERROR(RANK(Y528,$Y$10:$Y$326,1)+COUNTIF(Y$326:Y528,Y528)-1,"")</f>
        <v/>
      </c>
      <c r="AD528" s="90" t="str">
        <f>IFERROR(RANK(Z528,$Z$10:$Z$326,1)+COUNTIF(Z$326:Z528,Z528)-1,"")</f>
        <v/>
      </c>
    </row>
    <row r="529" spans="22:30" x14ac:dyDescent="0.25">
      <c r="V529" s="53" t="str">
        <f t="shared" si="65"/>
        <v/>
      </c>
      <c r="W529" s="88" t="str">
        <f t="shared" si="61"/>
        <v/>
      </c>
      <c r="X529" s="88" t="str">
        <f t="shared" si="62"/>
        <v/>
      </c>
      <c r="Y529" s="89" t="str">
        <f t="shared" si="63"/>
        <v/>
      </c>
      <c r="Z529" s="89" t="str">
        <f t="shared" si="64"/>
        <v/>
      </c>
      <c r="AA529" s="90" t="str">
        <f>IFERROR(RANK(W529,$W$10:$W$326,1)+COUNTIF(W$326:W529,W529)-1,"")</f>
        <v/>
      </c>
      <c r="AB529" s="91" t="str">
        <f>IFERROR(RANK(X529,$X$10:$X$326,1)+COUNTIF(X$326:X529,X529)-1,"")</f>
        <v/>
      </c>
      <c r="AC529" s="90" t="str">
        <f>IFERROR(RANK(Y529,$Y$10:$Y$326,1)+COUNTIF(Y$326:Y529,Y529)-1,"")</f>
        <v/>
      </c>
      <c r="AD529" s="90" t="str">
        <f>IFERROR(RANK(Z529,$Z$10:$Z$326,1)+COUNTIF(Z$326:Z529,Z529)-1,"")</f>
        <v/>
      </c>
    </row>
    <row r="530" spans="22:30" x14ac:dyDescent="0.25">
      <c r="V530" s="53" t="str">
        <f t="shared" si="65"/>
        <v/>
      </c>
      <c r="W530" s="88" t="str">
        <f t="shared" si="61"/>
        <v/>
      </c>
      <c r="X530" s="88" t="str">
        <f t="shared" si="62"/>
        <v/>
      </c>
      <c r="Y530" s="89" t="str">
        <f t="shared" si="63"/>
        <v/>
      </c>
      <c r="Z530" s="89" t="str">
        <f t="shared" si="64"/>
        <v/>
      </c>
      <c r="AA530" s="90" t="str">
        <f>IFERROR(RANK(W530,$W$10:$W$326,1)+COUNTIF(W$326:W530,W530)-1,"")</f>
        <v/>
      </c>
      <c r="AB530" s="91" t="str">
        <f>IFERROR(RANK(X530,$X$10:$X$326,1)+COUNTIF(X$326:X530,X530)-1,"")</f>
        <v/>
      </c>
      <c r="AC530" s="90" t="str">
        <f>IFERROR(RANK(Y530,$Y$10:$Y$326,1)+COUNTIF(Y$326:Y530,Y530)-1,"")</f>
        <v/>
      </c>
      <c r="AD530" s="90" t="str">
        <f>IFERROR(RANK(Z530,$Z$10:$Z$326,1)+COUNTIF(Z$326:Z530,Z530)-1,"")</f>
        <v/>
      </c>
    </row>
    <row r="531" spans="22:30" x14ac:dyDescent="0.25">
      <c r="V531" s="53" t="str">
        <f t="shared" si="65"/>
        <v/>
      </c>
      <c r="W531" s="88" t="str">
        <f t="shared" si="61"/>
        <v/>
      </c>
      <c r="X531" s="88" t="str">
        <f t="shared" si="62"/>
        <v/>
      </c>
      <c r="Y531" s="89" t="str">
        <f t="shared" si="63"/>
        <v/>
      </c>
      <c r="Z531" s="89" t="str">
        <f t="shared" si="64"/>
        <v/>
      </c>
      <c r="AA531" s="90" t="str">
        <f>IFERROR(RANK(W531,$W$10:$W$326,1)+COUNTIF(W$326:W531,W531)-1,"")</f>
        <v/>
      </c>
      <c r="AB531" s="91" t="str">
        <f>IFERROR(RANK(X531,$X$10:$X$326,1)+COUNTIF(X$326:X531,X531)-1,"")</f>
        <v/>
      </c>
      <c r="AC531" s="90" t="str">
        <f>IFERROR(RANK(Y531,$Y$10:$Y$326,1)+COUNTIF(Y$326:Y531,Y531)-1,"")</f>
        <v/>
      </c>
      <c r="AD531" s="90" t="str">
        <f>IFERROR(RANK(Z531,$Z$10:$Z$326,1)+COUNTIF(Z$326:Z531,Z531)-1,"")</f>
        <v/>
      </c>
    </row>
    <row r="532" spans="22:30" x14ac:dyDescent="0.25">
      <c r="V532" s="53" t="str">
        <f t="shared" si="65"/>
        <v/>
      </c>
      <c r="W532" s="88" t="str">
        <f t="shared" si="61"/>
        <v/>
      </c>
      <c r="X532" s="88" t="str">
        <f t="shared" si="62"/>
        <v/>
      </c>
      <c r="Y532" s="89" t="str">
        <f t="shared" si="63"/>
        <v/>
      </c>
      <c r="Z532" s="89" t="str">
        <f t="shared" si="64"/>
        <v/>
      </c>
      <c r="AA532" s="90" t="str">
        <f>IFERROR(RANK(W532,$W$10:$W$326,1)+COUNTIF(W$326:W532,W532)-1,"")</f>
        <v/>
      </c>
      <c r="AB532" s="91" t="str">
        <f>IFERROR(RANK(X532,$X$10:$X$326,1)+COUNTIF(X$326:X532,X532)-1,"")</f>
        <v/>
      </c>
      <c r="AC532" s="90" t="str">
        <f>IFERROR(RANK(Y532,$Y$10:$Y$326,1)+COUNTIF(Y$326:Y532,Y532)-1,"")</f>
        <v/>
      </c>
      <c r="AD532" s="90" t="str">
        <f>IFERROR(RANK(Z532,$Z$10:$Z$326,1)+COUNTIF(Z$326:Z532,Z532)-1,"")</f>
        <v/>
      </c>
    </row>
    <row r="533" spans="22:30" x14ac:dyDescent="0.25">
      <c r="V533" s="53" t="str">
        <f t="shared" si="65"/>
        <v/>
      </c>
      <c r="W533" s="88" t="str">
        <f t="shared" si="61"/>
        <v/>
      </c>
      <c r="X533" s="88" t="str">
        <f t="shared" si="62"/>
        <v/>
      </c>
      <c r="Y533" s="89" t="str">
        <f t="shared" si="63"/>
        <v/>
      </c>
      <c r="Z533" s="89" t="str">
        <f t="shared" si="64"/>
        <v/>
      </c>
      <c r="AA533" s="90" t="str">
        <f>IFERROR(RANK(W533,$W$10:$W$326,1)+COUNTIF(W$326:W533,W533)-1,"")</f>
        <v/>
      </c>
      <c r="AB533" s="91" t="str">
        <f>IFERROR(RANK(X533,$X$10:$X$326,1)+COUNTIF(X$326:X533,X533)-1,"")</f>
        <v/>
      </c>
      <c r="AC533" s="90" t="str">
        <f>IFERROR(RANK(Y533,$Y$10:$Y$326,1)+COUNTIF(Y$326:Y533,Y533)-1,"")</f>
        <v/>
      </c>
      <c r="AD533" s="90" t="str">
        <f>IFERROR(RANK(Z533,$Z$10:$Z$326,1)+COUNTIF(Z$326:Z533,Z533)-1,"")</f>
        <v/>
      </c>
    </row>
    <row r="534" spans="22:30" x14ac:dyDescent="0.25">
      <c r="V534" s="53" t="str">
        <f t="shared" si="65"/>
        <v/>
      </c>
      <c r="W534" s="88" t="str">
        <f t="shared" si="61"/>
        <v/>
      </c>
      <c r="X534" s="88" t="str">
        <f t="shared" si="62"/>
        <v/>
      </c>
      <c r="Y534" s="89" t="str">
        <f t="shared" si="63"/>
        <v/>
      </c>
      <c r="Z534" s="89" t="str">
        <f t="shared" si="64"/>
        <v/>
      </c>
      <c r="AA534" s="90" t="str">
        <f>IFERROR(RANK(W534,$W$10:$W$326,1)+COUNTIF(W$326:W534,W534)-1,"")</f>
        <v/>
      </c>
      <c r="AB534" s="91" t="str">
        <f>IFERROR(RANK(X534,$X$10:$X$326,1)+COUNTIF(X$326:X534,X534)-1,"")</f>
        <v/>
      </c>
      <c r="AC534" s="90" t="str">
        <f>IFERROR(RANK(Y534,$Y$10:$Y$326,1)+COUNTIF(Y$326:Y534,Y534)-1,"")</f>
        <v/>
      </c>
      <c r="AD534" s="90" t="str">
        <f>IFERROR(RANK(Z534,$Z$10:$Z$326,1)+COUNTIF(Z$326:Z534,Z534)-1,"")</f>
        <v/>
      </c>
    </row>
    <row r="535" spans="22:30" x14ac:dyDescent="0.25">
      <c r="V535" s="53" t="str">
        <f t="shared" si="65"/>
        <v/>
      </c>
      <c r="W535" s="88" t="str">
        <f t="shared" si="61"/>
        <v/>
      </c>
      <c r="X535" s="88" t="str">
        <f t="shared" si="62"/>
        <v/>
      </c>
      <c r="Y535" s="89" t="str">
        <f t="shared" si="63"/>
        <v/>
      </c>
      <c r="Z535" s="89" t="str">
        <f t="shared" si="64"/>
        <v/>
      </c>
      <c r="AA535" s="90" t="str">
        <f>IFERROR(RANK(W535,$W$10:$W$326,1)+COUNTIF(W$326:W535,W535)-1,"")</f>
        <v/>
      </c>
      <c r="AB535" s="91" t="str">
        <f>IFERROR(RANK(X535,$X$10:$X$326,1)+COUNTIF(X$326:X535,X535)-1,"")</f>
        <v/>
      </c>
      <c r="AC535" s="90" t="str">
        <f>IFERROR(RANK(Y535,$Y$10:$Y$326,1)+COUNTIF(Y$326:Y535,Y535)-1,"")</f>
        <v/>
      </c>
      <c r="AD535" s="90" t="str">
        <f>IFERROR(RANK(Z535,$Z$10:$Z$326,1)+COUNTIF(Z$326:Z535,Z535)-1,"")</f>
        <v/>
      </c>
    </row>
    <row r="536" spans="22:30" x14ac:dyDescent="0.25">
      <c r="V536" s="53" t="str">
        <f t="shared" si="65"/>
        <v/>
      </c>
      <c r="W536" s="88" t="str">
        <f t="shared" si="61"/>
        <v/>
      </c>
      <c r="X536" s="88" t="str">
        <f t="shared" si="62"/>
        <v/>
      </c>
      <c r="Y536" s="89" t="str">
        <f t="shared" si="63"/>
        <v/>
      </c>
      <c r="Z536" s="89" t="str">
        <f t="shared" si="64"/>
        <v/>
      </c>
      <c r="AA536" s="90" t="str">
        <f>IFERROR(RANK(W536,$W$10:$W$326,1)+COUNTIF(W$326:W536,W536)-1,"")</f>
        <v/>
      </c>
      <c r="AB536" s="91" t="str">
        <f>IFERROR(RANK(X536,$X$10:$X$326,1)+COUNTIF(X$326:X536,X536)-1,"")</f>
        <v/>
      </c>
      <c r="AC536" s="90" t="str">
        <f>IFERROR(RANK(Y536,$Y$10:$Y$326,1)+COUNTIF(Y$326:Y536,Y536)-1,"")</f>
        <v/>
      </c>
      <c r="AD536" s="90" t="str">
        <f>IFERROR(RANK(Z536,$Z$10:$Z$326,1)+COUNTIF(Z$326:Z536,Z536)-1,"")</f>
        <v/>
      </c>
    </row>
    <row r="537" spans="22:30" x14ac:dyDescent="0.25">
      <c r="V537" s="53" t="str">
        <f t="shared" si="65"/>
        <v/>
      </c>
      <c r="W537" s="88" t="str">
        <f t="shared" si="61"/>
        <v/>
      </c>
      <c r="X537" s="88" t="str">
        <f t="shared" si="62"/>
        <v/>
      </c>
      <c r="Y537" s="89" t="str">
        <f t="shared" si="63"/>
        <v/>
      </c>
      <c r="Z537" s="89" t="str">
        <f t="shared" si="64"/>
        <v/>
      </c>
      <c r="AA537" s="90" t="str">
        <f>IFERROR(RANK(W537,$W$10:$W$326,1)+COUNTIF(W$326:W537,W537)-1,"")</f>
        <v/>
      </c>
      <c r="AB537" s="91" t="str">
        <f>IFERROR(RANK(X537,$X$10:$X$326,1)+COUNTIF(X$326:X537,X537)-1,"")</f>
        <v/>
      </c>
      <c r="AC537" s="90" t="str">
        <f>IFERROR(RANK(Y537,$Y$10:$Y$326,1)+COUNTIF(Y$326:Y537,Y537)-1,"")</f>
        <v/>
      </c>
      <c r="AD537" s="90" t="str">
        <f>IFERROR(RANK(Z537,$Z$10:$Z$326,1)+COUNTIF(Z$326:Z537,Z537)-1,"")</f>
        <v/>
      </c>
    </row>
    <row r="538" spans="22:30" x14ac:dyDescent="0.25">
      <c r="V538" s="53" t="str">
        <f t="shared" si="65"/>
        <v/>
      </c>
      <c r="W538" s="88" t="str">
        <f t="shared" si="61"/>
        <v/>
      </c>
      <c r="X538" s="88" t="str">
        <f t="shared" si="62"/>
        <v/>
      </c>
      <c r="Y538" s="89" t="str">
        <f t="shared" si="63"/>
        <v/>
      </c>
      <c r="Z538" s="89" t="str">
        <f t="shared" si="64"/>
        <v/>
      </c>
      <c r="AA538" s="90" t="str">
        <f>IFERROR(RANK(W538,$W$10:$W$326,1)+COUNTIF(W$326:W538,W538)-1,"")</f>
        <v/>
      </c>
      <c r="AB538" s="91" t="str">
        <f>IFERROR(RANK(X538,$X$10:$X$326,1)+COUNTIF(X$326:X538,X538)-1,"")</f>
        <v/>
      </c>
      <c r="AC538" s="90" t="str">
        <f>IFERROR(RANK(Y538,$Y$10:$Y$326,1)+COUNTIF(Y$326:Y538,Y538)-1,"")</f>
        <v/>
      </c>
      <c r="AD538" s="90" t="str">
        <f>IFERROR(RANK(Z538,$Z$10:$Z$326,1)+COUNTIF(Z$326:Z538,Z538)-1,"")</f>
        <v/>
      </c>
    </row>
    <row r="539" spans="22:30" x14ac:dyDescent="0.25">
      <c r="V539" s="53" t="str">
        <f t="shared" si="65"/>
        <v/>
      </c>
      <c r="W539" s="88" t="str">
        <f t="shared" si="61"/>
        <v/>
      </c>
      <c r="X539" s="88" t="str">
        <f t="shared" si="62"/>
        <v/>
      </c>
      <c r="Y539" s="89" t="str">
        <f t="shared" si="63"/>
        <v/>
      </c>
      <c r="Z539" s="89" t="str">
        <f t="shared" si="64"/>
        <v/>
      </c>
      <c r="AA539" s="90" t="str">
        <f>IFERROR(RANK(W539,$W$10:$W$326,1)+COUNTIF(W$326:W539,W539)-1,"")</f>
        <v/>
      </c>
      <c r="AB539" s="91" t="str">
        <f>IFERROR(RANK(X539,$X$10:$X$326,1)+COUNTIF(X$326:X539,X539)-1,"")</f>
        <v/>
      </c>
      <c r="AC539" s="90" t="str">
        <f>IFERROR(RANK(Y539,$Y$10:$Y$326,1)+COUNTIF(Y$326:Y539,Y539)-1,"")</f>
        <v/>
      </c>
      <c r="AD539" s="90" t="str">
        <f>IFERROR(RANK(Z539,$Z$10:$Z$326,1)+COUNTIF(Z$326:Z539,Z539)-1,"")</f>
        <v/>
      </c>
    </row>
    <row r="540" spans="22:30" x14ac:dyDescent="0.25">
      <c r="V540" s="53" t="str">
        <f t="shared" si="65"/>
        <v/>
      </c>
      <c r="W540" s="88" t="str">
        <f t="shared" si="61"/>
        <v/>
      </c>
      <c r="X540" s="88" t="str">
        <f t="shared" si="62"/>
        <v/>
      </c>
      <c r="Y540" s="89" t="str">
        <f t="shared" si="63"/>
        <v/>
      </c>
      <c r="Z540" s="89" t="str">
        <f t="shared" si="64"/>
        <v/>
      </c>
      <c r="AA540" s="90" t="str">
        <f>IFERROR(RANK(W540,$W$10:$W$326,1)+COUNTIF(W$326:W540,W540)-1,"")</f>
        <v/>
      </c>
      <c r="AB540" s="91" t="str">
        <f>IFERROR(RANK(X540,$X$10:$X$326,1)+COUNTIF(X$326:X540,X540)-1,"")</f>
        <v/>
      </c>
      <c r="AC540" s="90" t="str">
        <f>IFERROR(RANK(Y540,$Y$10:$Y$326,1)+COUNTIF(Y$326:Y540,Y540)-1,"")</f>
        <v/>
      </c>
      <c r="AD540" s="90" t="str">
        <f>IFERROR(RANK(Z540,$Z$10:$Z$326,1)+COUNTIF(Z$326:Z540,Z540)-1,"")</f>
        <v/>
      </c>
    </row>
    <row r="541" spans="22:30" x14ac:dyDescent="0.25">
      <c r="V541" s="53" t="str">
        <f t="shared" si="65"/>
        <v/>
      </c>
      <c r="W541" s="88" t="str">
        <f t="shared" si="61"/>
        <v/>
      </c>
      <c r="X541" s="88" t="str">
        <f t="shared" si="62"/>
        <v/>
      </c>
      <c r="Y541" s="89" t="str">
        <f t="shared" si="63"/>
        <v/>
      </c>
      <c r="Z541" s="89" t="str">
        <f t="shared" si="64"/>
        <v/>
      </c>
      <c r="AA541" s="90" t="str">
        <f>IFERROR(RANK(W541,$W$10:$W$326,1)+COUNTIF(W$326:W541,W541)-1,"")</f>
        <v/>
      </c>
      <c r="AB541" s="91" t="str">
        <f>IFERROR(RANK(X541,$X$10:$X$326,1)+COUNTIF(X$326:X541,X541)-1,"")</f>
        <v/>
      </c>
      <c r="AC541" s="90" t="str">
        <f>IFERROR(RANK(Y541,$Y$10:$Y$326,1)+COUNTIF(Y$326:Y541,Y541)-1,"")</f>
        <v/>
      </c>
      <c r="AD541" s="90" t="str">
        <f>IFERROR(RANK(Z541,$Z$10:$Z$326,1)+COUNTIF(Z$326:Z541,Z541)-1,"")</f>
        <v/>
      </c>
    </row>
    <row r="542" spans="22:30" x14ac:dyDescent="0.25">
      <c r="V542" s="53" t="str">
        <f t="shared" si="65"/>
        <v/>
      </c>
      <c r="W542" s="88" t="str">
        <f t="shared" si="61"/>
        <v/>
      </c>
      <c r="X542" s="88" t="str">
        <f t="shared" si="62"/>
        <v/>
      </c>
      <c r="Y542" s="89" t="str">
        <f t="shared" si="63"/>
        <v/>
      </c>
      <c r="Z542" s="89" t="str">
        <f t="shared" si="64"/>
        <v/>
      </c>
      <c r="AA542" s="90" t="str">
        <f>IFERROR(RANK(W542,$W$10:$W$326,1)+COUNTIF(W$326:W542,W542)-1,"")</f>
        <v/>
      </c>
      <c r="AB542" s="91" t="str">
        <f>IFERROR(RANK(X542,$X$10:$X$326,1)+COUNTIF(X$326:X542,X542)-1,"")</f>
        <v/>
      </c>
      <c r="AC542" s="90" t="str">
        <f>IFERROR(RANK(Y542,$Y$10:$Y$326,1)+COUNTIF(Y$326:Y542,Y542)-1,"")</f>
        <v/>
      </c>
      <c r="AD542" s="90" t="str">
        <f>IFERROR(RANK(Z542,$Z$10:$Z$326,1)+COUNTIF(Z$326:Z542,Z542)-1,"")</f>
        <v/>
      </c>
    </row>
    <row r="543" spans="22:30" x14ac:dyDescent="0.25">
      <c r="V543" s="53" t="str">
        <f t="shared" si="65"/>
        <v/>
      </c>
      <c r="W543" s="88" t="str">
        <f t="shared" si="61"/>
        <v/>
      </c>
      <c r="X543" s="88" t="str">
        <f t="shared" si="62"/>
        <v/>
      </c>
      <c r="Y543" s="89" t="str">
        <f t="shared" si="63"/>
        <v/>
      </c>
      <c r="Z543" s="89" t="str">
        <f t="shared" si="64"/>
        <v/>
      </c>
      <c r="AA543" s="90" t="str">
        <f>IFERROR(RANK(W543,$W$10:$W$326,1)+COUNTIF(W$326:W543,W543)-1,"")</f>
        <v/>
      </c>
      <c r="AB543" s="91" t="str">
        <f>IFERROR(RANK(X543,$X$10:$X$326,1)+COUNTIF(X$326:X543,X543)-1,"")</f>
        <v/>
      </c>
      <c r="AC543" s="90" t="str">
        <f>IFERROR(RANK(Y543,$Y$10:$Y$326,1)+COUNTIF(Y$326:Y543,Y543)-1,"")</f>
        <v/>
      </c>
      <c r="AD543" s="90" t="str">
        <f>IFERROR(RANK(Z543,$Z$10:$Z$326,1)+COUNTIF(Z$326:Z543,Z543)-1,"")</f>
        <v/>
      </c>
    </row>
    <row r="544" spans="22:30" x14ac:dyDescent="0.25">
      <c r="V544" s="53" t="str">
        <f t="shared" si="65"/>
        <v/>
      </c>
      <c r="W544" s="88" t="str">
        <f t="shared" si="61"/>
        <v/>
      </c>
      <c r="X544" s="88" t="str">
        <f t="shared" si="62"/>
        <v/>
      </c>
      <c r="Y544" s="89" t="str">
        <f t="shared" si="63"/>
        <v/>
      </c>
      <c r="Z544" s="89" t="str">
        <f t="shared" si="64"/>
        <v/>
      </c>
      <c r="AA544" s="90" t="str">
        <f>IFERROR(RANK(W544,$W$10:$W$326,1)+COUNTIF(W$326:W544,W544)-1,"")</f>
        <v/>
      </c>
      <c r="AB544" s="91" t="str">
        <f>IFERROR(RANK(X544,$X$10:$X$326,1)+COUNTIF(X$326:X544,X544)-1,"")</f>
        <v/>
      </c>
      <c r="AC544" s="90" t="str">
        <f>IFERROR(RANK(Y544,$Y$10:$Y$326,1)+COUNTIF(Y$326:Y544,Y544)-1,"")</f>
        <v/>
      </c>
      <c r="AD544" s="90" t="str">
        <f>IFERROR(RANK(Z544,$Z$10:$Z$326,1)+COUNTIF(Z$326:Z544,Z544)-1,"")</f>
        <v/>
      </c>
    </row>
    <row r="545" spans="22:30" x14ac:dyDescent="0.25">
      <c r="V545" s="53" t="str">
        <f t="shared" si="65"/>
        <v/>
      </c>
      <c r="W545" s="88" t="str">
        <f t="shared" si="61"/>
        <v/>
      </c>
      <c r="X545" s="88" t="str">
        <f t="shared" si="62"/>
        <v/>
      </c>
      <c r="Y545" s="89" t="str">
        <f t="shared" si="63"/>
        <v/>
      </c>
      <c r="Z545" s="89" t="str">
        <f t="shared" si="64"/>
        <v/>
      </c>
      <c r="AA545" s="90" t="str">
        <f>IFERROR(RANK(W545,$W$10:$W$326,1)+COUNTIF(W$326:W545,W545)-1,"")</f>
        <v/>
      </c>
      <c r="AB545" s="91" t="str">
        <f>IFERROR(RANK(X545,$X$10:$X$326,1)+COUNTIF(X$326:X545,X545)-1,"")</f>
        <v/>
      </c>
      <c r="AC545" s="90" t="str">
        <f>IFERROR(RANK(Y545,$Y$10:$Y$326,1)+COUNTIF(Y$326:Y545,Y545)-1,"")</f>
        <v/>
      </c>
      <c r="AD545" s="90" t="str">
        <f>IFERROR(RANK(Z545,$Z$10:$Z$326,1)+COUNTIF(Z$326:Z545,Z545)-1,"")</f>
        <v/>
      </c>
    </row>
    <row r="546" spans="22:30" x14ac:dyDescent="0.25">
      <c r="V546" s="53" t="str">
        <f t="shared" si="65"/>
        <v/>
      </c>
      <c r="W546" s="88" t="str">
        <f t="shared" si="61"/>
        <v/>
      </c>
      <c r="X546" s="88" t="str">
        <f t="shared" si="62"/>
        <v/>
      </c>
      <c r="Y546" s="89" t="str">
        <f t="shared" si="63"/>
        <v/>
      </c>
      <c r="Z546" s="89" t="str">
        <f t="shared" si="64"/>
        <v/>
      </c>
      <c r="AA546" s="90" t="str">
        <f>IFERROR(RANK(W546,$W$10:$W$326,1)+COUNTIF(W$326:W546,W546)-1,"")</f>
        <v/>
      </c>
      <c r="AB546" s="91" t="str">
        <f>IFERROR(RANK(X546,$X$10:$X$326,1)+COUNTIF(X$326:X546,X546)-1,"")</f>
        <v/>
      </c>
      <c r="AC546" s="90" t="str">
        <f>IFERROR(RANK(Y546,$Y$10:$Y$326,1)+COUNTIF(Y$326:Y546,Y546)-1,"")</f>
        <v/>
      </c>
      <c r="AD546" s="90" t="str">
        <f>IFERROR(RANK(Z546,$Z$10:$Z$326,1)+COUNTIF(Z$326:Z546,Z546)-1,"")</f>
        <v/>
      </c>
    </row>
    <row r="547" spans="22:30" x14ac:dyDescent="0.25">
      <c r="V547" s="53" t="str">
        <f t="shared" si="65"/>
        <v/>
      </c>
      <c r="W547" s="88" t="str">
        <f t="shared" si="61"/>
        <v/>
      </c>
      <c r="X547" s="88" t="str">
        <f t="shared" si="62"/>
        <v/>
      </c>
      <c r="Y547" s="89" t="str">
        <f t="shared" si="63"/>
        <v/>
      </c>
      <c r="Z547" s="89" t="str">
        <f t="shared" si="64"/>
        <v/>
      </c>
      <c r="AA547" s="90" t="str">
        <f>IFERROR(RANK(W547,$W$10:$W$326,1)+COUNTIF(W$326:W547,W547)-1,"")</f>
        <v/>
      </c>
      <c r="AB547" s="91" t="str">
        <f>IFERROR(RANK(X547,$X$10:$X$326,1)+COUNTIF(X$326:X547,X547)-1,"")</f>
        <v/>
      </c>
      <c r="AC547" s="90" t="str">
        <f>IFERROR(RANK(Y547,$Y$10:$Y$326,1)+COUNTIF(Y$326:Y547,Y547)-1,"")</f>
        <v/>
      </c>
      <c r="AD547" s="90" t="str">
        <f>IFERROR(RANK(Z547,$Z$10:$Z$326,1)+COUNTIF(Z$326:Z547,Z547)-1,"")</f>
        <v/>
      </c>
    </row>
    <row r="548" spans="22:30" x14ac:dyDescent="0.25">
      <c r="V548" s="53" t="str">
        <f t="shared" si="65"/>
        <v/>
      </c>
      <c r="W548" s="88" t="str">
        <f t="shared" si="61"/>
        <v/>
      </c>
      <c r="X548" s="88" t="str">
        <f t="shared" si="62"/>
        <v/>
      </c>
      <c r="Y548" s="89" t="str">
        <f t="shared" si="63"/>
        <v/>
      </c>
      <c r="Z548" s="89" t="str">
        <f t="shared" si="64"/>
        <v/>
      </c>
      <c r="AA548" s="90" t="str">
        <f>IFERROR(RANK(W548,$W$10:$W$326,1)+COUNTIF(W$326:W548,W548)-1,"")</f>
        <v/>
      </c>
      <c r="AB548" s="91" t="str">
        <f>IFERROR(RANK(X548,$X$10:$X$326,1)+COUNTIF(X$326:X548,X548)-1,"")</f>
        <v/>
      </c>
      <c r="AC548" s="90" t="str">
        <f>IFERROR(RANK(Y548,$Y$10:$Y$326,1)+COUNTIF(Y$326:Y548,Y548)-1,"")</f>
        <v/>
      </c>
      <c r="AD548" s="90" t="str">
        <f>IFERROR(RANK(Z548,$Z$10:$Z$326,1)+COUNTIF(Z$326:Z548,Z548)-1,"")</f>
        <v/>
      </c>
    </row>
    <row r="549" spans="22:30" x14ac:dyDescent="0.25">
      <c r="V549" s="53" t="str">
        <f t="shared" si="65"/>
        <v/>
      </c>
      <c r="W549" s="88" t="str">
        <f t="shared" si="61"/>
        <v/>
      </c>
      <c r="X549" s="88" t="str">
        <f t="shared" si="62"/>
        <v/>
      </c>
      <c r="Y549" s="89" t="str">
        <f t="shared" si="63"/>
        <v/>
      </c>
      <c r="Z549" s="89" t="str">
        <f t="shared" si="64"/>
        <v/>
      </c>
      <c r="AA549" s="90" t="str">
        <f>IFERROR(RANK(W549,$W$10:$W$326,1)+COUNTIF(W$326:W549,W549)-1,"")</f>
        <v/>
      </c>
      <c r="AB549" s="91" t="str">
        <f>IFERROR(RANK(X549,$X$10:$X$326,1)+COUNTIF(X$326:X549,X549)-1,"")</f>
        <v/>
      </c>
      <c r="AC549" s="90" t="str">
        <f>IFERROR(RANK(Y549,$Y$10:$Y$326,1)+COUNTIF(Y$326:Y549,Y549)-1,"")</f>
        <v/>
      </c>
      <c r="AD549" s="90" t="str">
        <f>IFERROR(RANK(Z549,$Z$10:$Z$326,1)+COUNTIF(Z$326:Z549,Z549)-1,"")</f>
        <v/>
      </c>
    </row>
    <row r="550" spans="22:30" x14ac:dyDescent="0.25">
      <c r="V550" s="53" t="str">
        <f t="shared" si="65"/>
        <v/>
      </c>
      <c r="W550" s="88" t="str">
        <f t="shared" si="61"/>
        <v/>
      </c>
      <c r="X550" s="88" t="str">
        <f t="shared" si="62"/>
        <v/>
      </c>
      <c r="Y550" s="89" t="str">
        <f t="shared" si="63"/>
        <v/>
      </c>
      <c r="Z550" s="89" t="str">
        <f t="shared" si="64"/>
        <v/>
      </c>
      <c r="AA550" s="90" t="str">
        <f>IFERROR(RANK(W550,$W$10:$W$326,1)+COUNTIF(W$326:W550,W550)-1,"")</f>
        <v/>
      </c>
      <c r="AB550" s="91" t="str">
        <f>IFERROR(RANK(X550,$X$10:$X$326,1)+COUNTIF(X$326:X550,X550)-1,"")</f>
        <v/>
      </c>
      <c r="AC550" s="90" t="str">
        <f>IFERROR(RANK(Y550,$Y$10:$Y$326,1)+COUNTIF(Y$326:Y550,Y550)-1,"")</f>
        <v/>
      </c>
      <c r="AD550" s="90" t="str">
        <f>IFERROR(RANK(Z550,$Z$10:$Z$326,1)+COUNTIF(Z$326:Z550,Z550)-1,"")</f>
        <v/>
      </c>
    </row>
    <row r="551" spans="22:30" x14ac:dyDescent="0.25">
      <c r="V551" s="53" t="str">
        <f t="shared" si="65"/>
        <v/>
      </c>
      <c r="W551" s="88" t="str">
        <f t="shared" si="61"/>
        <v/>
      </c>
      <c r="X551" s="88" t="str">
        <f t="shared" si="62"/>
        <v/>
      </c>
      <c r="Y551" s="89" t="str">
        <f t="shared" si="63"/>
        <v/>
      </c>
      <c r="Z551" s="89" t="str">
        <f t="shared" si="64"/>
        <v/>
      </c>
      <c r="AA551" s="90" t="str">
        <f>IFERROR(RANK(W551,$W$10:$W$326,1)+COUNTIF(W$326:W551,W551)-1,"")</f>
        <v/>
      </c>
      <c r="AB551" s="91" t="str">
        <f>IFERROR(RANK(X551,$X$10:$X$326,1)+COUNTIF(X$326:X551,X551)-1,"")</f>
        <v/>
      </c>
      <c r="AC551" s="90" t="str">
        <f>IFERROR(RANK(Y551,$Y$10:$Y$326,1)+COUNTIF(Y$326:Y551,Y551)-1,"")</f>
        <v/>
      </c>
      <c r="AD551" s="90" t="str">
        <f>IFERROR(RANK(Z551,$Z$10:$Z$326,1)+COUNTIF(Z$326:Z551,Z551)-1,"")</f>
        <v/>
      </c>
    </row>
    <row r="552" spans="22:30" x14ac:dyDescent="0.25">
      <c r="V552" s="53" t="str">
        <f t="shared" si="65"/>
        <v/>
      </c>
      <c r="W552" s="88" t="str">
        <f t="shared" si="61"/>
        <v/>
      </c>
      <c r="X552" s="88" t="str">
        <f t="shared" si="62"/>
        <v/>
      </c>
      <c r="Y552" s="89" t="str">
        <f t="shared" si="63"/>
        <v/>
      </c>
      <c r="Z552" s="89" t="str">
        <f t="shared" si="64"/>
        <v/>
      </c>
      <c r="AA552" s="90" t="str">
        <f>IFERROR(RANK(W552,$W$10:$W$326,1)+COUNTIF(W$326:W552,W552)-1,"")</f>
        <v/>
      </c>
      <c r="AB552" s="91" t="str">
        <f>IFERROR(RANK(X552,$X$10:$X$326,1)+COUNTIF(X$326:X552,X552)-1,"")</f>
        <v/>
      </c>
      <c r="AC552" s="90" t="str">
        <f>IFERROR(RANK(Y552,$Y$10:$Y$326,1)+COUNTIF(Y$326:Y552,Y552)-1,"")</f>
        <v/>
      </c>
      <c r="AD552" s="90" t="str">
        <f>IFERROR(RANK(Z552,$Z$10:$Z$326,1)+COUNTIF(Z$326:Z552,Z552)-1,"")</f>
        <v/>
      </c>
    </row>
    <row r="553" spans="22:30" x14ac:dyDescent="0.25">
      <c r="V553" s="53" t="str">
        <f t="shared" si="65"/>
        <v/>
      </c>
      <c r="W553" s="88" t="str">
        <f t="shared" si="61"/>
        <v/>
      </c>
      <c r="X553" s="88" t="str">
        <f t="shared" si="62"/>
        <v/>
      </c>
      <c r="Y553" s="89" t="str">
        <f t="shared" si="63"/>
        <v/>
      </c>
      <c r="Z553" s="89" t="str">
        <f t="shared" si="64"/>
        <v/>
      </c>
      <c r="AA553" s="90" t="str">
        <f>IFERROR(RANK(W553,$W$10:$W$326,1)+COUNTIF(W$326:W553,W553)-1,"")</f>
        <v/>
      </c>
      <c r="AB553" s="91" t="str">
        <f>IFERROR(RANK(X553,$X$10:$X$326,1)+COUNTIF(X$326:X553,X553)-1,"")</f>
        <v/>
      </c>
      <c r="AC553" s="90" t="str">
        <f>IFERROR(RANK(Y553,$Y$10:$Y$326,1)+COUNTIF(Y$326:Y553,Y553)-1,"")</f>
        <v/>
      </c>
      <c r="AD553" s="90" t="str">
        <f>IFERROR(RANK(Z553,$Z$10:$Z$326,1)+COUNTIF(Z$326:Z553,Z553)-1,"")</f>
        <v/>
      </c>
    </row>
    <row r="554" spans="22:30" x14ac:dyDescent="0.25">
      <c r="V554" s="53" t="str">
        <f t="shared" si="65"/>
        <v/>
      </c>
      <c r="W554" s="88" t="str">
        <f t="shared" si="61"/>
        <v/>
      </c>
      <c r="X554" s="88" t="str">
        <f t="shared" si="62"/>
        <v/>
      </c>
      <c r="Y554" s="89" t="str">
        <f t="shared" si="63"/>
        <v/>
      </c>
      <c r="Z554" s="89" t="str">
        <f t="shared" si="64"/>
        <v/>
      </c>
      <c r="AA554" s="90" t="str">
        <f>IFERROR(RANK(W554,$W$10:$W$326,1)+COUNTIF(W$326:W554,W554)-1,"")</f>
        <v/>
      </c>
      <c r="AB554" s="91" t="str">
        <f>IFERROR(RANK(X554,$X$10:$X$326,1)+COUNTIF(X$326:X554,X554)-1,"")</f>
        <v/>
      </c>
      <c r="AC554" s="90" t="str">
        <f>IFERROR(RANK(Y554,$Y$10:$Y$326,1)+COUNTIF(Y$326:Y554,Y554)-1,"")</f>
        <v/>
      </c>
      <c r="AD554" s="90" t="str">
        <f>IFERROR(RANK(Z554,$Z$10:$Z$326,1)+COUNTIF(Z$326:Z554,Z554)-1,"")</f>
        <v/>
      </c>
    </row>
    <row r="555" spans="22:30" x14ac:dyDescent="0.25">
      <c r="V555" s="53" t="str">
        <f t="shared" si="65"/>
        <v/>
      </c>
      <c r="W555" s="88" t="str">
        <f t="shared" si="61"/>
        <v/>
      </c>
      <c r="X555" s="88" t="str">
        <f t="shared" si="62"/>
        <v/>
      </c>
      <c r="Y555" s="89" t="str">
        <f t="shared" si="63"/>
        <v/>
      </c>
      <c r="Z555" s="89" t="str">
        <f t="shared" si="64"/>
        <v/>
      </c>
      <c r="AA555" s="90" t="str">
        <f>IFERROR(RANK(W555,$W$10:$W$326,1)+COUNTIF(W$326:W555,W555)-1,"")</f>
        <v/>
      </c>
      <c r="AB555" s="91" t="str">
        <f>IFERROR(RANK(X555,$X$10:$X$326,1)+COUNTIF(X$326:X555,X555)-1,"")</f>
        <v/>
      </c>
      <c r="AC555" s="90" t="str">
        <f>IFERROR(RANK(Y555,$Y$10:$Y$326,1)+COUNTIF(Y$326:Y555,Y555)-1,"")</f>
        <v/>
      </c>
      <c r="AD555" s="90" t="str">
        <f>IFERROR(RANK(Z555,$Z$10:$Z$326,1)+COUNTIF(Z$326:Z555,Z555)-1,"")</f>
        <v/>
      </c>
    </row>
    <row r="556" spans="22:30" x14ac:dyDescent="0.25">
      <c r="V556" s="53" t="str">
        <f t="shared" si="65"/>
        <v/>
      </c>
      <c r="W556" s="88" t="str">
        <f t="shared" si="61"/>
        <v/>
      </c>
      <c r="X556" s="88" t="str">
        <f t="shared" si="62"/>
        <v/>
      </c>
      <c r="Y556" s="89" t="str">
        <f t="shared" si="63"/>
        <v/>
      </c>
      <c r="Z556" s="89" t="str">
        <f t="shared" si="64"/>
        <v/>
      </c>
      <c r="AA556" s="90" t="str">
        <f>IFERROR(RANK(W556,$W$10:$W$326,1)+COUNTIF(W$326:W556,W556)-1,"")</f>
        <v/>
      </c>
      <c r="AB556" s="91" t="str">
        <f>IFERROR(RANK(X556,$X$10:$X$326,1)+COUNTIF(X$326:X556,X556)-1,"")</f>
        <v/>
      </c>
      <c r="AC556" s="90" t="str">
        <f>IFERROR(RANK(Y556,$Y$10:$Y$326,1)+COUNTIF(Y$326:Y556,Y556)-1,"")</f>
        <v/>
      </c>
      <c r="AD556" s="90" t="str">
        <f>IFERROR(RANK(Z556,$Z$10:$Z$326,1)+COUNTIF(Z$326:Z556,Z556)-1,"")</f>
        <v/>
      </c>
    </row>
    <row r="557" spans="22:30" x14ac:dyDescent="0.25">
      <c r="V557" s="53" t="str">
        <f t="shared" si="65"/>
        <v/>
      </c>
      <c r="W557" s="88" t="str">
        <f t="shared" si="61"/>
        <v/>
      </c>
      <c r="X557" s="88" t="str">
        <f t="shared" si="62"/>
        <v/>
      </c>
      <c r="Y557" s="89" t="str">
        <f t="shared" si="63"/>
        <v/>
      </c>
      <c r="Z557" s="89" t="str">
        <f t="shared" si="64"/>
        <v/>
      </c>
      <c r="AA557" s="90" t="str">
        <f>IFERROR(RANK(W557,$W$10:$W$326,1)+COUNTIF(W$326:W557,W557)-1,"")</f>
        <v/>
      </c>
      <c r="AB557" s="91" t="str">
        <f>IFERROR(RANK(X557,$X$10:$X$326,1)+COUNTIF(X$326:X557,X557)-1,"")</f>
        <v/>
      </c>
      <c r="AC557" s="90" t="str">
        <f>IFERROR(RANK(Y557,$Y$10:$Y$326,1)+COUNTIF(Y$326:Y557,Y557)-1,"")</f>
        <v/>
      </c>
      <c r="AD557" s="90" t="str">
        <f>IFERROR(RANK(Z557,$Z$10:$Z$326,1)+COUNTIF(Z$326:Z557,Z557)-1,"")</f>
        <v/>
      </c>
    </row>
    <row r="558" spans="22:30" x14ac:dyDescent="0.25">
      <c r="V558" s="53" t="str">
        <f t="shared" si="65"/>
        <v/>
      </c>
      <c r="W558" s="88" t="str">
        <f t="shared" si="61"/>
        <v/>
      </c>
      <c r="X558" s="88" t="str">
        <f t="shared" si="62"/>
        <v/>
      </c>
      <c r="Y558" s="89" t="str">
        <f t="shared" si="63"/>
        <v/>
      </c>
      <c r="Z558" s="89" t="str">
        <f t="shared" si="64"/>
        <v/>
      </c>
      <c r="AA558" s="90" t="str">
        <f>IFERROR(RANK(W558,$W$10:$W$326,1)+COUNTIF(W$326:W558,W558)-1,"")</f>
        <v/>
      </c>
      <c r="AB558" s="91" t="str">
        <f>IFERROR(RANK(X558,$X$10:$X$326,1)+COUNTIF(X$326:X558,X558)-1,"")</f>
        <v/>
      </c>
      <c r="AC558" s="90" t="str">
        <f>IFERROR(RANK(Y558,$Y$10:$Y$326,1)+COUNTIF(Y$326:Y558,Y558)-1,"")</f>
        <v/>
      </c>
      <c r="AD558" s="90" t="str">
        <f>IFERROR(RANK(Z558,$Z$10:$Z$326,1)+COUNTIF(Z$326:Z558,Z558)-1,"")</f>
        <v/>
      </c>
    </row>
    <row r="559" spans="22:30" x14ac:dyDescent="0.25">
      <c r="V559" s="53" t="str">
        <f t="shared" si="65"/>
        <v/>
      </c>
      <c r="W559" s="88" t="str">
        <f t="shared" si="61"/>
        <v/>
      </c>
      <c r="X559" s="88" t="str">
        <f t="shared" si="62"/>
        <v/>
      </c>
      <c r="Y559" s="89" t="str">
        <f t="shared" si="63"/>
        <v/>
      </c>
      <c r="Z559" s="89" t="str">
        <f t="shared" si="64"/>
        <v/>
      </c>
      <c r="AA559" s="90" t="str">
        <f>IFERROR(RANK(W559,$W$10:$W$326,1)+COUNTIF(W$326:W559,W559)-1,"")</f>
        <v/>
      </c>
      <c r="AB559" s="91" t="str">
        <f>IFERROR(RANK(X559,$X$10:$X$326,1)+COUNTIF(X$326:X559,X559)-1,"")</f>
        <v/>
      </c>
      <c r="AC559" s="90" t="str">
        <f>IFERROR(RANK(Y559,$Y$10:$Y$326,1)+COUNTIF(Y$326:Y559,Y559)-1,"")</f>
        <v/>
      </c>
      <c r="AD559" s="90" t="str">
        <f>IFERROR(RANK(Z559,$Z$10:$Z$326,1)+COUNTIF(Z$326:Z559,Z559)-1,"")</f>
        <v/>
      </c>
    </row>
    <row r="560" spans="22:30" x14ac:dyDescent="0.25">
      <c r="V560" s="53" t="str">
        <f t="shared" si="65"/>
        <v/>
      </c>
      <c r="W560" s="88" t="str">
        <f t="shared" si="61"/>
        <v/>
      </c>
      <c r="X560" s="88" t="str">
        <f t="shared" si="62"/>
        <v/>
      </c>
      <c r="Y560" s="89" t="str">
        <f t="shared" si="63"/>
        <v/>
      </c>
      <c r="Z560" s="89" t="str">
        <f t="shared" si="64"/>
        <v/>
      </c>
      <c r="AA560" s="90" t="str">
        <f>IFERROR(RANK(W560,$W$10:$W$326,1)+COUNTIF(W$326:W560,W560)-1,"")</f>
        <v/>
      </c>
      <c r="AB560" s="91" t="str">
        <f>IFERROR(RANK(X560,$X$10:$X$326,1)+COUNTIF(X$326:X560,X560)-1,"")</f>
        <v/>
      </c>
      <c r="AC560" s="90" t="str">
        <f>IFERROR(RANK(Y560,$Y$10:$Y$326,1)+COUNTIF(Y$326:Y560,Y560)-1,"")</f>
        <v/>
      </c>
      <c r="AD560" s="90" t="str">
        <f>IFERROR(RANK(Z560,$Z$10:$Z$326,1)+COUNTIF(Z$326:Z560,Z560)-1,"")</f>
        <v/>
      </c>
    </row>
    <row r="561" spans="22:30" x14ac:dyDescent="0.25">
      <c r="V561" s="53" t="str">
        <f t="shared" si="65"/>
        <v/>
      </c>
      <c r="W561" s="88" t="str">
        <f t="shared" si="61"/>
        <v/>
      </c>
      <c r="X561" s="88" t="str">
        <f t="shared" si="62"/>
        <v/>
      </c>
      <c r="Y561" s="89" t="str">
        <f t="shared" si="63"/>
        <v/>
      </c>
      <c r="Z561" s="89" t="str">
        <f t="shared" si="64"/>
        <v/>
      </c>
      <c r="AA561" s="90" t="str">
        <f>IFERROR(RANK(W561,$W$10:$W$326,1)+COUNTIF(W$326:W561,W561)-1,"")</f>
        <v/>
      </c>
      <c r="AB561" s="91" t="str">
        <f>IFERROR(RANK(X561,$X$10:$X$326,1)+COUNTIF(X$326:X561,X561)-1,"")</f>
        <v/>
      </c>
      <c r="AC561" s="90" t="str">
        <f>IFERROR(RANK(Y561,$Y$10:$Y$326,1)+COUNTIF(Y$326:Y561,Y561)-1,"")</f>
        <v/>
      </c>
      <c r="AD561" s="90" t="str">
        <f>IFERROR(RANK(Z561,$Z$10:$Z$326,1)+COUNTIF(Z$326:Z561,Z561)-1,"")</f>
        <v/>
      </c>
    </row>
    <row r="562" spans="22:30" x14ac:dyDescent="0.25">
      <c r="V562" s="53" t="str">
        <f t="shared" si="65"/>
        <v/>
      </c>
      <c r="W562" s="88" t="str">
        <f t="shared" si="61"/>
        <v/>
      </c>
      <c r="X562" s="88" t="str">
        <f t="shared" si="62"/>
        <v/>
      </c>
      <c r="Y562" s="89" t="str">
        <f t="shared" si="63"/>
        <v/>
      </c>
      <c r="Z562" s="89" t="str">
        <f t="shared" si="64"/>
        <v/>
      </c>
      <c r="AA562" s="90" t="str">
        <f>IFERROR(RANK(W562,$W$10:$W$326,1)+COUNTIF(W$326:W562,W562)-1,"")</f>
        <v/>
      </c>
      <c r="AB562" s="91" t="str">
        <f>IFERROR(RANK(X562,$X$10:$X$326,1)+COUNTIF(X$326:X562,X562)-1,"")</f>
        <v/>
      </c>
      <c r="AC562" s="90" t="str">
        <f>IFERROR(RANK(Y562,$Y$10:$Y$326,1)+COUNTIF(Y$326:Y562,Y562)-1,"")</f>
        <v/>
      </c>
      <c r="AD562" s="90" t="str">
        <f>IFERROR(RANK(Z562,$Z$10:$Z$326,1)+COUNTIF(Z$326:Z562,Z562)-1,"")</f>
        <v/>
      </c>
    </row>
    <row r="563" spans="22:30" x14ac:dyDescent="0.25">
      <c r="V563" s="53" t="str">
        <f t="shared" si="65"/>
        <v/>
      </c>
      <c r="W563" s="88" t="str">
        <f t="shared" si="61"/>
        <v/>
      </c>
      <c r="X563" s="88" t="str">
        <f t="shared" si="62"/>
        <v/>
      </c>
      <c r="Y563" s="89" t="str">
        <f t="shared" si="63"/>
        <v/>
      </c>
      <c r="Z563" s="89" t="str">
        <f t="shared" si="64"/>
        <v/>
      </c>
      <c r="AA563" s="90" t="str">
        <f>IFERROR(RANK(W563,$W$10:$W$326,1)+COUNTIF(W$326:W563,W563)-1,"")</f>
        <v/>
      </c>
      <c r="AB563" s="91" t="str">
        <f>IFERROR(RANK(X563,$X$10:$X$326,1)+COUNTIF(X$326:X563,X563)-1,"")</f>
        <v/>
      </c>
      <c r="AC563" s="90" t="str">
        <f>IFERROR(RANK(Y563,$Y$10:$Y$326,1)+COUNTIF(Y$326:Y563,Y563)-1,"")</f>
        <v/>
      </c>
      <c r="AD563" s="90" t="str">
        <f>IFERROR(RANK(Z563,$Z$10:$Z$326,1)+COUNTIF(Z$326:Z563,Z563)-1,"")</f>
        <v/>
      </c>
    </row>
    <row r="564" spans="22:30" x14ac:dyDescent="0.25">
      <c r="V564" s="53" t="str">
        <f t="shared" si="65"/>
        <v/>
      </c>
      <c r="W564" s="88" t="str">
        <f t="shared" si="61"/>
        <v/>
      </c>
      <c r="X564" s="88" t="str">
        <f t="shared" si="62"/>
        <v/>
      </c>
      <c r="Y564" s="89" t="str">
        <f t="shared" si="63"/>
        <v/>
      </c>
      <c r="Z564" s="89" t="str">
        <f t="shared" si="64"/>
        <v/>
      </c>
      <c r="AA564" s="90" t="str">
        <f>IFERROR(RANK(W564,$W$10:$W$326,1)+COUNTIF(W$326:W564,W564)-1,"")</f>
        <v/>
      </c>
      <c r="AB564" s="91" t="str">
        <f>IFERROR(RANK(X564,$X$10:$X$326,1)+COUNTIF(X$326:X564,X564)-1,"")</f>
        <v/>
      </c>
      <c r="AC564" s="90" t="str">
        <f>IFERROR(RANK(Y564,$Y$10:$Y$326,1)+COUNTIF(Y$326:Y564,Y564)-1,"")</f>
        <v/>
      </c>
      <c r="AD564" s="90" t="str">
        <f>IFERROR(RANK(Z564,$Z$10:$Z$326,1)+COUNTIF(Z$326:Z564,Z564)-1,"")</f>
        <v/>
      </c>
    </row>
    <row r="565" spans="22:30" x14ac:dyDescent="0.25">
      <c r="V565" s="53" t="str">
        <f t="shared" si="65"/>
        <v/>
      </c>
      <c r="W565" s="88" t="str">
        <f t="shared" si="61"/>
        <v/>
      </c>
      <c r="X565" s="88" t="str">
        <f t="shared" si="62"/>
        <v/>
      </c>
      <c r="Y565" s="89" t="str">
        <f t="shared" si="63"/>
        <v/>
      </c>
      <c r="Z565" s="89" t="str">
        <f t="shared" si="64"/>
        <v/>
      </c>
      <c r="AA565" s="90" t="str">
        <f>IFERROR(RANK(W565,$W$10:$W$326,1)+COUNTIF(W$326:W565,W565)-1,"")</f>
        <v/>
      </c>
      <c r="AB565" s="91" t="str">
        <f>IFERROR(RANK(X565,$X$10:$X$326,1)+COUNTIF(X$326:X565,X565)-1,"")</f>
        <v/>
      </c>
      <c r="AC565" s="90" t="str">
        <f>IFERROR(RANK(Y565,$Y$10:$Y$326,1)+COUNTIF(Y$326:Y565,Y565)-1,"")</f>
        <v/>
      </c>
      <c r="AD565" s="90" t="str">
        <f>IFERROR(RANK(Z565,$Z$10:$Z$326,1)+COUNTIF(Z$326:Z565,Z565)-1,"")</f>
        <v/>
      </c>
    </row>
    <row r="566" spans="22:30" x14ac:dyDescent="0.25">
      <c r="V566" s="53" t="str">
        <f t="shared" si="65"/>
        <v/>
      </c>
      <c r="W566" s="88" t="str">
        <f t="shared" si="61"/>
        <v/>
      </c>
      <c r="X566" s="88" t="str">
        <f t="shared" si="62"/>
        <v/>
      </c>
      <c r="Y566" s="89" t="str">
        <f t="shared" si="63"/>
        <v/>
      </c>
      <c r="Z566" s="89" t="str">
        <f t="shared" si="64"/>
        <v/>
      </c>
      <c r="AA566" s="90" t="str">
        <f>IFERROR(RANK(W566,$W$10:$W$326,1)+COUNTIF(W$326:W566,W566)-1,"")</f>
        <v/>
      </c>
      <c r="AB566" s="91" t="str">
        <f>IFERROR(RANK(X566,$X$10:$X$326,1)+COUNTIF(X$326:X566,X566)-1,"")</f>
        <v/>
      </c>
      <c r="AC566" s="90" t="str">
        <f>IFERROR(RANK(Y566,$Y$10:$Y$326,1)+COUNTIF(Y$326:Y566,Y566)-1,"")</f>
        <v/>
      </c>
      <c r="AD566" s="90" t="str">
        <f>IFERROR(RANK(Z566,$Z$10:$Z$326,1)+COUNTIF(Z$326:Z566,Z566)-1,"")</f>
        <v/>
      </c>
    </row>
    <row r="567" spans="22:30" x14ac:dyDescent="0.25">
      <c r="V567" s="53" t="str">
        <f t="shared" si="65"/>
        <v/>
      </c>
      <c r="W567" s="88" t="str">
        <f t="shared" si="61"/>
        <v/>
      </c>
      <c r="X567" s="88" t="str">
        <f t="shared" si="62"/>
        <v/>
      </c>
      <c r="Y567" s="89" t="str">
        <f t="shared" si="63"/>
        <v/>
      </c>
      <c r="Z567" s="89" t="str">
        <f t="shared" si="64"/>
        <v/>
      </c>
      <c r="AA567" s="90" t="str">
        <f>IFERROR(RANK(W567,$W$10:$W$326,1)+COUNTIF(W$326:W567,W567)-1,"")</f>
        <v/>
      </c>
      <c r="AB567" s="91" t="str">
        <f>IFERROR(RANK(X567,$X$10:$X$326,1)+COUNTIF(X$326:X567,X567)-1,"")</f>
        <v/>
      </c>
      <c r="AC567" s="90" t="str">
        <f>IFERROR(RANK(Y567,$Y$10:$Y$326,1)+COUNTIF(Y$326:Y567,Y567)-1,"")</f>
        <v/>
      </c>
      <c r="AD567" s="90" t="str">
        <f>IFERROR(RANK(Z567,$Z$10:$Z$326,1)+COUNTIF(Z$326:Z567,Z567)-1,"")</f>
        <v/>
      </c>
    </row>
    <row r="568" spans="22:30" x14ac:dyDescent="0.25">
      <c r="V568" s="53" t="str">
        <f t="shared" si="65"/>
        <v/>
      </c>
      <c r="W568" s="88" t="str">
        <f t="shared" si="61"/>
        <v/>
      </c>
      <c r="X568" s="88" t="str">
        <f t="shared" si="62"/>
        <v/>
      </c>
      <c r="Y568" s="89" t="str">
        <f t="shared" si="63"/>
        <v/>
      </c>
      <c r="Z568" s="89" t="str">
        <f t="shared" si="64"/>
        <v/>
      </c>
      <c r="AA568" s="90" t="str">
        <f>IFERROR(RANK(W568,$W$10:$W$326,1)+COUNTIF(W$326:W568,W568)-1,"")</f>
        <v/>
      </c>
      <c r="AB568" s="91" t="str">
        <f>IFERROR(RANK(X568,$X$10:$X$326,1)+COUNTIF(X$326:X568,X568)-1,"")</f>
        <v/>
      </c>
      <c r="AC568" s="90" t="str">
        <f>IFERROR(RANK(Y568,$Y$10:$Y$326,1)+COUNTIF(Y$326:Y568,Y568)-1,"")</f>
        <v/>
      </c>
      <c r="AD568" s="90" t="str">
        <f>IFERROR(RANK(Z568,$Z$10:$Z$326,1)+COUNTIF(Z$326:Z568,Z568)-1,"")</f>
        <v/>
      </c>
    </row>
    <row r="569" spans="22:30" x14ac:dyDescent="0.25">
      <c r="V569" s="53" t="str">
        <f t="shared" si="65"/>
        <v/>
      </c>
      <c r="W569" s="88" t="str">
        <f t="shared" si="61"/>
        <v/>
      </c>
      <c r="X569" s="88" t="str">
        <f t="shared" si="62"/>
        <v/>
      </c>
      <c r="Y569" s="89" t="str">
        <f t="shared" si="63"/>
        <v/>
      </c>
      <c r="Z569" s="89" t="str">
        <f t="shared" si="64"/>
        <v/>
      </c>
      <c r="AA569" s="90" t="str">
        <f>IFERROR(RANK(W569,$W$10:$W$326,1)+COUNTIF(W$326:W569,W569)-1,"")</f>
        <v/>
      </c>
      <c r="AB569" s="91" t="str">
        <f>IFERROR(RANK(X569,$X$10:$X$326,1)+COUNTIF(X$326:X569,X569)-1,"")</f>
        <v/>
      </c>
      <c r="AC569" s="90" t="str">
        <f>IFERROR(RANK(Y569,$Y$10:$Y$326,1)+COUNTIF(Y$326:Y569,Y569)-1,"")</f>
        <v/>
      </c>
      <c r="AD569" s="90" t="str">
        <f>IFERROR(RANK(Z569,$Z$10:$Z$326,1)+COUNTIF(Z$326:Z569,Z569)-1,"")</f>
        <v/>
      </c>
    </row>
    <row r="570" spans="22:30" x14ac:dyDescent="0.25">
      <c r="V570" s="53" t="str">
        <f t="shared" si="65"/>
        <v/>
      </c>
      <c r="W570" s="88" t="str">
        <f t="shared" si="61"/>
        <v/>
      </c>
      <c r="X570" s="88" t="str">
        <f t="shared" si="62"/>
        <v/>
      </c>
      <c r="Y570" s="89" t="str">
        <f t="shared" si="63"/>
        <v/>
      </c>
      <c r="Z570" s="89" t="str">
        <f t="shared" si="64"/>
        <v/>
      </c>
      <c r="AA570" s="90" t="str">
        <f>IFERROR(RANK(W570,$W$10:$W$326,1)+COUNTIF(W$326:W570,W570)-1,"")</f>
        <v/>
      </c>
      <c r="AB570" s="91" t="str">
        <f>IFERROR(RANK(X570,$X$10:$X$326,1)+COUNTIF(X$326:X570,X570)-1,"")</f>
        <v/>
      </c>
      <c r="AC570" s="90" t="str">
        <f>IFERROR(RANK(Y570,$Y$10:$Y$326,1)+COUNTIF(Y$326:Y570,Y570)-1,"")</f>
        <v/>
      </c>
      <c r="AD570" s="90" t="str">
        <f>IFERROR(RANK(Z570,$Z$10:$Z$326,1)+COUNTIF(Z$326:Z570,Z570)-1,"")</f>
        <v/>
      </c>
    </row>
    <row r="571" spans="22:30" x14ac:dyDescent="0.25">
      <c r="V571" s="53" t="str">
        <f t="shared" si="65"/>
        <v/>
      </c>
      <c r="W571" s="88" t="str">
        <f t="shared" si="61"/>
        <v/>
      </c>
      <c r="X571" s="88" t="str">
        <f t="shared" si="62"/>
        <v/>
      </c>
      <c r="Y571" s="89" t="str">
        <f t="shared" si="63"/>
        <v/>
      </c>
      <c r="Z571" s="89" t="str">
        <f t="shared" si="64"/>
        <v/>
      </c>
      <c r="AA571" s="90" t="str">
        <f>IFERROR(RANK(W571,$W$10:$W$326,1)+COUNTIF(W$326:W571,W571)-1,"")</f>
        <v/>
      </c>
      <c r="AB571" s="91" t="str">
        <f>IFERROR(RANK(X571,$X$10:$X$326,1)+COUNTIF(X$326:X571,X571)-1,"")</f>
        <v/>
      </c>
      <c r="AC571" s="90" t="str">
        <f>IFERROR(RANK(Y571,$Y$10:$Y$326,1)+COUNTIF(Y$326:Y571,Y571)-1,"")</f>
        <v/>
      </c>
      <c r="AD571" s="90" t="str">
        <f>IFERROR(RANK(Z571,$Z$10:$Z$326,1)+COUNTIF(Z$326:Z571,Z571)-1,"")</f>
        <v/>
      </c>
    </row>
    <row r="572" spans="22:30" x14ac:dyDescent="0.25">
      <c r="V572" s="53" t="str">
        <f t="shared" si="65"/>
        <v/>
      </c>
      <c r="W572" s="88" t="str">
        <f t="shared" si="61"/>
        <v/>
      </c>
      <c r="X572" s="88" t="str">
        <f t="shared" si="62"/>
        <v/>
      </c>
      <c r="Y572" s="89" t="str">
        <f t="shared" si="63"/>
        <v/>
      </c>
      <c r="Z572" s="89" t="str">
        <f t="shared" si="64"/>
        <v/>
      </c>
      <c r="AA572" s="90" t="str">
        <f>IFERROR(RANK(W572,$W$10:$W$326,1)+COUNTIF(W$326:W572,W572)-1,"")</f>
        <v/>
      </c>
      <c r="AB572" s="91" t="str">
        <f>IFERROR(RANK(X572,$X$10:$X$326,1)+COUNTIF(X$326:X572,X572)-1,"")</f>
        <v/>
      </c>
      <c r="AC572" s="90" t="str">
        <f>IFERROR(RANK(Y572,$Y$10:$Y$326,1)+COUNTIF(Y$326:Y572,Y572)-1,"")</f>
        <v/>
      </c>
      <c r="AD572" s="90" t="str">
        <f>IFERROR(RANK(Z572,$Z$10:$Z$326,1)+COUNTIF(Z$326:Z572,Z572)-1,"")</f>
        <v/>
      </c>
    </row>
    <row r="573" spans="22:30" x14ac:dyDescent="0.25">
      <c r="V573" s="53" t="str">
        <f t="shared" si="65"/>
        <v/>
      </c>
      <c r="W573" s="88" t="str">
        <f t="shared" si="61"/>
        <v/>
      </c>
      <c r="X573" s="88" t="str">
        <f t="shared" si="62"/>
        <v/>
      </c>
      <c r="Y573" s="89" t="str">
        <f t="shared" si="63"/>
        <v/>
      </c>
      <c r="Z573" s="89" t="str">
        <f t="shared" si="64"/>
        <v/>
      </c>
      <c r="AA573" s="90" t="str">
        <f>IFERROR(RANK(W573,$W$10:$W$326,1)+COUNTIF(W$326:W573,W573)-1,"")</f>
        <v/>
      </c>
      <c r="AB573" s="91" t="str">
        <f>IFERROR(RANK(X573,$X$10:$X$326,1)+COUNTIF(X$326:X573,X573)-1,"")</f>
        <v/>
      </c>
      <c r="AC573" s="90" t="str">
        <f>IFERROR(RANK(Y573,$Y$10:$Y$326,1)+COUNTIF(Y$326:Y573,Y573)-1,"")</f>
        <v/>
      </c>
      <c r="AD573" s="90" t="str">
        <f>IFERROR(RANK(Z573,$Z$10:$Z$326,1)+COUNTIF(Z$326:Z573,Z573)-1,"")</f>
        <v/>
      </c>
    </row>
    <row r="574" spans="22:30" x14ac:dyDescent="0.25">
      <c r="V574" s="53" t="str">
        <f t="shared" si="65"/>
        <v/>
      </c>
      <c r="W574" s="88" t="str">
        <f t="shared" si="61"/>
        <v/>
      </c>
      <c r="X574" s="88" t="str">
        <f t="shared" si="62"/>
        <v/>
      </c>
      <c r="Y574" s="89" t="str">
        <f t="shared" si="63"/>
        <v/>
      </c>
      <c r="Z574" s="89" t="str">
        <f t="shared" si="64"/>
        <v/>
      </c>
      <c r="AA574" s="90" t="str">
        <f>IFERROR(RANK(W574,$W$10:$W$326,1)+COUNTIF(W$326:W574,W574)-1,"")</f>
        <v/>
      </c>
      <c r="AB574" s="91" t="str">
        <f>IFERROR(RANK(X574,$X$10:$X$326,1)+COUNTIF(X$326:X574,X574)-1,"")</f>
        <v/>
      </c>
      <c r="AC574" s="90" t="str">
        <f>IFERROR(RANK(Y574,$Y$10:$Y$326,1)+COUNTIF(Y$326:Y574,Y574)-1,"")</f>
        <v/>
      </c>
      <c r="AD574" s="90" t="str">
        <f>IFERROR(RANK(Z574,$Z$10:$Z$326,1)+COUNTIF(Z$326:Z574,Z574)-1,"")</f>
        <v/>
      </c>
    </row>
    <row r="575" spans="22:30" x14ac:dyDescent="0.25">
      <c r="V575" s="53" t="str">
        <f t="shared" si="65"/>
        <v/>
      </c>
      <c r="W575" s="88" t="str">
        <f t="shared" si="61"/>
        <v/>
      </c>
      <c r="X575" s="88" t="str">
        <f t="shared" si="62"/>
        <v/>
      </c>
      <c r="Y575" s="89" t="str">
        <f t="shared" si="63"/>
        <v/>
      </c>
      <c r="Z575" s="89" t="str">
        <f t="shared" si="64"/>
        <v/>
      </c>
      <c r="AA575" s="90" t="str">
        <f>IFERROR(RANK(W575,$W$10:$W$326,1)+COUNTIF(W$326:W575,W575)-1,"")</f>
        <v/>
      </c>
      <c r="AB575" s="91" t="str">
        <f>IFERROR(RANK(X575,$X$10:$X$326,1)+COUNTIF(X$326:X575,X575)-1,"")</f>
        <v/>
      </c>
      <c r="AC575" s="90" t="str">
        <f>IFERROR(RANK(Y575,$Y$10:$Y$326,1)+COUNTIF(Y$326:Y575,Y575)-1,"")</f>
        <v/>
      </c>
      <c r="AD575" s="90" t="str">
        <f>IFERROR(RANK(Z575,$Z$10:$Z$326,1)+COUNTIF(Z$326:Z575,Z575)-1,"")</f>
        <v/>
      </c>
    </row>
    <row r="576" spans="22:30" x14ac:dyDescent="0.25">
      <c r="V576" s="53" t="str">
        <f t="shared" si="65"/>
        <v/>
      </c>
      <c r="W576" s="88" t="str">
        <f t="shared" si="61"/>
        <v/>
      </c>
      <c r="X576" s="88" t="str">
        <f t="shared" si="62"/>
        <v/>
      </c>
      <c r="Y576" s="89" t="str">
        <f t="shared" si="63"/>
        <v/>
      </c>
      <c r="Z576" s="89" t="str">
        <f t="shared" si="64"/>
        <v/>
      </c>
      <c r="AA576" s="90" t="str">
        <f>IFERROR(RANK(W576,$W$10:$W$326,1)+COUNTIF(W$326:W576,W576)-1,"")</f>
        <v/>
      </c>
      <c r="AB576" s="91" t="str">
        <f>IFERROR(RANK(X576,$X$10:$X$326,1)+COUNTIF(X$326:X576,X576)-1,"")</f>
        <v/>
      </c>
      <c r="AC576" s="90" t="str">
        <f>IFERROR(RANK(Y576,$Y$10:$Y$326,1)+COUNTIF(Y$326:Y576,Y576)-1,"")</f>
        <v/>
      </c>
      <c r="AD576" s="90" t="str">
        <f>IFERROR(RANK(Z576,$Z$10:$Z$326,1)+COUNTIF(Z$326:Z576,Z576)-1,"")</f>
        <v/>
      </c>
    </row>
    <row r="577" spans="22:30" x14ac:dyDescent="0.25">
      <c r="V577" s="53" t="str">
        <f t="shared" si="65"/>
        <v/>
      </c>
      <c r="W577" s="88" t="str">
        <f t="shared" si="61"/>
        <v/>
      </c>
      <c r="X577" s="88" t="str">
        <f t="shared" si="62"/>
        <v/>
      </c>
      <c r="Y577" s="89" t="str">
        <f t="shared" si="63"/>
        <v/>
      </c>
      <c r="Z577" s="89" t="str">
        <f t="shared" si="64"/>
        <v/>
      </c>
      <c r="AA577" s="90" t="str">
        <f>IFERROR(RANK(W577,$W$10:$W$326,1)+COUNTIF(W$326:W577,W577)-1,"")</f>
        <v/>
      </c>
      <c r="AB577" s="91" t="str">
        <f>IFERROR(RANK(X577,$X$10:$X$326,1)+COUNTIF(X$326:X577,X577)-1,"")</f>
        <v/>
      </c>
      <c r="AC577" s="90" t="str">
        <f>IFERROR(RANK(Y577,$Y$10:$Y$326,1)+COUNTIF(Y$326:Y577,Y577)-1,"")</f>
        <v/>
      </c>
      <c r="AD577" s="90" t="str">
        <f>IFERROR(RANK(Z577,$Z$10:$Z$326,1)+COUNTIF(Z$326:Z577,Z577)-1,"")</f>
        <v/>
      </c>
    </row>
    <row r="578" spans="22:30" x14ac:dyDescent="0.25">
      <c r="V578" s="53" t="str">
        <f t="shared" si="65"/>
        <v/>
      </c>
      <c r="W578" s="88" t="str">
        <f t="shared" ref="W578:W622" si="66">IF(ISTEXT(B578),I578,"")</f>
        <v/>
      </c>
      <c r="X578" s="88" t="str">
        <f t="shared" ref="X578:X622" si="67">IF(ISTEXT(B578),J578,"")</f>
        <v/>
      </c>
      <c r="Y578" s="89" t="str">
        <f t="shared" ref="Y578:Y622" si="68">IF(ISTEXT(B578),G578,"")</f>
        <v/>
      </c>
      <c r="Z578" s="89" t="str">
        <f t="shared" ref="Z578:Z622" si="69">IF(ISTEXT(B578),H578,"")</f>
        <v/>
      </c>
      <c r="AA578" s="90" t="str">
        <f>IFERROR(RANK(W578,$W$10:$W$326,1)+COUNTIF(W$326:W578,W578)-1,"")</f>
        <v/>
      </c>
      <c r="AB578" s="91" t="str">
        <f>IFERROR(RANK(X578,$X$10:$X$326,1)+COUNTIF(X$326:X578,X578)-1,"")</f>
        <v/>
      </c>
      <c r="AC578" s="90" t="str">
        <f>IFERROR(RANK(Y578,$Y$10:$Y$326,1)+COUNTIF(Y$326:Y578,Y578)-1,"")</f>
        <v/>
      </c>
      <c r="AD578" s="90" t="str">
        <f>IFERROR(RANK(Z578,$Z$10:$Z$326,1)+COUNTIF(Z$326:Z578,Z578)-1,"")</f>
        <v/>
      </c>
    </row>
    <row r="579" spans="22:30" x14ac:dyDescent="0.25">
      <c r="V579" s="53" t="str">
        <f t="shared" ref="V579:V622" si="70">IF(ISTEXT(B579),B579,"")</f>
        <v/>
      </c>
      <c r="W579" s="88" t="str">
        <f t="shared" si="66"/>
        <v/>
      </c>
      <c r="X579" s="88" t="str">
        <f t="shared" si="67"/>
        <v/>
      </c>
      <c r="Y579" s="89" t="str">
        <f t="shared" si="68"/>
        <v/>
      </c>
      <c r="Z579" s="89" t="str">
        <f t="shared" si="69"/>
        <v/>
      </c>
      <c r="AA579" s="90" t="str">
        <f>IFERROR(RANK(W579,$W$10:$W$326,1)+COUNTIF(W$326:W579,W579)-1,"")</f>
        <v/>
      </c>
      <c r="AB579" s="91" t="str">
        <f>IFERROR(RANK(X579,$X$10:$X$326,1)+COUNTIF(X$326:X579,X579)-1,"")</f>
        <v/>
      </c>
      <c r="AC579" s="90" t="str">
        <f>IFERROR(RANK(Y579,$Y$10:$Y$326,1)+COUNTIF(Y$326:Y579,Y579)-1,"")</f>
        <v/>
      </c>
      <c r="AD579" s="90" t="str">
        <f>IFERROR(RANK(Z579,$Z$10:$Z$326,1)+COUNTIF(Z$326:Z579,Z579)-1,"")</f>
        <v/>
      </c>
    </row>
    <row r="580" spans="22:30" x14ac:dyDescent="0.25">
      <c r="V580" s="53" t="str">
        <f t="shared" si="70"/>
        <v/>
      </c>
      <c r="W580" s="88" t="str">
        <f t="shared" si="66"/>
        <v/>
      </c>
      <c r="X580" s="88" t="str">
        <f t="shared" si="67"/>
        <v/>
      </c>
      <c r="Y580" s="89" t="str">
        <f t="shared" si="68"/>
        <v/>
      </c>
      <c r="Z580" s="89" t="str">
        <f t="shared" si="69"/>
        <v/>
      </c>
      <c r="AA580" s="90" t="str">
        <f>IFERROR(RANK(W580,$W$10:$W$326,1)+COUNTIF(W$326:W580,W580)-1,"")</f>
        <v/>
      </c>
      <c r="AB580" s="91" t="str">
        <f>IFERROR(RANK(X580,$X$10:$X$326,1)+COUNTIF(X$326:X580,X580)-1,"")</f>
        <v/>
      </c>
      <c r="AC580" s="90" t="str">
        <f>IFERROR(RANK(Y580,$Y$10:$Y$326,1)+COUNTIF(Y$326:Y580,Y580)-1,"")</f>
        <v/>
      </c>
      <c r="AD580" s="90" t="str">
        <f>IFERROR(RANK(Z580,$Z$10:$Z$326,1)+COUNTIF(Z$326:Z580,Z580)-1,"")</f>
        <v/>
      </c>
    </row>
    <row r="581" spans="22:30" x14ac:dyDescent="0.25">
      <c r="V581" s="53" t="str">
        <f t="shared" si="70"/>
        <v/>
      </c>
      <c r="W581" s="88" t="str">
        <f t="shared" si="66"/>
        <v/>
      </c>
      <c r="X581" s="88" t="str">
        <f t="shared" si="67"/>
        <v/>
      </c>
      <c r="Y581" s="89" t="str">
        <f t="shared" si="68"/>
        <v/>
      </c>
      <c r="Z581" s="89" t="str">
        <f t="shared" si="69"/>
        <v/>
      </c>
      <c r="AA581" s="90" t="str">
        <f>IFERROR(RANK(W581,$W$10:$W$326,1)+COUNTIF(W$326:W581,W581)-1,"")</f>
        <v/>
      </c>
      <c r="AB581" s="91" t="str">
        <f>IFERROR(RANK(X581,$X$10:$X$326,1)+COUNTIF(X$326:X581,X581)-1,"")</f>
        <v/>
      </c>
      <c r="AC581" s="90" t="str">
        <f>IFERROR(RANK(Y581,$Y$10:$Y$326,1)+COUNTIF(Y$326:Y581,Y581)-1,"")</f>
        <v/>
      </c>
      <c r="AD581" s="90" t="str">
        <f>IFERROR(RANK(Z581,$Z$10:$Z$326,1)+COUNTIF(Z$326:Z581,Z581)-1,"")</f>
        <v/>
      </c>
    </row>
    <row r="582" spans="22:30" x14ac:dyDescent="0.25">
      <c r="V582" s="53" t="str">
        <f t="shared" si="70"/>
        <v/>
      </c>
      <c r="W582" s="88" t="str">
        <f t="shared" si="66"/>
        <v/>
      </c>
      <c r="X582" s="88" t="str">
        <f t="shared" si="67"/>
        <v/>
      </c>
      <c r="Y582" s="89" t="str">
        <f t="shared" si="68"/>
        <v/>
      </c>
      <c r="Z582" s="89" t="str">
        <f t="shared" si="69"/>
        <v/>
      </c>
      <c r="AA582" s="90" t="str">
        <f>IFERROR(RANK(W582,$W$10:$W$326,1)+COUNTIF(W$326:W582,W582)-1,"")</f>
        <v/>
      </c>
      <c r="AB582" s="91" t="str">
        <f>IFERROR(RANK(X582,$X$10:$X$326,1)+COUNTIF(X$326:X582,X582)-1,"")</f>
        <v/>
      </c>
      <c r="AC582" s="90" t="str">
        <f>IFERROR(RANK(Y582,$Y$10:$Y$326,1)+COUNTIF(Y$326:Y582,Y582)-1,"")</f>
        <v/>
      </c>
      <c r="AD582" s="90" t="str">
        <f>IFERROR(RANK(Z582,$Z$10:$Z$326,1)+COUNTIF(Z$326:Z582,Z582)-1,"")</f>
        <v/>
      </c>
    </row>
    <row r="583" spans="22:30" x14ac:dyDescent="0.25">
      <c r="V583" s="53" t="str">
        <f t="shared" si="70"/>
        <v/>
      </c>
      <c r="W583" s="88" t="str">
        <f t="shared" si="66"/>
        <v/>
      </c>
      <c r="X583" s="88" t="str">
        <f t="shared" si="67"/>
        <v/>
      </c>
      <c r="Y583" s="89" t="str">
        <f t="shared" si="68"/>
        <v/>
      </c>
      <c r="Z583" s="89" t="str">
        <f t="shared" si="69"/>
        <v/>
      </c>
      <c r="AA583" s="90" t="str">
        <f>IFERROR(RANK(W583,$W$10:$W$326,1)+COUNTIF(W$326:W583,W583)-1,"")</f>
        <v/>
      </c>
      <c r="AB583" s="91" t="str">
        <f>IFERROR(RANK(X583,$X$10:$X$326,1)+COUNTIF(X$326:X583,X583)-1,"")</f>
        <v/>
      </c>
      <c r="AC583" s="90" t="str">
        <f>IFERROR(RANK(Y583,$Y$10:$Y$326,1)+COUNTIF(Y$326:Y583,Y583)-1,"")</f>
        <v/>
      </c>
      <c r="AD583" s="90" t="str">
        <f>IFERROR(RANK(Z583,$Z$10:$Z$326,1)+COUNTIF(Z$326:Z583,Z583)-1,"")</f>
        <v/>
      </c>
    </row>
    <row r="584" spans="22:30" x14ac:dyDescent="0.25">
      <c r="V584" s="53" t="str">
        <f t="shared" si="70"/>
        <v/>
      </c>
      <c r="W584" s="88" t="str">
        <f t="shared" si="66"/>
        <v/>
      </c>
      <c r="X584" s="88" t="str">
        <f t="shared" si="67"/>
        <v/>
      </c>
      <c r="Y584" s="89" t="str">
        <f t="shared" si="68"/>
        <v/>
      </c>
      <c r="Z584" s="89" t="str">
        <f t="shared" si="69"/>
        <v/>
      </c>
      <c r="AA584" s="90" t="str">
        <f>IFERROR(RANK(W584,$W$10:$W$326,1)+COUNTIF(W$326:W584,W584)-1,"")</f>
        <v/>
      </c>
      <c r="AB584" s="91" t="str">
        <f>IFERROR(RANK(X584,$X$10:$X$326,1)+COUNTIF(X$326:X584,X584)-1,"")</f>
        <v/>
      </c>
      <c r="AC584" s="90" t="str">
        <f>IFERROR(RANK(Y584,$Y$10:$Y$326,1)+COUNTIF(Y$326:Y584,Y584)-1,"")</f>
        <v/>
      </c>
      <c r="AD584" s="90" t="str">
        <f>IFERROR(RANK(Z584,$Z$10:$Z$326,1)+COUNTIF(Z$326:Z584,Z584)-1,"")</f>
        <v/>
      </c>
    </row>
    <row r="585" spans="22:30" x14ac:dyDescent="0.25">
      <c r="V585" s="53" t="str">
        <f t="shared" si="70"/>
        <v/>
      </c>
      <c r="W585" s="88" t="str">
        <f t="shared" si="66"/>
        <v/>
      </c>
      <c r="X585" s="88" t="str">
        <f t="shared" si="67"/>
        <v/>
      </c>
      <c r="Y585" s="89" t="str">
        <f t="shared" si="68"/>
        <v/>
      </c>
      <c r="Z585" s="89" t="str">
        <f t="shared" si="69"/>
        <v/>
      </c>
      <c r="AA585" s="90" t="str">
        <f>IFERROR(RANK(W585,$W$10:$W$326,1)+COUNTIF(W$326:W585,W585)-1,"")</f>
        <v/>
      </c>
      <c r="AB585" s="91" t="str">
        <f>IFERROR(RANK(X585,$X$10:$X$326,1)+COUNTIF(X$326:X585,X585)-1,"")</f>
        <v/>
      </c>
      <c r="AC585" s="90" t="str">
        <f>IFERROR(RANK(Y585,$Y$10:$Y$326,1)+COUNTIF(Y$326:Y585,Y585)-1,"")</f>
        <v/>
      </c>
      <c r="AD585" s="90" t="str">
        <f>IFERROR(RANK(Z585,$Z$10:$Z$326,1)+COUNTIF(Z$326:Z585,Z585)-1,"")</f>
        <v/>
      </c>
    </row>
    <row r="586" spans="22:30" x14ac:dyDescent="0.25">
      <c r="V586" s="53" t="str">
        <f t="shared" si="70"/>
        <v/>
      </c>
      <c r="W586" s="88" t="str">
        <f t="shared" si="66"/>
        <v/>
      </c>
      <c r="X586" s="88" t="str">
        <f t="shared" si="67"/>
        <v/>
      </c>
      <c r="Y586" s="89" t="str">
        <f t="shared" si="68"/>
        <v/>
      </c>
      <c r="Z586" s="89" t="str">
        <f t="shared" si="69"/>
        <v/>
      </c>
      <c r="AA586" s="90" t="str">
        <f>IFERROR(RANK(W586,$W$10:$W$326,1)+COUNTIF(W$326:W586,W586)-1,"")</f>
        <v/>
      </c>
      <c r="AB586" s="91" t="str">
        <f>IFERROR(RANK(X586,$X$10:$X$326,1)+COUNTIF(X$326:X586,X586)-1,"")</f>
        <v/>
      </c>
      <c r="AC586" s="90" t="str">
        <f>IFERROR(RANK(Y586,$Y$10:$Y$326,1)+COUNTIF(Y$326:Y586,Y586)-1,"")</f>
        <v/>
      </c>
      <c r="AD586" s="90" t="str">
        <f>IFERROR(RANK(Z586,$Z$10:$Z$326,1)+COUNTIF(Z$326:Z586,Z586)-1,"")</f>
        <v/>
      </c>
    </row>
    <row r="587" spans="22:30" x14ac:dyDescent="0.25">
      <c r="V587" s="53" t="str">
        <f t="shared" si="70"/>
        <v/>
      </c>
      <c r="W587" s="88" t="str">
        <f t="shared" si="66"/>
        <v/>
      </c>
      <c r="X587" s="88" t="str">
        <f t="shared" si="67"/>
        <v/>
      </c>
      <c r="Y587" s="89" t="str">
        <f t="shared" si="68"/>
        <v/>
      </c>
      <c r="Z587" s="89" t="str">
        <f t="shared" si="69"/>
        <v/>
      </c>
      <c r="AA587" s="90" t="str">
        <f>IFERROR(RANK(W587,$W$10:$W$326,1)+COUNTIF(W$326:W587,W587)-1,"")</f>
        <v/>
      </c>
      <c r="AB587" s="91" t="str">
        <f>IFERROR(RANK(X587,$X$10:$X$326,1)+COUNTIF(X$326:X587,X587)-1,"")</f>
        <v/>
      </c>
      <c r="AC587" s="90" t="str">
        <f>IFERROR(RANK(Y587,$Y$10:$Y$326,1)+COUNTIF(Y$326:Y587,Y587)-1,"")</f>
        <v/>
      </c>
      <c r="AD587" s="90" t="str">
        <f>IFERROR(RANK(Z587,$Z$10:$Z$326,1)+COUNTIF(Z$326:Z587,Z587)-1,"")</f>
        <v/>
      </c>
    </row>
    <row r="588" spans="22:30" x14ac:dyDescent="0.25">
      <c r="V588" s="53" t="str">
        <f t="shared" si="70"/>
        <v/>
      </c>
      <c r="W588" s="88" t="str">
        <f t="shared" si="66"/>
        <v/>
      </c>
      <c r="X588" s="88" t="str">
        <f t="shared" si="67"/>
        <v/>
      </c>
      <c r="Y588" s="89" t="str">
        <f t="shared" si="68"/>
        <v/>
      </c>
      <c r="Z588" s="89" t="str">
        <f t="shared" si="69"/>
        <v/>
      </c>
      <c r="AA588" s="90" t="str">
        <f>IFERROR(RANK(W588,$W$10:$W$326,1)+COUNTIF(W$326:W588,W588)-1,"")</f>
        <v/>
      </c>
      <c r="AB588" s="91" t="str">
        <f>IFERROR(RANK(X588,$X$10:$X$326,1)+COUNTIF(X$326:X588,X588)-1,"")</f>
        <v/>
      </c>
      <c r="AC588" s="90" t="str">
        <f>IFERROR(RANK(Y588,$Y$10:$Y$326,1)+COUNTIF(Y$326:Y588,Y588)-1,"")</f>
        <v/>
      </c>
      <c r="AD588" s="90" t="str">
        <f>IFERROR(RANK(Z588,$Z$10:$Z$326,1)+COUNTIF(Z$326:Z588,Z588)-1,"")</f>
        <v/>
      </c>
    </row>
    <row r="589" spans="22:30" x14ac:dyDescent="0.25">
      <c r="V589" s="53" t="str">
        <f t="shared" si="70"/>
        <v/>
      </c>
      <c r="W589" s="88" t="str">
        <f t="shared" si="66"/>
        <v/>
      </c>
      <c r="X589" s="88" t="str">
        <f t="shared" si="67"/>
        <v/>
      </c>
      <c r="Y589" s="89" t="str">
        <f t="shared" si="68"/>
        <v/>
      </c>
      <c r="Z589" s="89" t="str">
        <f t="shared" si="69"/>
        <v/>
      </c>
      <c r="AA589" s="90" t="str">
        <f>IFERROR(RANK(W589,$W$10:$W$326,1)+COUNTIF(W$326:W589,W589)-1,"")</f>
        <v/>
      </c>
      <c r="AB589" s="91" t="str">
        <f>IFERROR(RANK(X589,$X$10:$X$326,1)+COUNTIF(X$326:X589,X589)-1,"")</f>
        <v/>
      </c>
      <c r="AC589" s="90" t="str">
        <f>IFERROR(RANK(Y589,$Y$10:$Y$326,1)+COUNTIF(Y$326:Y589,Y589)-1,"")</f>
        <v/>
      </c>
      <c r="AD589" s="90" t="str">
        <f>IFERROR(RANK(Z589,$Z$10:$Z$326,1)+COUNTIF(Z$326:Z589,Z589)-1,"")</f>
        <v/>
      </c>
    </row>
    <row r="590" spans="22:30" x14ac:dyDescent="0.25">
      <c r="V590" s="53" t="str">
        <f t="shared" si="70"/>
        <v/>
      </c>
      <c r="W590" s="88" t="str">
        <f t="shared" si="66"/>
        <v/>
      </c>
      <c r="X590" s="88" t="str">
        <f t="shared" si="67"/>
        <v/>
      </c>
      <c r="Y590" s="89" t="str">
        <f t="shared" si="68"/>
        <v/>
      </c>
      <c r="Z590" s="89" t="str">
        <f t="shared" si="69"/>
        <v/>
      </c>
      <c r="AA590" s="90" t="str">
        <f>IFERROR(RANK(W590,$W$10:$W$326,1)+COUNTIF(W$326:W590,W590)-1,"")</f>
        <v/>
      </c>
      <c r="AB590" s="91" t="str">
        <f>IFERROR(RANK(X590,$X$10:$X$326,1)+COUNTIF(X$326:X590,X590)-1,"")</f>
        <v/>
      </c>
      <c r="AC590" s="90" t="str">
        <f>IFERROR(RANK(Y590,$Y$10:$Y$326,1)+COUNTIF(Y$326:Y590,Y590)-1,"")</f>
        <v/>
      </c>
      <c r="AD590" s="90" t="str">
        <f>IFERROR(RANK(Z590,$Z$10:$Z$326,1)+COUNTIF(Z$326:Z590,Z590)-1,"")</f>
        <v/>
      </c>
    </row>
    <row r="591" spans="22:30" x14ac:dyDescent="0.25">
      <c r="V591" s="53" t="str">
        <f t="shared" si="70"/>
        <v/>
      </c>
      <c r="W591" s="88" t="str">
        <f t="shared" si="66"/>
        <v/>
      </c>
      <c r="X591" s="88" t="str">
        <f t="shared" si="67"/>
        <v/>
      </c>
      <c r="Y591" s="89" t="str">
        <f t="shared" si="68"/>
        <v/>
      </c>
      <c r="Z591" s="89" t="str">
        <f t="shared" si="69"/>
        <v/>
      </c>
      <c r="AA591" s="90" t="str">
        <f>IFERROR(RANK(W591,$W$10:$W$326,1)+COUNTIF(W$326:W591,W591)-1,"")</f>
        <v/>
      </c>
      <c r="AB591" s="91" t="str">
        <f>IFERROR(RANK(X591,$X$10:$X$326,1)+COUNTIF(X$326:X591,X591)-1,"")</f>
        <v/>
      </c>
      <c r="AC591" s="90" t="str">
        <f>IFERROR(RANK(Y591,$Y$10:$Y$326,1)+COUNTIF(Y$326:Y591,Y591)-1,"")</f>
        <v/>
      </c>
      <c r="AD591" s="90" t="str">
        <f>IFERROR(RANK(Z591,$Z$10:$Z$326,1)+COUNTIF(Z$326:Z591,Z591)-1,"")</f>
        <v/>
      </c>
    </row>
    <row r="592" spans="22:30" x14ac:dyDescent="0.25">
      <c r="V592" s="53" t="str">
        <f t="shared" si="70"/>
        <v/>
      </c>
      <c r="W592" s="88" t="str">
        <f t="shared" si="66"/>
        <v/>
      </c>
      <c r="X592" s="88" t="str">
        <f t="shared" si="67"/>
        <v/>
      </c>
      <c r="Y592" s="89" t="str">
        <f t="shared" si="68"/>
        <v/>
      </c>
      <c r="Z592" s="89" t="str">
        <f t="shared" si="69"/>
        <v/>
      </c>
      <c r="AA592" s="90" t="str">
        <f>IFERROR(RANK(W592,$W$10:$W$326,1)+COUNTIF(W$326:W592,W592)-1,"")</f>
        <v/>
      </c>
      <c r="AB592" s="91" t="str">
        <f>IFERROR(RANK(X592,$X$10:$X$326,1)+COUNTIF(X$326:X592,X592)-1,"")</f>
        <v/>
      </c>
      <c r="AC592" s="90" t="str">
        <f>IFERROR(RANK(Y592,$Y$10:$Y$326,1)+COUNTIF(Y$326:Y592,Y592)-1,"")</f>
        <v/>
      </c>
      <c r="AD592" s="90" t="str">
        <f>IFERROR(RANK(Z592,$Z$10:$Z$326,1)+COUNTIF(Z$326:Z592,Z592)-1,"")</f>
        <v/>
      </c>
    </row>
    <row r="593" spans="22:30" x14ac:dyDescent="0.25">
      <c r="V593" s="53" t="str">
        <f t="shared" si="70"/>
        <v/>
      </c>
      <c r="W593" s="88" t="str">
        <f t="shared" si="66"/>
        <v/>
      </c>
      <c r="X593" s="88" t="str">
        <f t="shared" si="67"/>
        <v/>
      </c>
      <c r="Y593" s="89" t="str">
        <f t="shared" si="68"/>
        <v/>
      </c>
      <c r="Z593" s="89" t="str">
        <f t="shared" si="69"/>
        <v/>
      </c>
      <c r="AA593" s="90" t="str">
        <f>IFERROR(RANK(W593,$W$10:$W$326,1)+COUNTIF(W$326:W593,W593)-1,"")</f>
        <v/>
      </c>
      <c r="AB593" s="91" t="str">
        <f>IFERROR(RANK(X593,$X$10:$X$326,1)+COUNTIF(X$326:X593,X593)-1,"")</f>
        <v/>
      </c>
      <c r="AC593" s="90" t="str">
        <f>IFERROR(RANK(Y593,$Y$10:$Y$326,1)+COUNTIF(Y$326:Y593,Y593)-1,"")</f>
        <v/>
      </c>
      <c r="AD593" s="90" t="str">
        <f>IFERROR(RANK(Z593,$Z$10:$Z$326,1)+COUNTIF(Z$326:Z593,Z593)-1,"")</f>
        <v/>
      </c>
    </row>
    <row r="594" spans="22:30" x14ac:dyDescent="0.25">
      <c r="V594" s="53" t="str">
        <f t="shared" si="70"/>
        <v/>
      </c>
      <c r="W594" s="88" t="str">
        <f t="shared" si="66"/>
        <v/>
      </c>
      <c r="X594" s="88" t="str">
        <f t="shared" si="67"/>
        <v/>
      </c>
      <c r="Y594" s="89" t="str">
        <f t="shared" si="68"/>
        <v/>
      </c>
      <c r="Z594" s="89" t="str">
        <f t="shared" si="69"/>
        <v/>
      </c>
      <c r="AA594" s="90" t="str">
        <f>IFERROR(RANK(W594,$W$10:$W$326,1)+COUNTIF(W$326:W594,W594)-1,"")</f>
        <v/>
      </c>
      <c r="AB594" s="91" t="str">
        <f>IFERROR(RANK(X594,$X$10:$X$326,1)+COUNTIF(X$326:X594,X594)-1,"")</f>
        <v/>
      </c>
      <c r="AC594" s="90" t="str">
        <f>IFERROR(RANK(Y594,$Y$10:$Y$326,1)+COUNTIF(Y$326:Y594,Y594)-1,"")</f>
        <v/>
      </c>
      <c r="AD594" s="90" t="str">
        <f>IFERROR(RANK(Z594,$Z$10:$Z$326,1)+COUNTIF(Z$326:Z594,Z594)-1,"")</f>
        <v/>
      </c>
    </row>
    <row r="595" spans="22:30" x14ac:dyDescent="0.25">
      <c r="V595" s="53" t="str">
        <f t="shared" si="70"/>
        <v/>
      </c>
      <c r="W595" s="88" t="str">
        <f t="shared" si="66"/>
        <v/>
      </c>
      <c r="X595" s="88" t="str">
        <f t="shared" si="67"/>
        <v/>
      </c>
      <c r="Y595" s="89" t="str">
        <f t="shared" si="68"/>
        <v/>
      </c>
      <c r="Z595" s="89" t="str">
        <f t="shared" si="69"/>
        <v/>
      </c>
      <c r="AA595" s="90" t="str">
        <f>IFERROR(RANK(W595,$W$10:$W$326,1)+COUNTIF(W$326:W595,W595)-1,"")</f>
        <v/>
      </c>
      <c r="AB595" s="91" t="str">
        <f>IFERROR(RANK(X595,$X$10:$X$326,1)+COUNTIF(X$326:X595,X595)-1,"")</f>
        <v/>
      </c>
      <c r="AC595" s="90" t="str">
        <f>IFERROR(RANK(Y595,$Y$10:$Y$326,1)+COUNTIF(Y$326:Y595,Y595)-1,"")</f>
        <v/>
      </c>
      <c r="AD595" s="90" t="str">
        <f>IFERROR(RANK(Z595,$Z$10:$Z$326,1)+COUNTIF(Z$326:Z595,Z595)-1,"")</f>
        <v/>
      </c>
    </row>
    <row r="596" spans="22:30" x14ac:dyDescent="0.25">
      <c r="V596" s="53" t="str">
        <f t="shared" si="70"/>
        <v/>
      </c>
      <c r="W596" s="88" t="str">
        <f t="shared" si="66"/>
        <v/>
      </c>
      <c r="X596" s="88" t="str">
        <f t="shared" si="67"/>
        <v/>
      </c>
      <c r="Y596" s="89" t="str">
        <f t="shared" si="68"/>
        <v/>
      </c>
      <c r="Z596" s="89" t="str">
        <f t="shared" si="69"/>
        <v/>
      </c>
      <c r="AA596" s="90" t="str">
        <f>IFERROR(RANK(W596,$W$10:$W$326,1)+COUNTIF(W$326:W596,W596)-1,"")</f>
        <v/>
      </c>
      <c r="AB596" s="91" t="str">
        <f>IFERROR(RANK(X596,$X$10:$X$326,1)+COUNTIF(X$326:X596,X596)-1,"")</f>
        <v/>
      </c>
      <c r="AC596" s="90" t="str">
        <f>IFERROR(RANK(Y596,$Y$10:$Y$326,1)+COUNTIF(Y$326:Y596,Y596)-1,"")</f>
        <v/>
      </c>
      <c r="AD596" s="90" t="str">
        <f>IFERROR(RANK(Z596,$Z$10:$Z$326,1)+COUNTIF(Z$326:Z596,Z596)-1,"")</f>
        <v/>
      </c>
    </row>
    <row r="597" spans="22:30" x14ac:dyDescent="0.25">
      <c r="V597" s="53" t="str">
        <f t="shared" si="70"/>
        <v/>
      </c>
      <c r="W597" s="88" t="str">
        <f t="shared" si="66"/>
        <v/>
      </c>
      <c r="X597" s="88" t="str">
        <f t="shared" si="67"/>
        <v/>
      </c>
      <c r="Y597" s="89" t="str">
        <f t="shared" si="68"/>
        <v/>
      </c>
      <c r="Z597" s="89" t="str">
        <f t="shared" si="69"/>
        <v/>
      </c>
      <c r="AA597" s="90" t="str">
        <f>IFERROR(RANK(W597,$W$10:$W$326,1)+COUNTIF(W$326:W597,W597)-1,"")</f>
        <v/>
      </c>
      <c r="AB597" s="91" t="str">
        <f>IFERROR(RANK(X597,$X$10:$X$326,1)+COUNTIF(X$326:X597,X597)-1,"")</f>
        <v/>
      </c>
      <c r="AC597" s="90" t="str">
        <f>IFERROR(RANK(Y597,$Y$10:$Y$326,1)+COUNTIF(Y$326:Y597,Y597)-1,"")</f>
        <v/>
      </c>
      <c r="AD597" s="90" t="str">
        <f>IFERROR(RANK(Z597,$Z$10:$Z$326,1)+COUNTIF(Z$326:Z597,Z597)-1,"")</f>
        <v/>
      </c>
    </row>
    <row r="598" spans="22:30" x14ac:dyDescent="0.25">
      <c r="V598" s="53" t="str">
        <f t="shared" si="70"/>
        <v/>
      </c>
      <c r="W598" s="88" t="str">
        <f t="shared" si="66"/>
        <v/>
      </c>
      <c r="X598" s="88" t="str">
        <f t="shared" si="67"/>
        <v/>
      </c>
      <c r="Y598" s="89" t="str">
        <f t="shared" si="68"/>
        <v/>
      </c>
      <c r="Z598" s="89" t="str">
        <f t="shared" si="69"/>
        <v/>
      </c>
      <c r="AA598" s="90" t="str">
        <f>IFERROR(RANK(W598,$W$10:$W$326,1)+COUNTIF(W$326:W598,W598)-1,"")</f>
        <v/>
      </c>
      <c r="AB598" s="91" t="str">
        <f>IFERROR(RANK(X598,$X$10:$X$326,1)+COUNTIF(X$326:X598,X598)-1,"")</f>
        <v/>
      </c>
      <c r="AC598" s="90" t="str">
        <f>IFERROR(RANK(Y598,$Y$10:$Y$326,1)+COUNTIF(Y$326:Y598,Y598)-1,"")</f>
        <v/>
      </c>
      <c r="AD598" s="90" t="str">
        <f>IFERROR(RANK(Z598,$Z$10:$Z$326,1)+COUNTIF(Z$326:Z598,Z598)-1,"")</f>
        <v/>
      </c>
    </row>
    <row r="599" spans="22:30" x14ac:dyDescent="0.25">
      <c r="V599" s="53" t="str">
        <f t="shared" si="70"/>
        <v/>
      </c>
      <c r="W599" s="88" t="str">
        <f t="shared" si="66"/>
        <v/>
      </c>
      <c r="X599" s="88" t="str">
        <f t="shared" si="67"/>
        <v/>
      </c>
      <c r="Y599" s="89" t="str">
        <f t="shared" si="68"/>
        <v/>
      </c>
      <c r="Z599" s="89" t="str">
        <f t="shared" si="69"/>
        <v/>
      </c>
      <c r="AA599" s="90" t="str">
        <f>IFERROR(RANK(W599,$W$10:$W$326,1)+COUNTIF(W$326:W599,W599)-1,"")</f>
        <v/>
      </c>
      <c r="AB599" s="91" t="str">
        <f>IFERROR(RANK(X599,$X$10:$X$326,1)+COUNTIF(X$326:X599,X599)-1,"")</f>
        <v/>
      </c>
      <c r="AC599" s="90" t="str">
        <f>IFERROR(RANK(Y599,$Y$10:$Y$326,1)+COUNTIF(Y$326:Y599,Y599)-1,"")</f>
        <v/>
      </c>
      <c r="AD599" s="90" t="str">
        <f>IFERROR(RANK(Z599,$Z$10:$Z$326,1)+COUNTIF(Z$326:Z599,Z599)-1,"")</f>
        <v/>
      </c>
    </row>
    <row r="600" spans="22:30" x14ac:dyDescent="0.25">
      <c r="V600" s="53" t="str">
        <f t="shared" si="70"/>
        <v/>
      </c>
      <c r="W600" s="88" t="str">
        <f t="shared" si="66"/>
        <v/>
      </c>
      <c r="X600" s="88" t="str">
        <f t="shared" si="67"/>
        <v/>
      </c>
      <c r="Y600" s="89" t="str">
        <f t="shared" si="68"/>
        <v/>
      </c>
      <c r="Z600" s="89" t="str">
        <f t="shared" si="69"/>
        <v/>
      </c>
      <c r="AA600" s="90" t="str">
        <f>IFERROR(RANK(W600,$W$10:$W$326,1)+COUNTIF(W$326:W600,W600)-1,"")</f>
        <v/>
      </c>
      <c r="AB600" s="91" t="str">
        <f>IFERROR(RANK(X600,$X$10:$X$326,1)+COUNTIF(X$326:X600,X600)-1,"")</f>
        <v/>
      </c>
      <c r="AC600" s="90" t="str">
        <f>IFERROR(RANK(Y600,$Y$10:$Y$326,1)+COUNTIF(Y$326:Y600,Y600)-1,"")</f>
        <v/>
      </c>
      <c r="AD600" s="90" t="str">
        <f>IFERROR(RANK(Z600,$Z$10:$Z$326,1)+COUNTIF(Z$326:Z600,Z600)-1,"")</f>
        <v/>
      </c>
    </row>
    <row r="601" spans="22:30" x14ac:dyDescent="0.25">
      <c r="V601" s="53" t="str">
        <f t="shared" si="70"/>
        <v/>
      </c>
      <c r="W601" s="88" t="str">
        <f t="shared" si="66"/>
        <v/>
      </c>
      <c r="X601" s="88" t="str">
        <f t="shared" si="67"/>
        <v/>
      </c>
      <c r="Y601" s="89" t="str">
        <f t="shared" si="68"/>
        <v/>
      </c>
      <c r="Z601" s="89" t="str">
        <f t="shared" si="69"/>
        <v/>
      </c>
      <c r="AA601" s="90" t="str">
        <f>IFERROR(RANK(W601,$W$10:$W$326,1)+COUNTIF(W$326:W601,W601)-1,"")</f>
        <v/>
      </c>
      <c r="AB601" s="91" t="str">
        <f>IFERROR(RANK(X601,$X$10:$X$326,1)+COUNTIF(X$326:X601,X601)-1,"")</f>
        <v/>
      </c>
      <c r="AC601" s="90" t="str">
        <f>IFERROR(RANK(Y601,$Y$10:$Y$326,1)+COUNTIF(Y$326:Y601,Y601)-1,"")</f>
        <v/>
      </c>
      <c r="AD601" s="90" t="str">
        <f>IFERROR(RANK(Z601,$Z$10:$Z$326,1)+COUNTIF(Z$326:Z601,Z601)-1,"")</f>
        <v/>
      </c>
    </row>
    <row r="602" spans="22:30" x14ac:dyDescent="0.25">
      <c r="V602" s="53" t="str">
        <f t="shared" si="70"/>
        <v/>
      </c>
      <c r="W602" s="88" t="str">
        <f t="shared" si="66"/>
        <v/>
      </c>
      <c r="X602" s="88" t="str">
        <f t="shared" si="67"/>
        <v/>
      </c>
      <c r="Y602" s="89" t="str">
        <f t="shared" si="68"/>
        <v/>
      </c>
      <c r="Z602" s="89" t="str">
        <f t="shared" si="69"/>
        <v/>
      </c>
      <c r="AA602" s="90" t="str">
        <f>IFERROR(RANK(W602,$W$10:$W$326,1)+COUNTIF(W$326:W602,W602)-1,"")</f>
        <v/>
      </c>
      <c r="AB602" s="91" t="str">
        <f>IFERROR(RANK(X602,$X$10:$X$326,1)+COUNTIF(X$326:X602,X602)-1,"")</f>
        <v/>
      </c>
      <c r="AC602" s="90" t="str">
        <f>IFERROR(RANK(Y602,$Y$10:$Y$326,1)+COUNTIF(Y$326:Y602,Y602)-1,"")</f>
        <v/>
      </c>
      <c r="AD602" s="90" t="str">
        <f>IFERROR(RANK(Z602,$Z$10:$Z$326,1)+COUNTIF(Z$326:Z602,Z602)-1,"")</f>
        <v/>
      </c>
    </row>
    <row r="603" spans="22:30" x14ac:dyDescent="0.25">
      <c r="V603" s="53" t="str">
        <f t="shared" si="70"/>
        <v/>
      </c>
      <c r="W603" s="88" t="str">
        <f t="shared" si="66"/>
        <v/>
      </c>
      <c r="X603" s="88" t="str">
        <f t="shared" si="67"/>
        <v/>
      </c>
      <c r="Y603" s="89" t="str">
        <f t="shared" si="68"/>
        <v/>
      </c>
      <c r="Z603" s="89" t="str">
        <f t="shared" si="69"/>
        <v/>
      </c>
      <c r="AA603" s="90" t="str">
        <f>IFERROR(RANK(W603,$W$10:$W$326,1)+COUNTIF(W$326:W603,W603)-1,"")</f>
        <v/>
      </c>
      <c r="AB603" s="91" t="str">
        <f>IFERROR(RANK(X603,$X$10:$X$326,1)+COUNTIF(X$326:X603,X603)-1,"")</f>
        <v/>
      </c>
      <c r="AC603" s="90" t="str">
        <f>IFERROR(RANK(Y603,$Y$10:$Y$326,1)+COUNTIF(Y$326:Y603,Y603)-1,"")</f>
        <v/>
      </c>
      <c r="AD603" s="90" t="str">
        <f>IFERROR(RANK(Z603,$Z$10:$Z$326,1)+COUNTIF(Z$326:Z603,Z603)-1,"")</f>
        <v/>
      </c>
    </row>
    <row r="604" spans="22:30" x14ac:dyDescent="0.25">
      <c r="V604" s="53" t="str">
        <f t="shared" si="70"/>
        <v/>
      </c>
      <c r="W604" s="88" t="str">
        <f t="shared" si="66"/>
        <v/>
      </c>
      <c r="X604" s="88" t="str">
        <f t="shared" si="67"/>
        <v/>
      </c>
      <c r="Y604" s="89" t="str">
        <f t="shared" si="68"/>
        <v/>
      </c>
      <c r="Z604" s="89" t="str">
        <f t="shared" si="69"/>
        <v/>
      </c>
      <c r="AA604" s="90" t="str">
        <f>IFERROR(RANK(W604,$W$10:$W$326,1)+COUNTIF(W$326:W604,W604)-1,"")</f>
        <v/>
      </c>
      <c r="AB604" s="91" t="str">
        <f>IFERROR(RANK(X604,$X$10:$X$326,1)+COUNTIF(X$326:X604,X604)-1,"")</f>
        <v/>
      </c>
      <c r="AC604" s="90" t="str">
        <f>IFERROR(RANK(Y604,$Y$10:$Y$326,1)+COUNTIF(Y$326:Y604,Y604)-1,"")</f>
        <v/>
      </c>
      <c r="AD604" s="90" t="str">
        <f>IFERROR(RANK(Z604,$Z$10:$Z$326,1)+COUNTIF(Z$326:Z604,Z604)-1,"")</f>
        <v/>
      </c>
    </row>
    <row r="605" spans="22:30" x14ac:dyDescent="0.25">
      <c r="V605" s="53" t="str">
        <f t="shared" si="70"/>
        <v/>
      </c>
      <c r="W605" s="88" t="str">
        <f t="shared" si="66"/>
        <v/>
      </c>
      <c r="X605" s="88" t="str">
        <f t="shared" si="67"/>
        <v/>
      </c>
      <c r="Y605" s="89" t="str">
        <f t="shared" si="68"/>
        <v/>
      </c>
      <c r="Z605" s="89" t="str">
        <f t="shared" si="69"/>
        <v/>
      </c>
      <c r="AA605" s="90" t="str">
        <f>IFERROR(RANK(W605,$W$10:$W$326,1)+COUNTIF(W$326:W605,W605)-1,"")</f>
        <v/>
      </c>
      <c r="AB605" s="91" t="str">
        <f>IFERROR(RANK(X605,$X$10:$X$326,1)+COUNTIF(X$326:X605,X605)-1,"")</f>
        <v/>
      </c>
      <c r="AC605" s="90" t="str">
        <f>IFERROR(RANK(Y605,$Y$10:$Y$326,1)+COUNTIF(Y$326:Y605,Y605)-1,"")</f>
        <v/>
      </c>
      <c r="AD605" s="90" t="str">
        <f>IFERROR(RANK(Z605,$Z$10:$Z$326,1)+COUNTIF(Z$326:Z605,Z605)-1,"")</f>
        <v/>
      </c>
    </row>
    <row r="606" spans="22:30" x14ac:dyDescent="0.25">
      <c r="V606" s="53" t="str">
        <f t="shared" si="70"/>
        <v/>
      </c>
      <c r="W606" s="88" t="str">
        <f t="shared" si="66"/>
        <v/>
      </c>
      <c r="X606" s="88" t="str">
        <f t="shared" si="67"/>
        <v/>
      </c>
      <c r="Y606" s="89" t="str">
        <f t="shared" si="68"/>
        <v/>
      </c>
      <c r="Z606" s="89" t="str">
        <f t="shared" si="69"/>
        <v/>
      </c>
      <c r="AA606" s="90" t="str">
        <f>IFERROR(RANK(W606,$W$10:$W$326,1)+COUNTIF(W$326:W606,W606)-1,"")</f>
        <v/>
      </c>
      <c r="AB606" s="91" t="str">
        <f>IFERROR(RANK(X606,$X$10:$X$326,1)+COUNTIF(X$326:X606,X606)-1,"")</f>
        <v/>
      </c>
      <c r="AC606" s="90" t="str">
        <f>IFERROR(RANK(Y606,$Y$10:$Y$326,1)+COUNTIF(Y$326:Y606,Y606)-1,"")</f>
        <v/>
      </c>
      <c r="AD606" s="90" t="str">
        <f>IFERROR(RANK(Z606,$Z$10:$Z$326,1)+COUNTIF(Z$326:Z606,Z606)-1,"")</f>
        <v/>
      </c>
    </row>
    <row r="607" spans="22:30" x14ac:dyDescent="0.25">
      <c r="V607" s="53" t="str">
        <f t="shared" si="70"/>
        <v/>
      </c>
      <c r="W607" s="88" t="str">
        <f t="shared" si="66"/>
        <v/>
      </c>
      <c r="X607" s="88" t="str">
        <f t="shared" si="67"/>
        <v/>
      </c>
      <c r="Y607" s="89" t="str">
        <f t="shared" si="68"/>
        <v/>
      </c>
      <c r="Z607" s="89" t="str">
        <f t="shared" si="69"/>
        <v/>
      </c>
      <c r="AA607" s="90" t="str">
        <f>IFERROR(RANK(W607,$W$10:$W$326,1)+COUNTIF(W$326:W607,W607)-1,"")</f>
        <v/>
      </c>
      <c r="AB607" s="91" t="str">
        <f>IFERROR(RANK(X607,$X$10:$X$326,1)+COUNTIF(X$326:X607,X607)-1,"")</f>
        <v/>
      </c>
      <c r="AC607" s="90" t="str">
        <f>IFERROR(RANK(Y607,$Y$10:$Y$326,1)+COUNTIF(Y$326:Y607,Y607)-1,"")</f>
        <v/>
      </c>
      <c r="AD607" s="90" t="str">
        <f>IFERROR(RANK(Z607,$Z$10:$Z$326,1)+COUNTIF(Z$326:Z607,Z607)-1,"")</f>
        <v/>
      </c>
    </row>
    <row r="608" spans="22:30" x14ac:dyDescent="0.25">
      <c r="V608" s="53" t="str">
        <f t="shared" si="70"/>
        <v/>
      </c>
      <c r="W608" s="88" t="str">
        <f t="shared" si="66"/>
        <v/>
      </c>
      <c r="X608" s="88" t="str">
        <f t="shared" si="67"/>
        <v/>
      </c>
      <c r="Y608" s="89" t="str">
        <f t="shared" si="68"/>
        <v/>
      </c>
      <c r="Z608" s="89" t="str">
        <f t="shared" si="69"/>
        <v/>
      </c>
      <c r="AA608" s="90" t="str">
        <f>IFERROR(RANK(W608,$W$10:$W$326,1)+COUNTIF(W$326:W608,W608)-1,"")</f>
        <v/>
      </c>
      <c r="AB608" s="91" t="str">
        <f>IFERROR(RANK(X608,$X$10:$X$326,1)+COUNTIF(X$326:X608,X608)-1,"")</f>
        <v/>
      </c>
      <c r="AC608" s="90" t="str">
        <f>IFERROR(RANK(Y608,$Y$10:$Y$326,1)+COUNTIF(Y$326:Y608,Y608)-1,"")</f>
        <v/>
      </c>
      <c r="AD608" s="90" t="str">
        <f>IFERROR(RANK(Z608,$Z$10:$Z$326,1)+COUNTIF(Z$326:Z608,Z608)-1,"")</f>
        <v/>
      </c>
    </row>
    <row r="609" spans="22:30" x14ac:dyDescent="0.25">
      <c r="V609" s="53" t="str">
        <f t="shared" si="70"/>
        <v/>
      </c>
      <c r="W609" s="88" t="str">
        <f t="shared" si="66"/>
        <v/>
      </c>
      <c r="X609" s="88" t="str">
        <f t="shared" si="67"/>
        <v/>
      </c>
      <c r="Y609" s="89" t="str">
        <f t="shared" si="68"/>
        <v/>
      </c>
      <c r="Z609" s="89" t="str">
        <f t="shared" si="69"/>
        <v/>
      </c>
      <c r="AA609" s="90" t="str">
        <f>IFERROR(RANK(W609,$W$10:$W$326,1)+COUNTIF(W$326:W609,W609)-1,"")</f>
        <v/>
      </c>
      <c r="AB609" s="91" t="str">
        <f>IFERROR(RANK(X609,$X$10:$X$326,1)+COUNTIF(X$326:X609,X609)-1,"")</f>
        <v/>
      </c>
      <c r="AC609" s="90" t="str">
        <f>IFERROR(RANK(Y609,$Y$10:$Y$326,1)+COUNTIF(Y$326:Y609,Y609)-1,"")</f>
        <v/>
      </c>
      <c r="AD609" s="90" t="str">
        <f>IFERROR(RANK(Z609,$Z$10:$Z$326,1)+COUNTIF(Z$326:Z609,Z609)-1,"")</f>
        <v/>
      </c>
    </row>
    <row r="610" spans="22:30" x14ac:dyDescent="0.25">
      <c r="V610" s="53" t="str">
        <f t="shared" si="70"/>
        <v/>
      </c>
      <c r="W610" s="88" t="str">
        <f t="shared" si="66"/>
        <v/>
      </c>
      <c r="X610" s="88" t="str">
        <f t="shared" si="67"/>
        <v/>
      </c>
      <c r="Y610" s="89" t="str">
        <f t="shared" si="68"/>
        <v/>
      </c>
      <c r="Z610" s="89" t="str">
        <f t="shared" si="69"/>
        <v/>
      </c>
      <c r="AA610" s="90" t="str">
        <f>IFERROR(RANK(W610,$W$10:$W$326,1)+COUNTIF(W$326:W610,W610)-1,"")</f>
        <v/>
      </c>
      <c r="AB610" s="91" t="str">
        <f>IFERROR(RANK(X610,$X$10:$X$326,1)+COUNTIF(X$326:X610,X610)-1,"")</f>
        <v/>
      </c>
      <c r="AC610" s="90" t="str">
        <f>IFERROR(RANK(Y610,$Y$10:$Y$326,1)+COUNTIF(Y$326:Y610,Y610)-1,"")</f>
        <v/>
      </c>
      <c r="AD610" s="90" t="str">
        <f>IFERROR(RANK(Z610,$Z$10:$Z$326,1)+COUNTIF(Z$326:Z610,Z610)-1,"")</f>
        <v/>
      </c>
    </row>
    <row r="611" spans="22:30" x14ac:dyDescent="0.25">
      <c r="V611" s="53" t="str">
        <f t="shared" si="70"/>
        <v/>
      </c>
      <c r="W611" s="88" t="str">
        <f t="shared" si="66"/>
        <v/>
      </c>
      <c r="X611" s="88" t="str">
        <f t="shared" si="67"/>
        <v/>
      </c>
      <c r="Y611" s="89" t="str">
        <f t="shared" si="68"/>
        <v/>
      </c>
      <c r="Z611" s="89" t="str">
        <f t="shared" si="69"/>
        <v/>
      </c>
      <c r="AA611" s="90" t="str">
        <f>IFERROR(RANK(W611,$W$10:$W$326,1)+COUNTIF(W$326:W611,W611)-1,"")</f>
        <v/>
      </c>
      <c r="AB611" s="91" t="str">
        <f>IFERROR(RANK(X611,$X$10:$X$326,1)+COUNTIF(X$326:X611,X611)-1,"")</f>
        <v/>
      </c>
      <c r="AC611" s="90" t="str">
        <f>IFERROR(RANK(Y611,$Y$10:$Y$326,1)+COUNTIF(Y$326:Y611,Y611)-1,"")</f>
        <v/>
      </c>
      <c r="AD611" s="90" t="str">
        <f>IFERROR(RANK(Z611,$Z$10:$Z$326,1)+COUNTIF(Z$326:Z611,Z611)-1,"")</f>
        <v/>
      </c>
    </row>
    <row r="612" spans="22:30" x14ac:dyDescent="0.25">
      <c r="V612" s="53" t="str">
        <f t="shared" si="70"/>
        <v/>
      </c>
      <c r="W612" s="88" t="str">
        <f t="shared" si="66"/>
        <v/>
      </c>
      <c r="X612" s="88" t="str">
        <f t="shared" si="67"/>
        <v/>
      </c>
      <c r="Y612" s="89" t="str">
        <f t="shared" si="68"/>
        <v/>
      </c>
      <c r="Z612" s="89" t="str">
        <f t="shared" si="69"/>
        <v/>
      </c>
      <c r="AA612" s="90" t="str">
        <f>IFERROR(RANK(W612,$W$10:$W$326,1)+COUNTIF(W$326:W612,W612)-1,"")</f>
        <v/>
      </c>
      <c r="AB612" s="91" t="str">
        <f>IFERROR(RANK(X612,$X$10:$X$326,1)+COUNTIF(X$326:X612,X612)-1,"")</f>
        <v/>
      </c>
      <c r="AC612" s="90" t="str">
        <f>IFERROR(RANK(Y612,$Y$10:$Y$326,1)+COUNTIF(Y$326:Y612,Y612)-1,"")</f>
        <v/>
      </c>
      <c r="AD612" s="90" t="str">
        <f>IFERROR(RANK(Z612,$Z$10:$Z$326,1)+COUNTIF(Z$326:Z612,Z612)-1,"")</f>
        <v/>
      </c>
    </row>
    <row r="613" spans="22:30" x14ac:dyDescent="0.25">
      <c r="V613" s="53" t="str">
        <f t="shared" si="70"/>
        <v/>
      </c>
      <c r="W613" s="88" t="str">
        <f t="shared" si="66"/>
        <v/>
      </c>
      <c r="X613" s="88" t="str">
        <f t="shared" si="67"/>
        <v/>
      </c>
      <c r="Y613" s="89" t="str">
        <f t="shared" si="68"/>
        <v/>
      </c>
      <c r="Z613" s="89" t="str">
        <f t="shared" si="69"/>
        <v/>
      </c>
      <c r="AA613" s="90" t="str">
        <f>IFERROR(RANK(W613,$W$10:$W$326,1)+COUNTIF(W$326:W613,W613)-1,"")</f>
        <v/>
      </c>
      <c r="AB613" s="91" t="str">
        <f>IFERROR(RANK(X613,$X$10:$X$326,1)+COUNTIF(X$326:X613,X613)-1,"")</f>
        <v/>
      </c>
      <c r="AC613" s="90" t="str">
        <f>IFERROR(RANK(Y613,$Y$10:$Y$326,1)+COUNTIF(Y$326:Y613,Y613)-1,"")</f>
        <v/>
      </c>
      <c r="AD613" s="90" t="str">
        <f>IFERROR(RANK(Z613,$Z$10:$Z$326,1)+COUNTIF(Z$326:Z613,Z613)-1,"")</f>
        <v/>
      </c>
    </row>
    <row r="614" spans="22:30" x14ac:dyDescent="0.25">
      <c r="V614" s="53" t="str">
        <f t="shared" si="70"/>
        <v/>
      </c>
      <c r="W614" s="88" t="str">
        <f t="shared" si="66"/>
        <v/>
      </c>
      <c r="X614" s="88" t="str">
        <f t="shared" si="67"/>
        <v/>
      </c>
      <c r="Y614" s="89" t="str">
        <f t="shared" si="68"/>
        <v/>
      </c>
      <c r="Z614" s="89" t="str">
        <f t="shared" si="69"/>
        <v/>
      </c>
      <c r="AA614" s="90" t="str">
        <f>IFERROR(RANK(W614,$W$10:$W$326,1)+COUNTIF(W$326:W614,W614)-1,"")</f>
        <v/>
      </c>
      <c r="AB614" s="91" t="str">
        <f>IFERROR(RANK(X614,$X$10:$X$326,1)+COUNTIF(X$326:X614,X614)-1,"")</f>
        <v/>
      </c>
      <c r="AC614" s="90" t="str">
        <f>IFERROR(RANK(Y614,$Y$10:$Y$326,1)+COUNTIF(Y$326:Y614,Y614)-1,"")</f>
        <v/>
      </c>
      <c r="AD614" s="90" t="str">
        <f>IFERROR(RANK(Z614,$Z$10:$Z$326,1)+COUNTIF(Z$326:Z614,Z614)-1,"")</f>
        <v/>
      </c>
    </row>
    <row r="615" spans="22:30" x14ac:dyDescent="0.25">
      <c r="V615" s="53" t="str">
        <f t="shared" si="70"/>
        <v/>
      </c>
      <c r="W615" s="88" t="str">
        <f t="shared" si="66"/>
        <v/>
      </c>
      <c r="X615" s="88" t="str">
        <f t="shared" si="67"/>
        <v/>
      </c>
      <c r="Y615" s="89" t="str">
        <f t="shared" si="68"/>
        <v/>
      </c>
      <c r="Z615" s="89" t="str">
        <f t="shared" si="69"/>
        <v/>
      </c>
      <c r="AA615" s="90" t="str">
        <f>IFERROR(RANK(W615,$W$10:$W$326,1)+COUNTIF(W$326:W615,W615)-1,"")</f>
        <v/>
      </c>
      <c r="AB615" s="91" t="str">
        <f>IFERROR(RANK(X615,$X$10:$X$326,1)+COUNTIF(X$326:X615,X615)-1,"")</f>
        <v/>
      </c>
      <c r="AC615" s="90" t="str">
        <f>IFERROR(RANK(Y615,$Y$10:$Y$326,1)+COUNTIF(Y$326:Y615,Y615)-1,"")</f>
        <v/>
      </c>
      <c r="AD615" s="90" t="str">
        <f>IFERROR(RANK(Z615,$Z$10:$Z$326,1)+COUNTIF(Z$326:Z615,Z615)-1,"")</f>
        <v/>
      </c>
    </row>
    <row r="616" spans="22:30" x14ac:dyDescent="0.25">
      <c r="V616" s="53" t="str">
        <f t="shared" si="70"/>
        <v/>
      </c>
      <c r="W616" s="88" t="str">
        <f t="shared" si="66"/>
        <v/>
      </c>
      <c r="X616" s="88" t="str">
        <f t="shared" si="67"/>
        <v/>
      </c>
      <c r="Y616" s="89" t="str">
        <f t="shared" si="68"/>
        <v/>
      </c>
      <c r="Z616" s="89" t="str">
        <f t="shared" si="69"/>
        <v/>
      </c>
      <c r="AA616" s="90" t="str">
        <f>IFERROR(RANK(W616,$W$10:$W$326,1)+COUNTIF(W$326:W616,W616)-1,"")</f>
        <v/>
      </c>
      <c r="AB616" s="91" t="str">
        <f>IFERROR(RANK(X616,$X$10:$X$326,1)+COUNTIF(X$326:X616,X616)-1,"")</f>
        <v/>
      </c>
      <c r="AC616" s="90" t="str">
        <f>IFERROR(RANK(Y616,$Y$10:$Y$326,1)+COUNTIF(Y$326:Y616,Y616)-1,"")</f>
        <v/>
      </c>
      <c r="AD616" s="90" t="str">
        <f>IFERROR(RANK(Z616,$Z$10:$Z$326,1)+COUNTIF(Z$326:Z616,Z616)-1,"")</f>
        <v/>
      </c>
    </row>
    <row r="617" spans="22:30" x14ac:dyDescent="0.25">
      <c r="V617" s="53" t="str">
        <f t="shared" si="70"/>
        <v/>
      </c>
      <c r="W617" s="88" t="str">
        <f t="shared" si="66"/>
        <v/>
      </c>
      <c r="X617" s="88" t="str">
        <f t="shared" si="67"/>
        <v/>
      </c>
      <c r="Y617" s="89" t="str">
        <f t="shared" si="68"/>
        <v/>
      </c>
      <c r="Z617" s="89" t="str">
        <f t="shared" si="69"/>
        <v/>
      </c>
      <c r="AA617" s="90" t="str">
        <f>IFERROR(RANK(W617,$W$10:$W$326,1)+COUNTIF(W$326:W617,W617)-1,"")</f>
        <v/>
      </c>
      <c r="AB617" s="91" t="str">
        <f>IFERROR(RANK(X617,$X$10:$X$326,1)+COUNTIF(X$326:X617,X617)-1,"")</f>
        <v/>
      </c>
      <c r="AC617" s="90" t="str">
        <f>IFERROR(RANK(Y617,$Y$10:$Y$326,1)+COUNTIF(Y$326:Y617,Y617)-1,"")</f>
        <v/>
      </c>
      <c r="AD617" s="90" t="str">
        <f>IFERROR(RANK(Z617,$Z$10:$Z$326,1)+COUNTIF(Z$326:Z617,Z617)-1,"")</f>
        <v/>
      </c>
    </row>
    <row r="618" spans="22:30" x14ac:dyDescent="0.25">
      <c r="V618" s="53" t="str">
        <f t="shared" si="70"/>
        <v/>
      </c>
      <c r="W618" s="88" t="str">
        <f t="shared" si="66"/>
        <v/>
      </c>
      <c r="X618" s="88" t="str">
        <f t="shared" si="67"/>
        <v/>
      </c>
      <c r="Y618" s="89" t="str">
        <f t="shared" si="68"/>
        <v/>
      </c>
      <c r="Z618" s="89" t="str">
        <f t="shared" si="69"/>
        <v/>
      </c>
      <c r="AA618" s="90" t="str">
        <f>IFERROR(RANK(W618,$W$10:$W$326,1)+COUNTIF(W$326:W618,W618)-1,"")</f>
        <v/>
      </c>
      <c r="AB618" s="91" t="str">
        <f>IFERROR(RANK(X618,$X$10:$X$326,1)+COUNTIF(X$326:X618,X618)-1,"")</f>
        <v/>
      </c>
      <c r="AC618" s="90" t="str">
        <f>IFERROR(RANK(Y618,$Y$10:$Y$326,1)+COUNTIF(Y$326:Y618,Y618)-1,"")</f>
        <v/>
      </c>
      <c r="AD618" s="90" t="str">
        <f>IFERROR(RANK(Z618,$Z$10:$Z$326,1)+COUNTIF(Z$326:Z618,Z618)-1,"")</f>
        <v/>
      </c>
    </row>
    <row r="619" spans="22:30" x14ac:dyDescent="0.25">
      <c r="V619" s="53" t="str">
        <f t="shared" si="70"/>
        <v/>
      </c>
      <c r="W619" s="88" t="str">
        <f t="shared" si="66"/>
        <v/>
      </c>
      <c r="X619" s="88" t="str">
        <f t="shared" si="67"/>
        <v/>
      </c>
      <c r="Y619" s="89" t="str">
        <f t="shared" si="68"/>
        <v/>
      </c>
      <c r="Z619" s="89" t="str">
        <f t="shared" si="69"/>
        <v/>
      </c>
      <c r="AA619" s="90" t="str">
        <f>IFERROR(RANK(W619,$W$10:$W$326,1)+COUNTIF(W$326:W619,W619)-1,"")</f>
        <v/>
      </c>
      <c r="AB619" s="91" t="str">
        <f>IFERROR(RANK(X619,$X$10:$X$326,1)+COUNTIF(X$326:X619,X619)-1,"")</f>
        <v/>
      </c>
      <c r="AC619" s="90" t="str">
        <f>IFERROR(RANK(Y619,$Y$10:$Y$326,1)+COUNTIF(Y$326:Y619,Y619)-1,"")</f>
        <v/>
      </c>
      <c r="AD619" s="90" t="str">
        <f>IFERROR(RANK(Z619,$Z$10:$Z$326,1)+COUNTIF(Z$326:Z619,Z619)-1,"")</f>
        <v/>
      </c>
    </row>
    <row r="620" spans="22:30" x14ac:dyDescent="0.25">
      <c r="V620" s="53" t="str">
        <f t="shared" si="70"/>
        <v/>
      </c>
      <c r="W620" s="88" t="str">
        <f t="shared" si="66"/>
        <v/>
      </c>
      <c r="X620" s="88" t="str">
        <f t="shared" si="67"/>
        <v/>
      </c>
      <c r="Y620" s="89" t="str">
        <f t="shared" si="68"/>
        <v/>
      </c>
      <c r="Z620" s="89" t="str">
        <f t="shared" si="69"/>
        <v/>
      </c>
      <c r="AA620" s="90" t="str">
        <f>IFERROR(RANK(W620,$W$10:$W$326,1)+COUNTIF(W$326:W620,W620)-1,"")</f>
        <v/>
      </c>
      <c r="AB620" s="91" t="str">
        <f>IFERROR(RANK(X620,$X$10:$X$326,1)+COUNTIF(X$326:X620,X620)-1,"")</f>
        <v/>
      </c>
      <c r="AC620" s="90" t="str">
        <f>IFERROR(RANK(Y620,$Y$10:$Y$326,1)+COUNTIF(Y$326:Y620,Y620)-1,"")</f>
        <v/>
      </c>
      <c r="AD620" s="90" t="str">
        <f>IFERROR(RANK(Z620,$Z$10:$Z$326,1)+COUNTIF(Z$326:Z620,Z620)-1,"")</f>
        <v/>
      </c>
    </row>
    <row r="621" spans="22:30" x14ac:dyDescent="0.25">
      <c r="V621" s="53" t="str">
        <f t="shared" si="70"/>
        <v/>
      </c>
      <c r="W621" s="88" t="str">
        <f t="shared" si="66"/>
        <v/>
      </c>
      <c r="X621" s="88" t="str">
        <f t="shared" si="67"/>
        <v/>
      </c>
      <c r="Y621" s="89" t="str">
        <f t="shared" si="68"/>
        <v/>
      </c>
      <c r="Z621" s="89" t="str">
        <f t="shared" si="69"/>
        <v/>
      </c>
      <c r="AA621" s="90" t="str">
        <f>IFERROR(RANK(W621,$W$10:$W$326,1)+COUNTIF(W$326:W621,W621)-1,"")</f>
        <v/>
      </c>
      <c r="AB621" s="91" t="str">
        <f>IFERROR(RANK(X621,$X$10:$X$326,1)+COUNTIF(X$326:X621,X621)-1,"")</f>
        <v/>
      </c>
      <c r="AC621" s="90" t="str">
        <f>IFERROR(RANK(Y621,$Y$10:$Y$326,1)+COUNTIF(Y$326:Y621,Y621)-1,"")</f>
        <v/>
      </c>
      <c r="AD621" s="90" t="str">
        <f>IFERROR(RANK(Z621,$Z$10:$Z$326,1)+COUNTIF(Z$326:Z621,Z621)-1,"")</f>
        <v/>
      </c>
    </row>
    <row r="622" spans="22:30" x14ac:dyDescent="0.25">
      <c r="V622" s="53" t="str">
        <f t="shared" si="70"/>
        <v/>
      </c>
      <c r="W622" s="88" t="str">
        <f t="shared" si="66"/>
        <v/>
      </c>
      <c r="X622" s="88" t="str">
        <f t="shared" si="67"/>
        <v/>
      </c>
      <c r="Y622" s="89" t="str">
        <f t="shared" si="68"/>
        <v/>
      </c>
      <c r="Z622" s="89" t="str">
        <f t="shared" si="69"/>
        <v/>
      </c>
      <c r="AA622" s="90" t="str">
        <f>IFERROR(RANK(W622,$W$10:$W$326,1)+COUNTIF(W$326:W622,W622)-1,"")</f>
        <v/>
      </c>
      <c r="AB622" s="91" t="str">
        <f>IFERROR(RANK(X622,$X$10:$X$326,1)+COUNTIF(X$326:X622,X622)-1,"")</f>
        <v/>
      </c>
      <c r="AC622" s="90" t="str">
        <f>IFERROR(RANK(Y622,$Y$10:$Y$326,1)+COUNTIF(Y$326:Y622,Y622)-1,"")</f>
        <v/>
      </c>
      <c r="AD622" s="90" t="str">
        <f>IFERROR(RANK(Z622,$Z$10:$Z$326,1)+COUNTIF(Z$326:Z622,Z622)-1,"")</f>
        <v/>
      </c>
    </row>
  </sheetData>
  <mergeCells count="5">
    <mergeCell ref="J3:L6"/>
    <mergeCell ref="B3:H3"/>
    <mergeCell ref="B5:H5"/>
    <mergeCell ref="B6:H6"/>
    <mergeCell ref="C8:F8"/>
  </mergeCells>
  <conditionalFormatting sqref="J11 J110 I10:I117">
    <cfRule type="cellIs" dxfId="75" priority="577" operator="lessThan">
      <formula>0</formula>
    </cfRule>
    <cfRule type="cellIs" dxfId="74" priority="578" operator="greaterThan">
      <formula>0</formula>
    </cfRule>
    <cfRule type="cellIs" dxfId="73" priority="579" operator="greaterThan">
      <formula>0</formula>
    </cfRule>
  </conditionalFormatting>
  <conditionalFormatting sqref="F10:G11 F110:G110">
    <cfRule type="cellIs" dxfId="72" priority="576" operator="lessThan">
      <formula>0</formula>
    </cfRule>
  </conditionalFormatting>
  <conditionalFormatting sqref="R10:R19">
    <cfRule type="cellIs" dxfId="71" priority="573" operator="greaterThan">
      <formula>0</formula>
    </cfRule>
    <cfRule type="cellIs" dxfId="70" priority="574" operator="greaterThan">
      <formula>0</formula>
    </cfRule>
    <cfRule type="cellIs" dxfId="69" priority="575" operator="lessThan">
      <formula>0</formula>
    </cfRule>
  </conditionalFormatting>
  <conditionalFormatting sqref="Q10:Q19">
    <cfRule type="expression" dxfId="68" priority="569">
      <formula>$R$10&gt;0</formula>
    </cfRule>
    <cfRule type="expression" dxfId="67" priority="570">
      <formula>$R$10&lt;0</formula>
    </cfRule>
    <cfRule type="containsText" dxfId="66" priority="571" operator="containsText" text="&quot;-&quot;">
      <formula>NOT(ISERROR(SEARCH("""-""",Q10)))</formula>
    </cfRule>
    <cfRule type="expression" dxfId="65" priority="572">
      <formula>$Q$10&lt;0</formula>
    </cfRule>
  </conditionalFormatting>
  <conditionalFormatting sqref="H10 H109:H110">
    <cfRule type="cellIs" dxfId="64" priority="560" operator="lessThan">
      <formula>0</formula>
    </cfRule>
  </conditionalFormatting>
  <conditionalFormatting sqref="H12 H14 H16 H18 H20 H22 H24 H26 H28 H30 H32 H34 H36 H38 H40 H42 H44 H46 H48 H50 H52 H54 H56 H58 H60 H62 H64 H66 H68 H70 H72 H74 H76 H78 H80 H82 H84 H86 H111 H119 H121 H113:H117">
    <cfRule type="cellIs" dxfId="63" priority="341" operator="lessThan">
      <formula>0</formula>
    </cfRule>
  </conditionalFormatting>
  <conditionalFormatting sqref="J12:J87 I118:J122 J111:J117">
    <cfRule type="cellIs" dxfId="62" priority="343" operator="lessThan">
      <formula>0</formula>
    </cfRule>
    <cfRule type="cellIs" dxfId="61" priority="344" operator="greaterThan">
      <formula>0</formula>
    </cfRule>
    <cfRule type="cellIs" dxfId="60" priority="345" operator="greaterThan">
      <formula>0</formula>
    </cfRule>
  </conditionalFormatting>
  <conditionalFormatting sqref="F12:G87 F111:G122">
    <cfRule type="cellIs" dxfId="59" priority="342" operator="lessThan">
      <formula>0</formula>
    </cfRule>
  </conditionalFormatting>
  <conditionalFormatting sqref="H88">
    <cfRule type="cellIs" dxfId="58" priority="221" operator="lessThan">
      <formula>0</formula>
    </cfRule>
  </conditionalFormatting>
  <conditionalFormatting sqref="J88">
    <cfRule type="cellIs" dxfId="57" priority="223" operator="lessThan">
      <formula>0</formula>
    </cfRule>
    <cfRule type="cellIs" dxfId="56" priority="224" operator="greaterThan">
      <formula>0</formula>
    </cfRule>
    <cfRule type="cellIs" dxfId="55" priority="225" operator="greaterThan">
      <formula>0</formula>
    </cfRule>
  </conditionalFormatting>
  <conditionalFormatting sqref="F88:G88">
    <cfRule type="cellIs" dxfId="54" priority="222" operator="lessThan">
      <formula>0</formula>
    </cfRule>
  </conditionalFormatting>
  <conditionalFormatting sqref="J89 J91 J93 J95 J97 J99 J101">
    <cfRule type="cellIs" dxfId="53" priority="133" operator="lessThan">
      <formula>0</formula>
    </cfRule>
    <cfRule type="cellIs" dxfId="52" priority="134" operator="greaterThan">
      <formula>0</formula>
    </cfRule>
    <cfRule type="cellIs" dxfId="51" priority="135" operator="greaterThan">
      <formula>0</formula>
    </cfRule>
  </conditionalFormatting>
  <conditionalFormatting sqref="F89:G89 F91:G91 F93:G93 F95:G95 F97:G97 F99:G99 F101:G101">
    <cfRule type="cellIs" dxfId="50" priority="132" operator="lessThan">
      <formula>0</formula>
    </cfRule>
  </conditionalFormatting>
  <conditionalFormatting sqref="H90 H92 H94 H96 H98 H100">
    <cfRule type="cellIs" dxfId="49" priority="127" operator="lessThan">
      <formula>0</formula>
    </cfRule>
  </conditionalFormatting>
  <conditionalFormatting sqref="J90 J92 J94 J96 J98 J100">
    <cfRule type="cellIs" dxfId="48" priority="129" operator="lessThan">
      <formula>0</formula>
    </cfRule>
    <cfRule type="cellIs" dxfId="47" priority="130" operator="greaterThan">
      <formula>0</formula>
    </cfRule>
    <cfRule type="cellIs" dxfId="46" priority="131" operator="greaterThan">
      <formula>0</formula>
    </cfRule>
  </conditionalFormatting>
  <conditionalFormatting sqref="F90:G90 F92:G92 F94:G94 F96:G96 F98:G98 F100:G100">
    <cfRule type="cellIs" dxfId="45" priority="128" operator="lessThan">
      <formula>0</formula>
    </cfRule>
  </conditionalFormatting>
  <conditionalFormatting sqref="H104">
    <cfRule type="cellIs" dxfId="44" priority="96" operator="lessThan">
      <formula>0</formula>
    </cfRule>
  </conditionalFormatting>
  <conditionalFormatting sqref="J104">
    <cfRule type="cellIs" dxfId="43" priority="98" operator="lessThan">
      <formula>0</formula>
    </cfRule>
    <cfRule type="cellIs" dxfId="42" priority="99" operator="greaterThan">
      <formula>0</formula>
    </cfRule>
    <cfRule type="cellIs" dxfId="41" priority="100" operator="greaterThan">
      <formula>0</formula>
    </cfRule>
  </conditionalFormatting>
  <conditionalFormatting sqref="F104:G104">
    <cfRule type="cellIs" dxfId="40" priority="97" operator="lessThan">
      <formula>0</formula>
    </cfRule>
  </conditionalFormatting>
  <conditionalFormatting sqref="J103">
    <cfRule type="cellIs" dxfId="39" priority="107" operator="lessThan">
      <formula>0</formula>
    </cfRule>
    <cfRule type="cellIs" dxfId="38" priority="108" operator="greaterThan">
      <formula>0</formula>
    </cfRule>
    <cfRule type="cellIs" dxfId="37" priority="109" operator="greaterThan">
      <formula>0</formula>
    </cfRule>
  </conditionalFormatting>
  <conditionalFormatting sqref="F103:G103">
    <cfRule type="cellIs" dxfId="36" priority="106" operator="lessThan">
      <formula>0</formula>
    </cfRule>
  </conditionalFormatting>
  <conditionalFormatting sqref="H102">
    <cfRule type="cellIs" dxfId="35" priority="101" operator="lessThan">
      <formula>0</formula>
    </cfRule>
  </conditionalFormatting>
  <conditionalFormatting sqref="J102">
    <cfRule type="cellIs" dxfId="34" priority="103" operator="lessThan">
      <formula>0</formula>
    </cfRule>
    <cfRule type="cellIs" dxfId="33" priority="104" operator="greaterThan">
      <formula>0</formula>
    </cfRule>
    <cfRule type="cellIs" dxfId="32" priority="105" operator="greaterThan">
      <formula>0</formula>
    </cfRule>
  </conditionalFormatting>
  <conditionalFormatting sqref="F102:G102">
    <cfRule type="cellIs" dxfId="31" priority="102" operator="lessThan">
      <formula>0</formula>
    </cfRule>
  </conditionalFormatting>
  <conditionalFormatting sqref="J105 J109">
    <cfRule type="cellIs" dxfId="30" priority="93" operator="lessThan">
      <formula>0</formula>
    </cfRule>
    <cfRule type="cellIs" dxfId="29" priority="94" operator="greaterThan">
      <formula>0</formula>
    </cfRule>
    <cfRule type="cellIs" dxfId="28" priority="95" operator="greaterThan">
      <formula>0</formula>
    </cfRule>
  </conditionalFormatting>
  <conditionalFormatting sqref="F105:G105 F109:G109">
    <cfRule type="cellIs" dxfId="27" priority="92" operator="lessThan">
      <formula>0</formula>
    </cfRule>
  </conditionalFormatting>
  <conditionalFormatting sqref="H108">
    <cfRule type="cellIs" dxfId="26" priority="78" operator="lessThan">
      <formula>0</formula>
    </cfRule>
  </conditionalFormatting>
  <conditionalFormatting sqref="J108">
    <cfRule type="cellIs" dxfId="25" priority="80" operator="lessThan">
      <formula>0</formula>
    </cfRule>
    <cfRule type="cellIs" dxfId="24" priority="81" operator="greaterThan">
      <formula>0</formula>
    </cfRule>
    <cfRule type="cellIs" dxfId="23" priority="82" operator="greaterThan">
      <formula>0</formula>
    </cfRule>
  </conditionalFormatting>
  <conditionalFormatting sqref="F108:G108">
    <cfRule type="cellIs" dxfId="22" priority="79" operator="lessThan">
      <formula>0</formula>
    </cfRule>
  </conditionalFormatting>
  <conditionalFormatting sqref="J107">
    <cfRule type="cellIs" dxfId="21" priority="89" operator="lessThan">
      <formula>0</formula>
    </cfRule>
    <cfRule type="cellIs" dxfId="20" priority="90" operator="greaterThan">
      <formula>0</formula>
    </cfRule>
    <cfRule type="cellIs" dxfId="19" priority="91" operator="greaterThan">
      <formula>0</formula>
    </cfRule>
  </conditionalFormatting>
  <conditionalFormatting sqref="F107:G107">
    <cfRule type="cellIs" dxfId="18" priority="88" operator="lessThan">
      <formula>0</formula>
    </cfRule>
  </conditionalFormatting>
  <conditionalFormatting sqref="H106">
    <cfRule type="cellIs" dxfId="17" priority="83" operator="lessThan">
      <formula>0</formula>
    </cfRule>
  </conditionalFormatting>
  <conditionalFormatting sqref="J106">
    <cfRule type="cellIs" dxfId="16" priority="85" operator="lessThan">
      <formula>0</formula>
    </cfRule>
    <cfRule type="cellIs" dxfId="15" priority="86" operator="greaterThan">
      <formula>0</formula>
    </cfRule>
    <cfRule type="cellIs" dxfId="14" priority="87" operator="greaterThan">
      <formula>0</formula>
    </cfRule>
  </conditionalFormatting>
  <conditionalFormatting sqref="F106:G106">
    <cfRule type="cellIs" dxfId="13" priority="84" operator="lessThan">
      <formula>0</formula>
    </cfRule>
  </conditionalFormatting>
  <conditionalFormatting sqref="H123">
    <cfRule type="cellIs" dxfId="12" priority="9" operator="lessThan">
      <formula>0</formula>
    </cfRule>
  </conditionalFormatting>
  <conditionalFormatting sqref="I123:J123">
    <cfRule type="cellIs" dxfId="11" priority="11" operator="lessThan">
      <formula>0</formula>
    </cfRule>
    <cfRule type="cellIs" dxfId="10" priority="12" operator="greaterThan">
      <formula>0</formula>
    </cfRule>
    <cfRule type="cellIs" dxfId="9" priority="13" operator="greaterThan">
      <formula>0</formula>
    </cfRule>
  </conditionalFormatting>
  <conditionalFormatting sqref="F123:G123">
    <cfRule type="cellIs" dxfId="8" priority="10" operator="lessThan">
      <formula>0</formula>
    </cfRule>
  </conditionalFormatting>
  <conditionalFormatting sqref="H124:H175">
    <cfRule type="cellIs" dxfId="7" priority="4" operator="lessThan">
      <formula>0</formula>
    </cfRule>
  </conditionalFormatting>
  <conditionalFormatting sqref="I124:J175">
    <cfRule type="cellIs" dxfId="6" priority="6" operator="lessThan">
      <formula>0</formula>
    </cfRule>
    <cfRule type="cellIs" dxfId="5" priority="7" operator="greaterThan">
      <formula>0</formula>
    </cfRule>
    <cfRule type="cellIs" dxfId="4" priority="8" operator="greaterThan">
      <formula>0</formula>
    </cfRule>
  </conditionalFormatting>
  <conditionalFormatting sqref="F124:G175">
    <cfRule type="cellIs" dxfId="3" priority="5" operator="lessThan">
      <formula>0</formula>
    </cfRule>
  </conditionalFormatting>
  <conditionalFormatting sqref="J10">
    <cfRule type="cellIs" dxfId="2" priority="1" operator="lessThan">
      <formula>0</formula>
    </cfRule>
    <cfRule type="cellIs" dxfId="1" priority="2" operator="greaterThan">
      <formula>0</formula>
    </cfRule>
    <cfRule type="cellIs" dxfId="0" priority="3" operator="greaterThan">
      <formula>0</formula>
    </cfRule>
  </conditionalFormatting>
  <pageMargins left="0.7" right="0.7" top="0.75" bottom="0.75" header="0.3" footer="0.3"/>
  <pageSetup orientation="portrait" r:id="rId1"/>
  <ignoredErrors>
    <ignoredError sqref="P10:P19 Q9:Q10 N1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9217" r:id="rId4" name="Option Button 1">
              <controlPr defaultSize="0" autoFill="0" autoLine="0" autoPict="0">
                <anchor moveWithCells="1" sizeWithCells="1">
                  <from>
                    <xdr:col>13</xdr:col>
                    <xdr:colOff>76200</xdr:colOff>
                    <xdr:row>1</xdr:row>
                    <xdr:rowOff>104775</xdr:rowOff>
                  </from>
                  <to>
                    <xdr:col>15</xdr:col>
                    <xdr:colOff>304800</xdr:colOff>
                    <xdr:row>2</xdr:row>
                    <xdr:rowOff>123825</xdr:rowOff>
                  </to>
                </anchor>
              </controlPr>
            </control>
          </mc:Choice>
        </mc:AlternateContent>
        <mc:AlternateContent xmlns:mc="http://schemas.openxmlformats.org/markup-compatibility/2006">
          <mc:Choice Requires="x14">
            <control shapeId="9218" r:id="rId5" name="Option Button 2">
              <controlPr defaultSize="0" autoFill="0" autoLine="0" autoPict="0">
                <anchor moveWithCells="1" sizeWithCells="1">
                  <from>
                    <xdr:col>13</xdr:col>
                    <xdr:colOff>76200</xdr:colOff>
                    <xdr:row>2</xdr:row>
                    <xdr:rowOff>142875</xdr:rowOff>
                  </from>
                  <to>
                    <xdr:col>15</xdr:col>
                    <xdr:colOff>314325</xdr:colOff>
                    <xdr:row>3</xdr:row>
                    <xdr:rowOff>0</xdr:rowOff>
                  </to>
                </anchor>
              </controlPr>
            </control>
          </mc:Choice>
        </mc:AlternateContent>
        <mc:AlternateContent xmlns:mc="http://schemas.openxmlformats.org/markup-compatibility/2006">
          <mc:Choice Requires="x14">
            <control shapeId="9219" r:id="rId6" name="Option Button 3">
              <controlPr defaultSize="0" autoFill="0" autoLine="0" autoPict="0">
                <anchor moveWithCells="1" sizeWithCells="1">
                  <from>
                    <xdr:col>13</xdr:col>
                    <xdr:colOff>76200</xdr:colOff>
                    <xdr:row>3</xdr:row>
                    <xdr:rowOff>19050</xdr:rowOff>
                  </from>
                  <to>
                    <xdr:col>15</xdr:col>
                    <xdr:colOff>304800</xdr:colOff>
                    <xdr:row>4</xdr:row>
                    <xdr:rowOff>38100</xdr:rowOff>
                  </to>
                </anchor>
              </controlPr>
            </control>
          </mc:Choice>
        </mc:AlternateContent>
        <mc:AlternateContent xmlns:mc="http://schemas.openxmlformats.org/markup-compatibility/2006">
          <mc:Choice Requires="x14">
            <control shapeId="9220" r:id="rId7" name="Option Button 4">
              <controlPr defaultSize="0" autoFill="0" autoLine="0" autoPict="0">
                <anchor moveWithCells="1" sizeWithCells="1">
                  <from>
                    <xdr:col>13</xdr:col>
                    <xdr:colOff>76200</xdr:colOff>
                    <xdr:row>4</xdr:row>
                    <xdr:rowOff>57150</xdr:rowOff>
                  </from>
                  <to>
                    <xdr:col>15</xdr:col>
                    <xdr:colOff>304800</xdr:colOff>
                    <xdr:row>5</xdr:row>
                    <xdr:rowOff>19050</xdr:rowOff>
                  </to>
                </anchor>
              </controlPr>
            </control>
          </mc:Choice>
        </mc:AlternateContent>
        <mc:AlternateContent xmlns:mc="http://schemas.openxmlformats.org/markup-compatibility/2006">
          <mc:Choice Requires="x14">
            <control shapeId="9221" r:id="rId8" name="Option Button 5">
              <controlPr defaultSize="0" autoFill="0" autoLine="0" autoPict="0">
                <anchor moveWithCells="1" sizeWithCells="1">
                  <from>
                    <xdr:col>13</xdr:col>
                    <xdr:colOff>76200</xdr:colOff>
                    <xdr:row>5</xdr:row>
                    <xdr:rowOff>38100</xdr:rowOff>
                  </from>
                  <to>
                    <xdr:col>15</xdr:col>
                    <xdr:colOff>304800</xdr:colOff>
                    <xdr:row>6</xdr:row>
                    <xdr:rowOff>38100</xdr:rowOff>
                  </to>
                </anchor>
              </controlPr>
            </control>
          </mc:Choice>
        </mc:AlternateContent>
        <mc:AlternateContent xmlns:mc="http://schemas.openxmlformats.org/markup-compatibility/2006">
          <mc:Choice Requires="x14">
            <control shapeId="9222" r:id="rId9" name="Option Button 6">
              <controlPr defaultSize="0" autoFill="0" autoLine="0" autoPict="0">
                <anchor moveWithCells="1" sizeWithCells="1">
                  <from>
                    <xdr:col>13</xdr:col>
                    <xdr:colOff>76200</xdr:colOff>
                    <xdr:row>6</xdr:row>
                    <xdr:rowOff>57150</xdr:rowOff>
                  </from>
                  <to>
                    <xdr:col>15</xdr:col>
                    <xdr:colOff>323850</xdr:colOff>
                    <xdr:row>7</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3"/>
  <sheetViews>
    <sheetView showGridLines="0" zoomScale="91" zoomScaleNormal="91" workbookViewId="0">
      <selection activeCell="A3" sqref="A3"/>
    </sheetView>
  </sheetViews>
  <sheetFormatPr defaultRowHeight="15" x14ac:dyDescent="0.25"/>
  <cols>
    <col min="1" max="1" width="18.85546875" customWidth="1"/>
    <col min="2" max="2" width="11.42578125" customWidth="1"/>
    <col min="3" max="3" width="10.7109375" bestFit="1" customWidth="1"/>
    <col min="4" max="4" width="9.85546875" bestFit="1" customWidth="1"/>
    <col min="5" max="5" width="10.140625" bestFit="1" customWidth="1"/>
    <col min="6" max="6" width="10.7109375" bestFit="1" customWidth="1"/>
    <col min="7" max="7" width="12.85546875" bestFit="1" customWidth="1"/>
    <col min="8" max="8" width="17.85546875" bestFit="1" customWidth="1"/>
    <col min="12" max="12" width="15.140625" bestFit="1" customWidth="1"/>
    <col min="19" max="19" width="10.85546875" bestFit="1" customWidth="1"/>
  </cols>
  <sheetData>
    <row r="1" spans="1:19" ht="4.5" customHeight="1" x14ac:dyDescent="0.25"/>
    <row r="2" spans="1:19" s="9" customFormat="1" x14ac:dyDescent="0.25">
      <c r="A2" s="126" t="s">
        <v>513</v>
      </c>
      <c r="B2" s="127" t="s">
        <v>514</v>
      </c>
      <c r="C2" s="127" t="s">
        <v>553</v>
      </c>
      <c r="D2" s="127" t="s">
        <v>515</v>
      </c>
      <c r="E2" s="127" t="s">
        <v>516</v>
      </c>
      <c r="F2" s="127" t="s">
        <v>336</v>
      </c>
      <c r="G2" s="127" t="s">
        <v>517</v>
      </c>
      <c r="H2" s="127" t="s">
        <v>518</v>
      </c>
    </row>
    <row r="3" spans="1:19" s="130" customFormat="1" x14ac:dyDescent="0.25">
      <c r="A3" s="122" t="s">
        <v>131</v>
      </c>
      <c r="B3" s="123">
        <v>1.06</v>
      </c>
      <c r="C3" s="123">
        <v>1.06</v>
      </c>
      <c r="D3" s="123">
        <v>1.06</v>
      </c>
      <c r="E3" s="123">
        <v>1.06</v>
      </c>
      <c r="F3" s="124">
        <v>1.06</v>
      </c>
      <c r="G3" s="125">
        <v>89195</v>
      </c>
      <c r="H3" s="125">
        <v>103466.2</v>
      </c>
      <c r="S3" s="22">
        <f>IFERROR(F3/B3-1,"")</f>
        <v>0</v>
      </c>
    </row>
    <row r="4" spans="1:19" s="130" customFormat="1" x14ac:dyDescent="0.25">
      <c r="A4" s="122" t="s">
        <v>115</v>
      </c>
      <c r="B4" s="123">
        <v>0.31</v>
      </c>
      <c r="C4" s="123">
        <v>0.31</v>
      </c>
      <c r="D4" s="123">
        <v>0.31</v>
      </c>
      <c r="E4" s="123">
        <v>0.31</v>
      </c>
      <c r="F4" s="124">
        <v>0.31</v>
      </c>
      <c r="G4" s="125">
        <v>16100</v>
      </c>
      <c r="H4" s="125">
        <v>4508</v>
      </c>
      <c r="S4" s="22">
        <f t="shared" ref="S4:S61" si="0">IFERROR(F4/B4-1,"")</f>
        <v>0</v>
      </c>
    </row>
    <row r="5" spans="1:19" s="130" customFormat="1" x14ac:dyDescent="0.25">
      <c r="A5" s="122" t="s">
        <v>111</v>
      </c>
      <c r="B5" s="123">
        <v>0.5</v>
      </c>
      <c r="C5" s="123">
        <v>0.5</v>
      </c>
      <c r="D5" s="123">
        <v>0.5</v>
      </c>
      <c r="E5" s="123">
        <v>0.5</v>
      </c>
      <c r="F5" s="124">
        <v>0.5</v>
      </c>
      <c r="G5" s="125">
        <v>10</v>
      </c>
      <c r="H5" s="125">
        <v>4.5</v>
      </c>
      <c r="S5" s="22">
        <f t="shared" si="0"/>
        <v>0</v>
      </c>
    </row>
    <row r="6" spans="1:19" s="130" customFormat="1" x14ac:dyDescent="0.25">
      <c r="A6" s="122" t="s">
        <v>9</v>
      </c>
      <c r="B6" s="123">
        <v>7.85</v>
      </c>
      <c r="C6" s="123">
        <v>7.85</v>
      </c>
      <c r="D6" s="123">
        <v>7.9</v>
      </c>
      <c r="E6" s="123">
        <v>7.9</v>
      </c>
      <c r="F6" s="124">
        <v>7.9</v>
      </c>
      <c r="G6" s="125">
        <v>22385302</v>
      </c>
      <c r="H6" s="125">
        <v>176844251.30000001</v>
      </c>
      <c r="S6" s="22">
        <f t="shared" si="0"/>
        <v>6.3694267515923553E-3</v>
      </c>
    </row>
    <row r="7" spans="1:19" s="130" customFormat="1" x14ac:dyDescent="0.25">
      <c r="A7" s="122" t="s">
        <v>230</v>
      </c>
      <c r="B7" s="123">
        <v>3.77</v>
      </c>
      <c r="C7" s="123">
        <v>3.77</v>
      </c>
      <c r="D7" s="123">
        <v>3.83</v>
      </c>
      <c r="E7" s="123">
        <v>3.83</v>
      </c>
      <c r="F7" s="124">
        <v>3.83</v>
      </c>
      <c r="G7" s="125">
        <v>521281</v>
      </c>
      <c r="H7" s="125">
        <v>1989784.92</v>
      </c>
      <c r="S7" s="22">
        <f t="shared" si="0"/>
        <v>1.5915119363395291E-2</v>
      </c>
    </row>
    <row r="8" spans="1:19" s="130" customFormat="1" x14ac:dyDescent="0.25">
      <c r="A8" s="122" t="s">
        <v>39</v>
      </c>
      <c r="B8" s="123">
        <v>0.36</v>
      </c>
      <c r="C8" s="123">
        <v>0.36</v>
      </c>
      <c r="D8" s="123">
        <v>0.36</v>
      </c>
      <c r="E8" s="123">
        <v>0.36</v>
      </c>
      <c r="F8" s="124">
        <v>0.36</v>
      </c>
      <c r="G8" s="125">
        <v>34724</v>
      </c>
      <c r="H8" s="125">
        <v>11458.92</v>
      </c>
      <c r="S8" s="22">
        <f t="shared" si="0"/>
        <v>0</v>
      </c>
    </row>
    <row r="9" spans="1:19" s="130" customFormat="1" x14ac:dyDescent="0.25">
      <c r="A9" s="122" t="s">
        <v>76</v>
      </c>
      <c r="B9" s="123">
        <v>0.66</v>
      </c>
      <c r="C9" s="123">
        <v>0.66</v>
      </c>
      <c r="D9" s="123">
        <v>0.66</v>
      </c>
      <c r="E9" s="123">
        <v>0.66</v>
      </c>
      <c r="F9" s="124">
        <v>0.66</v>
      </c>
      <c r="G9" s="125">
        <v>320077</v>
      </c>
      <c r="H9" s="125">
        <v>213356.07</v>
      </c>
      <c r="S9" s="22">
        <f t="shared" si="0"/>
        <v>0</v>
      </c>
    </row>
    <row r="10" spans="1:19" s="130" customFormat="1" x14ac:dyDescent="0.25">
      <c r="A10" s="122" t="s">
        <v>5</v>
      </c>
      <c r="B10" s="123">
        <v>7</v>
      </c>
      <c r="C10" s="123">
        <v>7</v>
      </c>
      <c r="D10" s="123">
        <v>7</v>
      </c>
      <c r="E10" s="123">
        <v>7</v>
      </c>
      <c r="F10" s="124">
        <v>7</v>
      </c>
      <c r="G10" s="125">
        <v>38120</v>
      </c>
      <c r="H10" s="125">
        <v>240234</v>
      </c>
      <c r="S10" s="22">
        <f t="shared" si="0"/>
        <v>0</v>
      </c>
    </row>
    <row r="11" spans="1:19" s="130" customFormat="1" x14ac:dyDescent="0.25">
      <c r="A11" s="122" t="s">
        <v>71</v>
      </c>
      <c r="B11" s="123">
        <v>8.1999999999999993</v>
      </c>
      <c r="C11" s="123">
        <v>8.1999999999999993</v>
      </c>
      <c r="D11" s="123">
        <v>8.1999999999999993</v>
      </c>
      <c r="E11" s="123">
        <v>8.1999999999999993</v>
      </c>
      <c r="F11" s="124">
        <v>8.1999999999999993</v>
      </c>
      <c r="G11" s="125">
        <v>200</v>
      </c>
      <c r="H11" s="125">
        <v>1480</v>
      </c>
      <c r="S11" s="22">
        <f t="shared" si="0"/>
        <v>0</v>
      </c>
    </row>
    <row r="12" spans="1:19" s="130" customFormat="1" x14ac:dyDescent="0.25">
      <c r="A12" s="122" t="s">
        <v>28</v>
      </c>
      <c r="B12" s="123">
        <v>6.6</v>
      </c>
      <c r="C12" s="123">
        <v>6.6</v>
      </c>
      <c r="D12" s="123">
        <v>6.6</v>
      </c>
      <c r="E12" s="123">
        <v>6.6</v>
      </c>
      <c r="F12" s="124">
        <v>6.6</v>
      </c>
      <c r="G12" s="125">
        <v>13914</v>
      </c>
      <c r="H12" s="125">
        <v>96549.75</v>
      </c>
      <c r="S12" s="22">
        <f t="shared" si="0"/>
        <v>0</v>
      </c>
    </row>
    <row r="13" spans="1:19" s="130" customFormat="1" x14ac:dyDescent="0.25">
      <c r="A13" s="122" t="s">
        <v>104</v>
      </c>
      <c r="B13" s="123">
        <v>62.1</v>
      </c>
      <c r="C13" s="123">
        <v>62.1</v>
      </c>
      <c r="D13" s="123">
        <v>62.1</v>
      </c>
      <c r="E13" s="123">
        <v>62.1</v>
      </c>
      <c r="F13" s="124">
        <v>62.1</v>
      </c>
      <c r="G13" s="125">
        <v>11115</v>
      </c>
      <c r="H13" s="125">
        <v>633555</v>
      </c>
      <c r="S13" s="22">
        <f t="shared" si="0"/>
        <v>0</v>
      </c>
    </row>
    <row r="14" spans="1:19" s="130" customFormat="1" x14ac:dyDescent="0.25">
      <c r="A14" s="122" t="s">
        <v>72</v>
      </c>
      <c r="B14" s="123">
        <v>4.21</v>
      </c>
      <c r="C14" s="123">
        <v>4.21</v>
      </c>
      <c r="D14" s="123">
        <v>4.21</v>
      </c>
      <c r="E14" s="123">
        <v>4.21</v>
      </c>
      <c r="F14" s="124">
        <v>4.21</v>
      </c>
      <c r="G14" s="125">
        <v>4168</v>
      </c>
      <c r="H14" s="125">
        <v>16037.8</v>
      </c>
      <c r="S14" s="22">
        <f t="shared" si="0"/>
        <v>0</v>
      </c>
    </row>
    <row r="15" spans="1:19" s="130" customFormat="1" x14ac:dyDescent="0.25">
      <c r="A15" s="122" t="s">
        <v>52</v>
      </c>
      <c r="B15" s="123">
        <v>9.35</v>
      </c>
      <c r="C15" s="123">
        <v>9.35</v>
      </c>
      <c r="D15" s="123">
        <v>9.35</v>
      </c>
      <c r="E15" s="123">
        <v>9.35</v>
      </c>
      <c r="F15" s="124">
        <v>9.35</v>
      </c>
      <c r="G15" s="125">
        <v>31294</v>
      </c>
      <c r="H15" s="125">
        <v>288476.09999999998</v>
      </c>
      <c r="S15" s="22">
        <f t="shared" si="0"/>
        <v>0</v>
      </c>
    </row>
    <row r="16" spans="1:19" s="130" customFormat="1" x14ac:dyDescent="0.25">
      <c r="A16" s="122" t="s">
        <v>29</v>
      </c>
      <c r="B16" s="123">
        <v>26.6</v>
      </c>
      <c r="C16" s="123">
        <v>26.6</v>
      </c>
      <c r="D16" s="123">
        <v>26.6</v>
      </c>
      <c r="E16" s="123">
        <v>26.6</v>
      </c>
      <c r="F16" s="124">
        <v>26.6</v>
      </c>
      <c r="G16" s="125">
        <v>2824</v>
      </c>
      <c r="H16" s="125">
        <v>80792</v>
      </c>
      <c r="S16" s="22">
        <f t="shared" si="0"/>
        <v>0</v>
      </c>
    </row>
    <row r="17" spans="1:19" s="130" customFormat="1" x14ac:dyDescent="0.25">
      <c r="A17" s="122" t="s">
        <v>117</v>
      </c>
      <c r="B17" s="123">
        <v>0.23</v>
      </c>
      <c r="C17" s="123">
        <v>0.23</v>
      </c>
      <c r="D17" s="123">
        <v>0.23</v>
      </c>
      <c r="E17" s="123">
        <v>0.23</v>
      </c>
      <c r="F17" s="124">
        <v>0.23</v>
      </c>
      <c r="G17" s="125">
        <v>200</v>
      </c>
      <c r="H17" s="125">
        <v>42</v>
      </c>
      <c r="S17" s="22">
        <f t="shared" si="0"/>
        <v>0</v>
      </c>
    </row>
    <row r="18" spans="1:19" s="130" customFormat="1" x14ac:dyDescent="0.25">
      <c r="A18" s="122" t="s">
        <v>315</v>
      </c>
      <c r="B18" s="123">
        <v>1.85</v>
      </c>
      <c r="C18" s="123">
        <v>1.85</v>
      </c>
      <c r="D18" s="123">
        <v>1.85</v>
      </c>
      <c r="E18" s="123">
        <v>1.85</v>
      </c>
      <c r="F18" s="124">
        <v>1.85</v>
      </c>
      <c r="G18" s="125">
        <v>137204</v>
      </c>
      <c r="H18" s="125">
        <v>252327.4</v>
      </c>
      <c r="S18" s="22">
        <f t="shared" si="0"/>
        <v>0</v>
      </c>
    </row>
    <row r="19" spans="1:19" s="130" customFormat="1" x14ac:dyDescent="0.25">
      <c r="A19" s="122" t="s">
        <v>25</v>
      </c>
      <c r="B19" s="123">
        <v>17.899999999999999</v>
      </c>
      <c r="C19" s="123">
        <v>17.899999999999999</v>
      </c>
      <c r="D19" s="123">
        <v>18</v>
      </c>
      <c r="E19" s="123">
        <v>18</v>
      </c>
      <c r="F19" s="124">
        <v>18</v>
      </c>
      <c r="G19" s="125">
        <v>143597</v>
      </c>
      <c r="H19" s="125">
        <v>2613849.9</v>
      </c>
      <c r="S19" s="22">
        <f t="shared" si="0"/>
        <v>5.5865921787709993E-3</v>
      </c>
    </row>
    <row r="20" spans="1:19" s="130" customFormat="1" x14ac:dyDescent="0.25">
      <c r="A20" s="122" t="s">
        <v>21</v>
      </c>
      <c r="B20" s="123">
        <v>1.45</v>
      </c>
      <c r="C20" s="123">
        <v>1.45</v>
      </c>
      <c r="D20" s="123">
        <v>1.45</v>
      </c>
      <c r="E20" s="123">
        <v>1.45</v>
      </c>
      <c r="F20" s="124">
        <v>1.45</v>
      </c>
      <c r="G20" s="125">
        <v>87180</v>
      </c>
      <c r="H20" s="125">
        <v>123911</v>
      </c>
      <c r="S20" s="22">
        <f t="shared" si="0"/>
        <v>0</v>
      </c>
    </row>
    <row r="21" spans="1:19" s="130" customFormat="1" x14ac:dyDescent="0.25">
      <c r="A21" s="122" t="s">
        <v>555</v>
      </c>
      <c r="B21" s="123">
        <v>0.33</v>
      </c>
      <c r="C21" s="123">
        <v>0.33</v>
      </c>
      <c r="D21" s="123">
        <v>0.33</v>
      </c>
      <c r="E21" s="123">
        <v>0.33</v>
      </c>
      <c r="F21" s="124">
        <v>0.33</v>
      </c>
      <c r="G21" s="125">
        <v>1200</v>
      </c>
      <c r="H21" s="125">
        <v>390</v>
      </c>
      <c r="S21" s="22">
        <f t="shared" si="0"/>
        <v>0</v>
      </c>
    </row>
    <row r="22" spans="1:19" s="130" customFormat="1" x14ac:dyDescent="0.25">
      <c r="A22" s="122" t="s">
        <v>99</v>
      </c>
      <c r="B22" s="123">
        <v>2.52</v>
      </c>
      <c r="C22" s="123">
        <v>2.52</v>
      </c>
      <c r="D22" s="123">
        <v>2.52</v>
      </c>
      <c r="E22" s="123">
        <v>2.52</v>
      </c>
      <c r="F22" s="124">
        <v>2.52</v>
      </c>
      <c r="G22" s="125">
        <v>51156</v>
      </c>
      <c r="H22" s="125">
        <v>122899.12</v>
      </c>
      <c r="S22" s="22">
        <f t="shared" si="0"/>
        <v>0</v>
      </c>
    </row>
    <row r="23" spans="1:19" s="130" customFormat="1" x14ac:dyDescent="0.25">
      <c r="A23" s="122" t="s">
        <v>107</v>
      </c>
      <c r="B23" s="123">
        <v>22.5</v>
      </c>
      <c r="C23" s="123">
        <v>22.5</v>
      </c>
      <c r="D23" s="123">
        <v>22.5</v>
      </c>
      <c r="E23" s="123">
        <v>22.5</v>
      </c>
      <c r="F23" s="124">
        <v>22.5</v>
      </c>
      <c r="G23" s="125">
        <v>40854</v>
      </c>
      <c r="H23" s="125">
        <v>861163.9</v>
      </c>
      <c r="S23" s="22">
        <f t="shared" si="0"/>
        <v>0</v>
      </c>
    </row>
    <row r="24" spans="1:19" s="130" customFormat="1" x14ac:dyDescent="0.25">
      <c r="A24" s="122" t="s">
        <v>77</v>
      </c>
      <c r="B24" s="123">
        <v>1.41</v>
      </c>
      <c r="C24" s="123">
        <v>1.41</v>
      </c>
      <c r="D24" s="123">
        <v>1.41</v>
      </c>
      <c r="E24" s="123">
        <v>1.41</v>
      </c>
      <c r="F24" s="124">
        <v>1.41</v>
      </c>
      <c r="G24" s="125">
        <v>9150</v>
      </c>
      <c r="H24" s="125">
        <v>13633.5</v>
      </c>
      <c r="S24" s="22">
        <f t="shared" si="0"/>
        <v>0</v>
      </c>
    </row>
    <row r="25" spans="1:19" s="130" customFormat="1" x14ac:dyDescent="0.25">
      <c r="A25" s="122" t="s">
        <v>78</v>
      </c>
      <c r="B25" s="123">
        <v>0.22</v>
      </c>
      <c r="C25" s="123">
        <v>0.22</v>
      </c>
      <c r="D25" s="123">
        <v>0.22</v>
      </c>
      <c r="E25" s="123">
        <v>0.22</v>
      </c>
      <c r="F25" s="124">
        <v>0.22</v>
      </c>
      <c r="G25" s="125">
        <v>238</v>
      </c>
      <c r="H25" s="125">
        <v>47.6</v>
      </c>
      <c r="S25" s="22">
        <f t="shared" si="0"/>
        <v>0</v>
      </c>
    </row>
    <row r="26" spans="1:19" s="130" customFormat="1" x14ac:dyDescent="0.25">
      <c r="A26" s="122" t="s">
        <v>533</v>
      </c>
      <c r="B26" s="123">
        <v>5.15</v>
      </c>
      <c r="C26" s="123">
        <v>5.15</v>
      </c>
      <c r="D26" s="123">
        <v>5.15</v>
      </c>
      <c r="E26" s="123">
        <v>5.15</v>
      </c>
      <c r="F26" s="124">
        <v>5.15</v>
      </c>
      <c r="G26" s="125">
        <v>155206</v>
      </c>
      <c r="H26" s="125">
        <v>802290.3</v>
      </c>
      <c r="S26" s="22">
        <f t="shared" si="0"/>
        <v>0</v>
      </c>
    </row>
    <row r="27" spans="1:19" s="130" customFormat="1" x14ac:dyDescent="0.25">
      <c r="A27" s="122" t="s">
        <v>118</v>
      </c>
      <c r="B27" s="123">
        <v>1.83</v>
      </c>
      <c r="C27" s="123">
        <v>1.83</v>
      </c>
      <c r="D27" s="123">
        <v>1.83</v>
      </c>
      <c r="E27" s="123">
        <v>1.83</v>
      </c>
      <c r="F27" s="124">
        <v>1.83</v>
      </c>
      <c r="G27" s="125">
        <v>8427</v>
      </c>
      <c r="H27" s="125">
        <v>15354.8</v>
      </c>
      <c r="S27" s="22">
        <f t="shared" si="0"/>
        <v>0</v>
      </c>
    </row>
    <row r="28" spans="1:19" s="130" customFormat="1" x14ac:dyDescent="0.25">
      <c r="A28" s="122" t="s">
        <v>282</v>
      </c>
      <c r="B28" s="123">
        <v>205</v>
      </c>
      <c r="C28" s="123">
        <v>205</v>
      </c>
      <c r="D28" s="123">
        <v>205.1</v>
      </c>
      <c r="E28" s="123">
        <v>205</v>
      </c>
      <c r="F28" s="124">
        <v>205</v>
      </c>
      <c r="G28" s="125">
        <v>131299</v>
      </c>
      <c r="H28" s="125">
        <v>26919528.399999999</v>
      </c>
      <c r="S28" s="22">
        <f t="shared" si="0"/>
        <v>0</v>
      </c>
    </row>
    <row r="29" spans="1:19" s="130" customFormat="1" x14ac:dyDescent="0.25">
      <c r="A29" s="122" t="s">
        <v>522</v>
      </c>
      <c r="B29" s="123">
        <v>6.1</v>
      </c>
      <c r="C29" s="123">
        <v>6.1</v>
      </c>
      <c r="D29" s="123">
        <v>6</v>
      </c>
      <c r="E29" s="123">
        <v>5.8</v>
      </c>
      <c r="F29" s="124">
        <v>6</v>
      </c>
      <c r="G29" s="125">
        <v>1701738</v>
      </c>
      <c r="H29" s="125">
        <v>10030461.6</v>
      </c>
      <c r="S29" s="22">
        <f t="shared" si="0"/>
        <v>-1.6393442622950727E-2</v>
      </c>
    </row>
    <row r="30" spans="1:19" s="130" customFormat="1" x14ac:dyDescent="0.25">
      <c r="A30" s="122" t="s">
        <v>53</v>
      </c>
      <c r="B30" s="123">
        <v>12.55</v>
      </c>
      <c r="C30" s="123">
        <v>12.55</v>
      </c>
      <c r="D30" s="123">
        <v>12.85</v>
      </c>
      <c r="E30" s="123">
        <v>12.45</v>
      </c>
      <c r="F30" s="124">
        <v>12.45</v>
      </c>
      <c r="G30" s="125">
        <v>529995</v>
      </c>
      <c r="H30" s="125">
        <v>6656969.9500000002</v>
      </c>
      <c r="S30" s="22">
        <f t="shared" si="0"/>
        <v>-7.9681274900399446E-3</v>
      </c>
    </row>
    <row r="31" spans="1:19" s="130" customFormat="1" x14ac:dyDescent="0.25">
      <c r="A31" s="122" t="s">
        <v>10</v>
      </c>
      <c r="B31" s="123">
        <v>1.05</v>
      </c>
      <c r="C31" s="123">
        <v>1.05</v>
      </c>
      <c r="D31" s="123">
        <v>0.97</v>
      </c>
      <c r="E31" s="123">
        <v>0.95</v>
      </c>
      <c r="F31" s="124">
        <v>0.95</v>
      </c>
      <c r="G31" s="125">
        <v>29601668</v>
      </c>
      <c r="H31" s="125">
        <v>28123584.600000001</v>
      </c>
      <c r="S31" s="22">
        <f t="shared" si="0"/>
        <v>-9.5238095238095344E-2</v>
      </c>
    </row>
    <row r="32" spans="1:19" s="130" customFormat="1" x14ac:dyDescent="0.25">
      <c r="A32" s="122" t="s">
        <v>293</v>
      </c>
      <c r="B32" s="123">
        <v>5.45</v>
      </c>
      <c r="C32" s="123">
        <v>5.45</v>
      </c>
      <c r="D32" s="123">
        <v>4.95</v>
      </c>
      <c r="E32" s="123">
        <v>4.95</v>
      </c>
      <c r="F32" s="124">
        <v>4.95</v>
      </c>
      <c r="G32" s="125">
        <v>513163</v>
      </c>
      <c r="H32" s="125">
        <v>2547671.7000000002</v>
      </c>
      <c r="S32" s="22">
        <f t="shared" si="0"/>
        <v>-9.1743119266055051E-2</v>
      </c>
    </row>
    <row r="33" spans="1:19" s="130" customFormat="1" x14ac:dyDescent="0.25">
      <c r="A33" s="122" t="s">
        <v>60</v>
      </c>
      <c r="B33" s="123">
        <v>15.7</v>
      </c>
      <c r="C33" s="123">
        <v>15.7</v>
      </c>
      <c r="D33" s="123">
        <v>15.7</v>
      </c>
      <c r="E33" s="123">
        <v>15.7</v>
      </c>
      <c r="F33" s="124">
        <v>15.7</v>
      </c>
      <c r="G33" s="125">
        <v>87368</v>
      </c>
      <c r="H33" s="125">
        <v>1368799</v>
      </c>
      <c r="S33" s="22">
        <f t="shared" si="0"/>
        <v>0</v>
      </c>
    </row>
    <row r="34" spans="1:19" s="130" customFormat="1" x14ac:dyDescent="0.25">
      <c r="A34" s="122" t="s">
        <v>239</v>
      </c>
      <c r="B34" s="123">
        <v>7.45</v>
      </c>
      <c r="C34" s="123">
        <v>7.8</v>
      </c>
      <c r="D34" s="123">
        <v>7.8</v>
      </c>
      <c r="E34" s="123">
        <v>7.45</v>
      </c>
      <c r="F34" s="124">
        <v>7.5</v>
      </c>
      <c r="G34" s="125">
        <v>72070538</v>
      </c>
      <c r="H34" s="125">
        <v>541220892.89999998</v>
      </c>
      <c r="S34" s="22">
        <f t="shared" si="0"/>
        <v>6.7114093959730337E-3</v>
      </c>
    </row>
    <row r="35" spans="1:19" s="130" customFormat="1" x14ac:dyDescent="0.25">
      <c r="A35" s="122" t="s">
        <v>11</v>
      </c>
      <c r="B35" s="123">
        <v>1.58</v>
      </c>
      <c r="C35" s="123">
        <v>1.58</v>
      </c>
      <c r="D35" s="123">
        <v>1.6</v>
      </c>
      <c r="E35" s="123">
        <v>1.6</v>
      </c>
      <c r="F35" s="124">
        <v>1.6</v>
      </c>
      <c r="G35" s="125">
        <v>3113431</v>
      </c>
      <c r="H35" s="125">
        <v>4979148.78</v>
      </c>
      <c r="S35" s="22">
        <f t="shared" si="0"/>
        <v>1.2658227848101333E-2</v>
      </c>
    </row>
    <row r="36" spans="1:19" s="130" customFormat="1" x14ac:dyDescent="0.25">
      <c r="A36" s="122" t="s">
        <v>12</v>
      </c>
      <c r="B36" s="123">
        <v>2</v>
      </c>
      <c r="C36" s="123">
        <v>2</v>
      </c>
      <c r="D36" s="123">
        <v>2</v>
      </c>
      <c r="E36" s="123">
        <v>1.98</v>
      </c>
      <c r="F36" s="124">
        <v>2</v>
      </c>
      <c r="G36" s="125">
        <v>1526125</v>
      </c>
      <c r="H36" s="125">
        <v>3039513.46</v>
      </c>
      <c r="S36" s="22">
        <f t="shared" si="0"/>
        <v>0</v>
      </c>
    </row>
    <row r="37" spans="1:19" s="130" customFormat="1" x14ac:dyDescent="0.25">
      <c r="A37" s="122" t="s">
        <v>63</v>
      </c>
      <c r="B37" s="123">
        <v>4.9000000000000004</v>
      </c>
      <c r="C37" s="123">
        <v>4.9000000000000004</v>
      </c>
      <c r="D37" s="123">
        <v>4.9000000000000004</v>
      </c>
      <c r="E37" s="123">
        <v>4.9000000000000004</v>
      </c>
      <c r="F37" s="124">
        <v>4.9000000000000004</v>
      </c>
      <c r="G37" s="125">
        <v>89851</v>
      </c>
      <c r="H37" s="125">
        <v>399836.95</v>
      </c>
      <c r="S37" s="22">
        <f t="shared" si="0"/>
        <v>0</v>
      </c>
    </row>
    <row r="38" spans="1:19" s="130" customFormat="1" x14ac:dyDescent="0.25">
      <c r="A38" s="122" t="s">
        <v>74</v>
      </c>
      <c r="B38" s="123">
        <v>0.32</v>
      </c>
      <c r="C38" s="123">
        <v>0.32</v>
      </c>
      <c r="D38" s="123">
        <v>0.32</v>
      </c>
      <c r="E38" s="123">
        <v>0.32</v>
      </c>
      <c r="F38" s="124">
        <v>0.32</v>
      </c>
      <c r="G38" s="125">
        <v>200</v>
      </c>
      <c r="H38" s="125">
        <v>67</v>
      </c>
      <c r="S38" s="22">
        <f t="shared" si="0"/>
        <v>0</v>
      </c>
    </row>
    <row r="39" spans="1:19" s="130" customFormat="1" x14ac:dyDescent="0.25">
      <c r="A39" s="122" t="s">
        <v>54</v>
      </c>
      <c r="B39" s="123">
        <v>16.850000000000001</v>
      </c>
      <c r="C39" s="123">
        <v>16.850000000000001</v>
      </c>
      <c r="D39" s="123">
        <v>16.5</v>
      </c>
      <c r="E39" s="123">
        <v>16.5</v>
      </c>
      <c r="F39" s="124">
        <v>16.5</v>
      </c>
      <c r="G39" s="125">
        <v>1096498</v>
      </c>
      <c r="H39" s="125">
        <v>18401716.699999999</v>
      </c>
      <c r="S39" s="22">
        <f t="shared" si="0"/>
        <v>-2.0771513353115778E-2</v>
      </c>
    </row>
    <row r="40" spans="1:19" s="130" customFormat="1" x14ac:dyDescent="0.25">
      <c r="A40" s="122" t="s">
        <v>295</v>
      </c>
      <c r="B40" s="123">
        <v>20.6</v>
      </c>
      <c r="C40" s="123">
        <v>20.6</v>
      </c>
      <c r="D40" s="123">
        <v>20.6</v>
      </c>
      <c r="E40" s="123">
        <v>20.6</v>
      </c>
      <c r="F40" s="124">
        <v>20.6</v>
      </c>
      <c r="G40" s="125">
        <v>216357</v>
      </c>
      <c r="H40" s="125">
        <v>4410942.75</v>
      </c>
      <c r="S40" s="22">
        <f t="shared" si="0"/>
        <v>0</v>
      </c>
    </row>
    <row r="41" spans="1:19" s="130" customFormat="1" x14ac:dyDescent="0.25">
      <c r="A41" s="122" t="s">
        <v>64</v>
      </c>
      <c r="B41" s="123">
        <v>12.05</v>
      </c>
      <c r="C41" s="123">
        <v>12.05</v>
      </c>
      <c r="D41" s="123">
        <v>12.05</v>
      </c>
      <c r="E41" s="123">
        <v>12.05</v>
      </c>
      <c r="F41" s="124">
        <v>12.05</v>
      </c>
      <c r="G41" s="125">
        <v>26887</v>
      </c>
      <c r="H41" s="125">
        <v>314274.09999999998</v>
      </c>
      <c r="S41" s="22">
        <f t="shared" si="0"/>
        <v>0</v>
      </c>
    </row>
    <row r="42" spans="1:19" s="130" customFormat="1" x14ac:dyDescent="0.25">
      <c r="A42" s="122" t="s">
        <v>554</v>
      </c>
      <c r="B42" s="123">
        <v>5.75</v>
      </c>
      <c r="C42" s="123">
        <v>5.75</v>
      </c>
      <c r="D42" s="123">
        <v>5.75</v>
      </c>
      <c r="E42" s="123">
        <v>5.75</v>
      </c>
      <c r="F42" s="124">
        <v>5.75</v>
      </c>
      <c r="G42" s="125">
        <v>40</v>
      </c>
      <c r="H42" s="125">
        <v>232</v>
      </c>
      <c r="S42" s="22">
        <f t="shared" si="0"/>
        <v>0</v>
      </c>
    </row>
    <row r="43" spans="1:19" s="130" customFormat="1" x14ac:dyDescent="0.25">
      <c r="A43" s="122" t="s">
        <v>13</v>
      </c>
      <c r="B43" s="123">
        <v>36.4</v>
      </c>
      <c r="C43" s="123">
        <v>36.4</v>
      </c>
      <c r="D43" s="123">
        <v>36.5</v>
      </c>
      <c r="E43" s="123">
        <v>36.049999999999997</v>
      </c>
      <c r="F43" s="124">
        <v>36.4</v>
      </c>
      <c r="G43" s="125">
        <v>12525131</v>
      </c>
      <c r="H43" s="125">
        <v>456506976.19999999</v>
      </c>
      <c r="S43" s="22">
        <f t="shared" si="0"/>
        <v>0</v>
      </c>
    </row>
    <row r="44" spans="1:19" s="130" customFormat="1" x14ac:dyDescent="0.25">
      <c r="A44" s="122" t="s">
        <v>22</v>
      </c>
      <c r="B44" s="123">
        <v>74</v>
      </c>
      <c r="C44" s="123">
        <v>74</v>
      </c>
      <c r="D44" s="123">
        <v>74</v>
      </c>
      <c r="E44" s="123">
        <v>74</v>
      </c>
      <c r="F44" s="124">
        <v>74</v>
      </c>
      <c r="G44" s="125">
        <v>37908</v>
      </c>
      <c r="H44" s="125">
        <v>2697200.85</v>
      </c>
      <c r="S44" s="22">
        <f t="shared" si="0"/>
        <v>0</v>
      </c>
    </row>
    <row r="45" spans="1:19" s="130" customFormat="1" x14ac:dyDescent="0.25">
      <c r="A45" s="122" t="s">
        <v>216</v>
      </c>
      <c r="B45" s="123">
        <v>1</v>
      </c>
      <c r="C45" s="123">
        <v>1</v>
      </c>
      <c r="D45" s="123">
        <v>1.0900000000000001</v>
      </c>
      <c r="E45" s="123">
        <v>1.06</v>
      </c>
      <c r="F45" s="124">
        <v>1.06</v>
      </c>
      <c r="G45" s="125">
        <v>1058355</v>
      </c>
      <c r="H45" s="125">
        <v>1129507.1399999999</v>
      </c>
      <c r="S45" s="22">
        <f t="shared" si="0"/>
        <v>6.0000000000000053E-2</v>
      </c>
    </row>
    <row r="46" spans="1:19" s="130" customFormat="1" x14ac:dyDescent="0.25">
      <c r="A46" s="122" t="s">
        <v>23</v>
      </c>
      <c r="B46" s="123">
        <v>33.549999999999997</v>
      </c>
      <c r="C46" s="123">
        <v>33.549999999999997</v>
      </c>
      <c r="D46" s="123">
        <v>33.549999999999997</v>
      </c>
      <c r="E46" s="123">
        <v>33.549999999999997</v>
      </c>
      <c r="F46" s="124">
        <v>33.549999999999997</v>
      </c>
      <c r="G46" s="125">
        <v>500</v>
      </c>
      <c r="H46" s="125">
        <v>15125</v>
      </c>
      <c r="S46" s="22">
        <f t="shared" si="0"/>
        <v>0</v>
      </c>
    </row>
    <row r="47" spans="1:19" s="130" customFormat="1" x14ac:dyDescent="0.25">
      <c r="A47" s="122" t="s">
        <v>526</v>
      </c>
      <c r="B47" s="123">
        <v>0.44</v>
      </c>
      <c r="C47" s="123">
        <v>0.44</v>
      </c>
      <c r="D47" s="123">
        <v>0.43</v>
      </c>
      <c r="E47" s="123">
        <v>0.4</v>
      </c>
      <c r="F47" s="124">
        <v>0.4</v>
      </c>
      <c r="G47" s="125">
        <v>700000</v>
      </c>
      <c r="H47" s="125">
        <v>287449.2</v>
      </c>
      <c r="S47" s="22">
        <f t="shared" si="0"/>
        <v>-9.0909090909090828E-2</v>
      </c>
    </row>
    <row r="48" spans="1:19" s="130" customFormat="1" x14ac:dyDescent="0.25">
      <c r="A48" s="122" t="s">
        <v>102</v>
      </c>
      <c r="B48" s="123">
        <v>0.21</v>
      </c>
      <c r="C48" s="123">
        <v>0.21</v>
      </c>
      <c r="D48" s="123">
        <v>0.21</v>
      </c>
      <c r="E48" s="123">
        <v>0.2</v>
      </c>
      <c r="F48" s="124">
        <v>0.2</v>
      </c>
      <c r="G48" s="125">
        <v>5591361</v>
      </c>
      <c r="H48" s="125">
        <v>1119672.2</v>
      </c>
      <c r="S48" s="22">
        <f t="shared" si="0"/>
        <v>-4.7619047619047561E-2</v>
      </c>
    </row>
    <row r="49" spans="1:19" s="130" customFormat="1" x14ac:dyDescent="0.25">
      <c r="A49" s="122" t="s">
        <v>48</v>
      </c>
      <c r="B49" s="123">
        <v>21.35</v>
      </c>
      <c r="C49" s="123">
        <v>21.35</v>
      </c>
      <c r="D49" s="123">
        <v>21.35</v>
      </c>
      <c r="E49" s="123">
        <v>21.35</v>
      </c>
      <c r="F49" s="124">
        <v>21.35</v>
      </c>
      <c r="G49" s="125">
        <v>55843</v>
      </c>
      <c r="H49" s="125">
        <v>1138637.6499999999</v>
      </c>
      <c r="S49" s="22">
        <f t="shared" si="0"/>
        <v>0</v>
      </c>
    </row>
    <row r="50" spans="1:19" s="130" customFormat="1" x14ac:dyDescent="0.25">
      <c r="A50" s="122" t="s">
        <v>41</v>
      </c>
      <c r="B50" s="123">
        <v>0.44</v>
      </c>
      <c r="C50" s="123">
        <v>0.44</v>
      </c>
      <c r="D50" s="123">
        <v>0.44</v>
      </c>
      <c r="E50" s="123">
        <v>0.44</v>
      </c>
      <c r="F50" s="124">
        <v>0.44</v>
      </c>
      <c r="G50" s="125">
        <v>14792</v>
      </c>
      <c r="H50" s="125">
        <v>5918.64</v>
      </c>
      <c r="S50" s="22">
        <f t="shared" si="0"/>
        <v>0</v>
      </c>
    </row>
    <row r="51" spans="1:19" s="130" customFormat="1" x14ac:dyDescent="0.25">
      <c r="A51" s="122" t="s">
        <v>84</v>
      </c>
      <c r="B51" s="123">
        <v>0.27</v>
      </c>
      <c r="C51" s="123">
        <v>0.27</v>
      </c>
      <c r="D51" s="123">
        <v>0.27</v>
      </c>
      <c r="E51" s="123">
        <v>0.27</v>
      </c>
      <c r="F51" s="124">
        <v>0.27</v>
      </c>
      <c r="G51" s="125">
        <v>571799</v>
      </c>
      <c r="H51" s="125">
        <v>163424.21</v>
      </c>
      <c r="S51" s="22">
        <f t="shared" si="0"/>
        <v>0</v>
      </c>
    </row>
    <row r="52" spans="1:19" s="130" customFormat="1" x14ac:dyDescent="0.25">
      <c r="A52" s="122" t="s">
        <v>85</v>
      </c>
      <c r="B52" s="123">
        <v>0.52</v>
      </c>
      <c r="C52" s="123">
        <v>0.52</v>
      </c>
      <c r="D52" s="123">
        <v>0.55000000000000004</v>
      </c>
      <c r="E52" s="123">
        <v>0.55000000000000004</v>
      </c>
      <c r="F52" s="124">
        <v>0.55000000000000004</v>
      </c>
      <c r="G52" s="125">
        <v>476974</v>
      </c>
      <c r="H52" s="125">
        <v>262244.52</v>
      </c>
      <c r="S52" s="22">
        <f t="shared" si="0"/>
        <v>5.7692307692307709E-2</v>
      </c>
    </row>
    <row r="53" spans="1:19" s="130" customFormat="1" x14ac:dyDescent="0.25">
      <c r="A53" s="122" t="s">
        <v>304</v>
      </c>
      <c r="B53" s="123">
        <v>1.1499999999999999</v>
      </c>
      <c r="C53" s="123">
        <v>1.1499999999999999</v>
      </c>
      <c r="D53" s="123">
        <v>1.1599999999999999</v>
      </c>
      <c r="E53" s="123">
        <v>1.1599999999999999</v>
      </c>
      <c r="F53" s="124">
        <v>1.1599999999999999</v>
      </c>
      <c r="G53" s="125">
        <v>338418</v>
      </c>
      <c r="H53" s="125">
        <v>392437.88</v>
      </c>
      <c r="S53" s="22">
        <f t="shared" si="0"/>
        <v>8.6956521739129933E-3</v>
      </c>
    </row>
    <row r="54" spans="1:19" s="130" customFormat="1" x14ac:dyDescent="0.25">
      <c r="A54" s="122" t="s">
        <v>86</v>
      </c>
      <c r="B54" s="123">
        <v>0.68</v>
      </c>
      <c r="C54" s="123">
        <v>0.68</v>
      </c>
      <c r="D54" s="123">
        <v>0.62</v>
      </c>
      <c r="E54" s="123">
        <v>0.62</v>
      </c>
      <c r="F54" s="124">
        <v>0.62</v>
      </c>
      <c r="G54" s="125">
        <v>160000</v>
      </c>
      <c r="H54" s="125">
        <v>99200</v>
      </c>
      <c r="S54" s="22">
        <f t="shared" si="0"/>
        <v>-8.8235294117647078E-2</v>
      </c>
    </row>
    <row r="55" spans="1:19" s="130" customFormat="1" x14ac:dyDescent="0.25">
      <c r="A55" s="122" t="s">
        <v>2</v>
      </c>
      <c r="B55" s="123">
        <v>0.52</v>
      </c>
      <c r="C55" s="123">
        <v>0.52</v>
      </c>
      <c r="D55" s="123">
        <v>0.52</v>
      </c>
      <c r="E55" s="123">
        <v>0.52</v>
      </c>
      <c r="F55" s="124">
        <v>0.52</v>
      </c>
      <c r="G55" s="125">
        <v>62547</v>
      </c>
      <c r="H55" s="125">
        <v>32734.44</v>
      </c>
      <c r="S55" s="22">
        <f t="shared" si="0"/>
        <v>0</v>
      </c>
    </row>
    <row r="56" spans="1:19" s="130" customFormat="1" x14ac:dyDescent="0.25">
      <c r="A56" s="122" t="s">
        <v>248</v>
      </c>
      <c r="B56" s="123">
        <v>1.73</v>
      </c>
      <c r="C56" s="123">
        <v>1.73</v>
      </c>
      <c r="D56" s="123">
        <v>1.73</v>
      </c>
      <c r="E56" s="123">
        <v>1.73</v>
      </c>
      <c r="F56" s="124">
        <v>1.73</v>
      </c>
      <c r="G56" s="125">
        <v>157970</v>
      </c>
      <c r="H56" s="125">
        <v>300143</v>
      </c>
      <c r="S56" s="22">
        <f t="shared" si="0"/>
        <v>0</v>
      </c>
    </row>
    <row r="57" spans="1:19" s="130" customFormat="1" x14ac:dyDescent="0.25">
      <c r="A57" s="122" t="s">
        <v>65</v>
      </c>
      <c r="B57" s="123">
        <v>2.35</v>
      </c>
      <c r="C57" s="123">
        <v>2.35</v>
      </c>
      <c r="D57" s="123">
        <v>2.4</v>
      </c>
      <c r="E57" s="123">
        <v>2.4</v>
      </c>
      <c r="F57" s="124">
        <v>2.4</v>
      </c>
      <c r="G57" s="125">
        <v>370555</v>
      </c>
      <c r="H57" s="125">
        <v>889160.43</v>
      </c>
      <c r="S57" s="22">
        <f t="shared" si="0"/>
        <v>2.1276595744680771E-2</v>
      </c>
    </row>
    <row r="58" spans="1:19" s="130" customFormat="1" x14ac:dyDescent="0.25">
      <c r="A58" s="122" t="s">
        <v>87</v>
      </c>
      <c r="B58" s="123">
        <v>0.25</v>
      </c>
      <c r="C58" s="123">
        <v>0.25</v>
      </c>
      <c r="D58" s="123">
        <v>0.25</v>
      </c>
      <c r="E58" s="123">
        <v>0.25</v>
      </c>
      <c r="F58" s="124">
        <v>0.25</v>
      </c>
      <c r="G58" s="125">
        <v>2000</v>
      </c>
      <c r="H58" s="125">
        <v>500</v>
      </c>
      <c r="S58" s="22">
        <f t="shared" si="0"/>
        <v>0</v>
      </c>
    </row>
    <row r="59" spans="1:19" s="130" customFormat="1" x14ac:dyDescent="0.25">
      <c r="A59" s="122" t="s">
        <v>523</v>
      </c>
      <c r="B59" s="123">
        <v>0.6</v>
      </c>
      <c r="C59" s="123">
        <v>0.6</v>
      </c>
      <c r="D59" s="123">
        <v>0.6</v>
      </c>
      <c r="E59" s="123">
        <v>0.6</v>
      </c>
      <c r="F59" s="124">
        <v>0.6</v>
      </c>
      <c r="G59" s="125">
        <v>33125</v>
      </c>
      <c r="H59" s="125">
        <v>21862.5</v>
      </c>
      <c r="S59" s="22">
        <f t="shared" si="0"/>
        <v>0</v>
      </c>
    </row>
    <row r="60" spans="1:19" s="130" customFormat="1" x14ac:dyDescent="0.25">
      <c r="A60" s="122" t="s">
        <v>108</v>
      </c>
      <c r="B60" s="123">
        <v>151</v>
      </c>
      <c r="C60" s="123">
        <v>151</v>
      </c>
      <c r="D60" s="123">
        <v>151</v>
      </c>
      <c r="E60" s="123">
        <v>151</v>
      </c>
      <c r="F60" s="124">
        <v>151</v>
      </c>
      <c r="G60" s="125">
        <v>10503</v>
      </c>
      <c r="H60" s="125">
        <v>1613368.9</v>
      </c>
      <c r="S60" s="22">
        <f t="shared" si="0"/>
        <v>0</v>
      </c>
    </row>
    <row r="61" spans="1:19" s="130" customFormat="1" x14ac:dyDescent="0.25">
      <c r="A61" s="122" t="s">
        <v>297</v>
      </c>
      <c r="B61" s="123">
        <v>28.55</v>
      </c>
      <c r="C61" s="123">
        <v>28.55</v>
      </c>
      <c r="D61" s="123">
        <v>28.55</v>
      </c>
      <c r="E61" s="123">
        <v>28.55</v>
      </c>
      <c r="F61" s="124">
        <v>28.55</v>
      </c>
      <c r="G61" s="125">
        <v>1500</v>
      </c>
      <c r="H61" s="125">
        <v>38550</v>
      </c>
      <c r="S61" s="22">
        <f t="shared" si="0"/>
        <v>0</v>
      </c>
    </row>
    <row r="62" spans="1:19" s="130" customFormat="1" x14ac:dyDescent="0.25">
      <c r="A62" s="122" t="s">
        <v>6</v>
      </c>
      <c r="B62" s="123">
        <v>3.63</v>
      </c>
      <c r="C62" s="123">
        <v>3.63</v>
      </c>
      <c r="D62" s="123">
        <v>3.55</v>
      </c>
      <c r="E62" s="123">
        <v>3.55</v>
      </c>
      <c r="F62" s="124">
        <v>3.55</v>
      </c>
      <c r="G62" s="125">
        <v>446018</v>
      </c>
      <c r="H62" s="125">
        <v>1537292.64</v>
      </c>
      <c r="S62" s="22">
        <f t="shared" ref="S62:S96" si="1">IFERROR(F62/B62-1,"")</f>
        <v>-2.2038567493112948E-2</v>
      </c>
    </row>
    <row r="63" spans="1:19" s="130" customFormat="1" x14ac:dyDescent="0.25">
      <c r="A63" s="122" t="s">
        <v>55</v>
      </c>
      <c r="B63" s="123">
        <v>18</v>
      </c>
      <c r="C63" s="123">
        <v>18</v>
      </c>
      <c r="D63" s="123">
        <v>18</v>
      </c>
      <c r="E63" s="123">
        <v>18</v>
      </c>
      <c r="F63" s="124">
        <v>18</v>
      </c>
      <c r="G63" s="125">
        <v>33404</v>
      </c>
      <c r="H63" s="125">
        <v>603958.4</v>
      </c>
      <c r="S63" s="22">
        <f t="shared" si="1"/>
        <v>0</v>
      </c>
    </row>
    <row r="64" spans="1:19" s="130" customFormat="1" x14ac:dyDescent="0.25">
      <c r="A64" s="122" t="s">
        <v>24</v>
      </c>
      <c r="B64" s="123">
        <v>82</v>
      </c>
      <c r="C64" s="123">
        <v>82</v>
      </c>
      <c r="D64" s="123">
        <v>82.6</v>
      </c>
      <c r="E64" s="123">
        <v>82.5</v>
      </c>
      <c r="F64" s="124">
        <v>82.5</v>
      </c>
      <c r="G64" s="125">
        <v>4285210</v>
      </c>
      <c r="H64" s="125">
        <v>353513368.69999999</v>
      </c>
      <c r="S64" s="22">
        <f t="shared" si="1"/>
        <v>6.0975609756097615E-3</v>
      </c>
    </row>
    <row r="65" spans="1:19" s="130" customFormat="1" x14ac:dyDescent="0.25">
      <c r="A65" s="122" t="s">
        <v>67</v>
      </c>
      <c r="B65" s="123">
        <v>0.6</v>
      </c>
      <c r="C65" s="123">
        <v>0.6</v>
      </c>
      <c r="D65" s="123">
        <v>0.6</v>
      </c>
      <c r="E65" s="123">
        <v>0.6</v>
      </c>
      <c r="F65" s="124">
        <v>0.6</v>
      </c>
      <c r="G65" s="125">
        <v>69903</v>
      </c>
      <c r="H65" s="125">
        <v>38867.620000000003</v>
      </c>
      <c r="S65" s="22">
        <f t="shared" si="1"/>
        <v>0</v>
      </c>
    </row>
    <row r="66" spans="1:19" s="130" customFormat="1" x14ac:dyDescent="0.25">
      <c r="A66" s="122" t="s">
        <v>88</v>
      </c>
      <c r="B66" s="123">
        <v>2.57</v>
      </c>
      <c r="C66" s="123">
        <v>2.57</v>
      </c>
      <c r="D66" s="123">
        <v>2.67</v>
      </c>
      <c r="E66" s="123">
        <v>2.67</v>
      </c>
      <c r="F66" s="124">
        <v>2.67</v>
      </c>
      <c r="G66" s="125">
        <v>776033</v>
      </c>
      <c r="H66" s="125">
        <v>2077095.43</v>
      </c>
      <c r="S66" s="22">
        <f t="shared" si="1"/>
        <v>3.8910505836575959E-2</v>
      </c>
    </row>
    <row r="67" spans="1:19" s="130" customFormat="1" x14ac:dyDescent="0.25">
      <c r="A67" s="122" t="s">
        <v>56</v>
      </c>
      <c r="B67" s="123">
        <v>1450</v>
      </c>
      <c r="C67" s="123">
        <v>1450</v>
      </c>
      <c r="D67" s="123">
        <v>1450</v>
      </c>
      <c r="E67" s="123">
        <v>1450</v>
      </c>
      <c r="F67" s="124">
        <v>1450</v>
      </c>
      <c r="G67" s="125">
        <v>149985</v>
      </c>
      <c r="H67" s="125">
        <v>217466855.30000001</v>
      </c>
      <c r="S67" s="22">
        <f t="shared" si="1"/>
        <v>0</v>
      </c>
    </row>
    <row r="68" spans="1:19" s="130" customFormat="1" x14ac:dyDescent="0.25">
      <c r="A68" s="122" t="s">
        <v>89</v>
      </c>
      <c r="B68" s="123">
        <v>0.22</v>
      </c>
      <c r="C68" s="123">
        <v>0.22</v>
      </c>
      <c r="D68" s="123">
        <v>0.22</v>
      </c>
      <c r="E68" s="123">
        <v>0.22</v>
      </c>
      <c r="F68" s="124">
        <v>0.22</v>
      </c>
      <c r="G68" s="125">
        <v>173522</v>
      </c>
      <c r="H68" s="125">
        <v>38211.58</v>
      </c>
      <c r="S68" s="22">
        <f t="shared" si="1"/>
        <v>0</v>
      </c>
    </row>
    <row r="69" spans="1:19" s="130" customFormat="1" x14ac:dyDescent="0.25">
      <c r="A69" s="122" t="s">
        <v>251</v>
      </c>
      <c r="B69" s="123">
        <v>1.48</v>
      </c>
      <c r="C69" s="123">
        <v>1.48</v>
      </c>
      <c r="D69" s="123">
        <v>1.36</v>
      </c>
      <c r="E69" s="123">
        <v>1.36</v>
      </c>
      <c r="F69" s="124">
        <v>1.36</v>
      </c>
      <c r="G69" s="125">
        <v>310305</v>
      </c>
      <c r="H69" s="125">
        <v>431359.25</v>
      </c>
      <c r="S69" s="22">
        <f t="shared" si="1"/>
        <v>-8.108108108108103E-2</v>
      </c>
    </row>
    <row r="70" spans="1:19" s="130" customFormat="1" x14ac:dyDescent="0.25">
      <c r="A70" s="122" t="s">
        <v>109</v>
      </c>
      <c r="B70" s="123">
        <v>5</v>
      </c>
      <c r="C70" s="123">
        <v>5</v>
      </c>
      <c r="D70" s="123">
        <v>5.05</v>
      </c>
      <c r="E70" s="123">
        <v>5</v>
      </c>
      <c r="F70" s="124">
        <v>5.05</v>
      </c>
      <c r="G70" s="125">
        <v>821670</v>
      </c>
      <c r="H70" s="125">
        <v>4109940.65</v>
      </c>
      <c r="S70" s="22">
        <f t="shared" si="1"/>
        <v>1.0000000000000009E-2</v>
      </c>
    </row>
    <row r="71" spans="1:19" s="130" customFormat="1" x14ac:dyDescent="0.25">
      <c r="A71" s="122" t="s">
        <v>3</v>
      </c>
      <c r="B71" s="123">
        <v>75.75</v>
      </c>
      <c r="C71" s="123">
        <v>75.75</v>
      </c>
      <c r="D71" s="123">
        <v>75.75</v>
      </c>
      <c r="E71" s="123">
        <v>75.75</v>
      </c>
      <c r="F71" s="124">
        <v>75.75</v>
      </c>
      <c r="G71" s="125">
        <v>22219</v>
      </c>
      <c r="H71" s="125">
        <v>1678791</v>
      </c>
      <c r="S71" s="22">
        <f t="shared" si="1"/>
        <v>0</v>
      </c>
    </row>
    <row r="72" spans="1:19" s="130" customFormat="1" x14ac:dyDescent="0.25">
      <c r="A72" s="122" t="s">
        <v>286</v>
      </c>
      <c r="B72" s="123">
        <v>2.52</v>
      </c>
      <c r="C72" s="123">
        <v>2.52</v>
      </c>
      <c r="D72" s="123">
        <v>2.52</v>
      </c>
      <c r="E72" s="123">
        <v>2.52</v>
      </c>
      <c r="F72" s="124">
        <v>2.52</v>
      </c>
      <c r="G72" s="125">
        <v>2000</v>
      </c>
      <c r="H72" s="125">
        <v>4540</v>
      </c>
      <c r="S72" s="22">
        <f t="shared" si="1"/>
        <v>0</v>
      </c>
    </row>
    <row r="73" spans="1:19" s="130" customFormat="1" x14ac:dyDescent="0.25">
      <c r="A73" s="122" t="s">
        <v>4</v>
      </c>
      <c r="B73" s="123">
        <v>66.25</v>
      </c>
      <c r="C73" s="123">
        <v>66.25</v>
      </c>
      <c r="D73" s="123">
        <v>66.25</v>
      </c>
      <c r="E73" s="123">
        <v>66.25</v>
      </c>
      <c r="F73" s="124">
        <v>66.25</v>
      </c>
      <c r="G73" s="125">
        <v>11421</v>
      </c>
      <c r="H73" s="125">
        <v>690932.9</v>
      </c>
      <c r="S73" s="22">
        <f t="shared" si="1"/>
        <v>0</v>
      </c>
    </row>
    <row r="74" spans="1:19" s="130" customFormat="1" x14ac:dyDescent="0.25">
      <c r="A74" s="122" t="s">
        <v>90</v>
      </c>
      <c r="B74" s="123">
        <v>0.51</v>
      </c>
      <c r="C74" s="123">
        <v>0.51</v>
      </c>
      <c r="D74" s="123">
        <v>0.51</v>
      </c>
      <c r="E74" s="123">
        <v>0.51</v>
      </c>
      <c r="F74" s="124">
        <v>0.51</v>
      </c>
      <c r="G74" s="125">
        <v>41800</v>
      </c>
      <c r="H74" s="125">
        <v>22690</v>
      </c>
      <c r="S74" s="22">
        <f t="shared" si="1"/>
        <v>0</v>
      </c>
    </row>
    <row r="75" spans="1:19" s="130" customFormat="1" x14ac:dyDescent="0.25">
      <c r="A75" s="122" t="s">
        <v>42</v>
      </c>
      <c r="B75" s="123">
        <v>9.15</v>
      </c>
      <c r="C75" s="123">
        <v>9.15</v>
      </c>
      <c r="D75" s="123">
        <v>9.15</v>
      </c>
      <c r="E75" s="123">
        <v>9.15</v>
      </c>
      <c r="F75" s="124">
        <v>9.15</v>
      </c>
      <c r="G75" s="125">
        <v>227703</v>
      </c>
      <c r="H75" s="125">
        <v>2144185.75</v>
      </c>
      <c r="S75" s="22">
        <f t="shared" si="1"/>
        <v>0</v>
      </c>
    </row>
    <row r="76" spans="1:19" s="130" customFormat="1" x14ac:dyDescent="0.25">
      <c r="A76" s="122" t="s">
        <v>33</v>
      </c>
      <c r="B76" s="123">
        <v>4.5</v>
      </c>
      <c r="C76" s="123">
        <v>4.5</v>
      </c>
      <c r="D76" s="123">
        <v>4.5</v>
      </c>
      <c r="E76" s="123">
        <v>4.5</v>
      </c>
      <c r="F76" s="124">
        <v>4.5</v>
      </c>
      <c r="G76" s="125">
        <v>400</v>
      </c>
      <c r="H76" s="125">
        <v>1780</v>
      </c>
      <c r="S76" s="22">
        <f t="shared" si="1"/>
        <v>0</v>
      </c>
    </row>
    <row r="77" spans="1:19" s="130" customFormat="1" x14ac:dyDescent="0.25">
      <c r="A77" s="122" t="s">
        <v>91</v>
      </c>
      <c r="B77" s="123">
        <v>0.2</v>
      </c>
      <c r="C77" s="123">
        <v>0.2</v>
      </c>
      <c r="D77" s="123">
        <v>0.21</v>
      </c>
      <c r="E77" s="123">
        <v>0.2</v>
      </c>
      <c r="F77" s="124">
        <v>0.21</v>
      </c>
      <c r="G77" s="125">
        <v>11433381</v>
      </c>
      <c r="H77" s="125">
        <v>2297678.2000000002</v>
      </c>
      <c r="S77" s="22">
        <f t="shared" si="1"/>
        <v>4.9999999999999822E-2</v>
      </c>
    </row>
    <row r="78" spans="1:19" s="130" customFormat="1" x14ac:dyDescent="0.25">
      <c r="A78" s="122" t="s">
        <v>313</v>
      </c>
      <c r="B78" s="123">
        <v>652.70000000000005</v>
      </c>
      <c r="C78" s="123">
        <v>652.70000000000005</v>
      </c>
      <c r="D78" s="123">
        <v>652.70000000000005</v>
      </c>
      <c r="E78" s="123">
        <v>652.70000000000005</v>
      </c>
      <c r="F78" s="124">
        <v>652.70000000000005</v>
      </c>
      <c r="G78" s="125">
        <v>3</v>
      </c>
      <c r="H78" s="125">
        <v>1808.7</v>
      </c>
      <c r="S78" s="22">
        <f t="shared" si="1"/>
        <v>0</v>
      </c>
    </row>
    <row r="79" spans="1:19" s="130" customFormat="1" x14ac:dyDescent="0.25">
      <c r="A79" s="122" t="s">
        <v>114</v>
      </c>
      <c r="B79" s="123">
        <v>95</v>
      </c>
      <c r="C79" s="123">
        <v>95</v>
      </c>
      <c r="D79" s="123">
        <v>95</v>
      </c>
      <c r="E79" s="123">
        <v>95</v>
      </c>
      <c r="F79" s="124">
        <v>95</v>
      </c>
      <c r="G79" s="125">
        <v>50</v>
      </c>
      <c r="H79" s="125">
        <v>4275</v>
      </c>
      <c r="S79" s="22">
        <f t="shared" si="1"/>
        <v>0</v>
      </c>
    </row>
    <row r="80" spans="1:19" s="130" customFormat="1" x14ac:dyDescent="0.25">
      <c r="A80" s="122" t="s">
        <v>93</v>
      </c>
      <c r="B80" s="123">
        <v>0.2</v>
      </c>
      <c r="C80" s="123">
        <v>0.2</v>
      </c>
      <c r="D80" s="123">
        <v>0.2</v>
      </c>
      <c r="E80" s="123">
        <v>0.2</v>
      </c>
      <c r="F80" s="124">
        <v>0.2</v>
      </c>
      <c r="G80" s="125">
        <v>10000</v>
      </c>
      <c r="H80" s="125">
        <v>2000</v>
      </c>
      <c r="S80" s="22">
        <f t="shared" si="1"/>
        <v>0</v>
      </c>
    </row>
    <row r="81" spans="1:19" s="130" customFormat="1" x14ac:dyDescent="0.25">
      <c r="A81" s="122" t="s">
        <v>260</v>
      </c>
      <c r="B81" s="123">
        <v>48</v>
      </c>
      <c r="C81" s="123">
        <v>48</v>
      </c>
      <c r="D81" s="123">
        <v>48</v>
      </c>
      <c r="E81" s="123">
        <v>48</v>
      </c>
      <c r="F81" s="124">
        <v>48</v>
      </c>
      <c r="G81" s="125">
        <v>103750</v>
      </c>
      <c r="H81" s="125">
        <v>4972144.6500000004</v>
      </c>
      <c r="S81" s="22">
        <f t="shared" si="1"/>
        <v>0</v>
      </c>
    </row>
    <row r="82" spans="1:19" s="130" customFormat="1" x14ac:dyDescent="0.25">
      <c r="A82" s="122" t="s">
        <v>95</v>
      </c>
      <c r="B82" s="123">
        <v>0.2</v>
      </c>
      <c r="C82" s="123">
        <v>0.2</v>
      </c>
      <c r="D82" s="123">
        <v>0.2</v>
      </c>
      <c r="E82" s="123">
        <v>0.2</v>
      </c>
      <c r="F82" s="124">
        <v>0.2</v>
      </c>
      <c r="G82" s="125">
        <v>8000000</v>
      </c>
      <c r="H82" s="125">
        <v>1600000</v>
      </c>
      <c r="S82" s="22">
        <f t="shared" si="1"/>
        <v>0</v>
      </c>
    </row>
    <row r="83" spans="1:19" s="130" customFormat="1" x14ac:dyDescent="0.25">
      <c r="A83" s="122" t="s">
        <v>15</v>
      </c>
      <c r="B83" s="123">
        <v>1.6</v>
      </c>
      <c r="C83" s="123">
        <v>1.6</v>
      </c>
      <c r="D83" s="123">
        <v>1.6</v>
      </c>
      <c r="E83" s="123">
        <v>1.6</v>
      </c>
      <c r="F83" s="124">
        <v>1.6</v>
      </c>
      <c r="G83" s="125">
        <v>3143394</v>
      </c>
      <c r="H83" s="125">
        <v>5029002</v>
      </c>
      <c r="S83" s="22">
        <f t="shared" si="1"/>
        <v>0</v>
      </c>
    </row>
    <row r="84" spans="1:19" s="130" customFormat="1" x14ac:dyDescent="0.25">
      <c r="A84" s="122" t="s">
        <v>110</v>
      </c>
      <c r="B84" s="123">
        <v>200</v>
      </c>
      <c r="C84" s="123">
        <v>200</v>
      </c>
      <c r="D84" s="123">
        <v>200</v>
      </c>
      <c r="E84" s="123">
        <v>199</v>
      </c>
      <c r="F84" s="124">
        <v>200</v>
      </c>
      <c r="G84" s="125">
        <v>37888</v>
      </c>
      <c r="H84" s="125">
        <v>7547351.5</v>
      </c>
      <c r="S84" s="22">
        <f t="shared" si="1"/>
        <v>0</v>
      </c>
    </row>
    <row r="85" spans="1:19" s="130" customFormat="1" x14ac:dyDescent="0.25">
      <c r="A85" s="122" t="s">
        <v>44</v>
      </c>
      <c r="B85" s="123">
        <v>1.22</v>
      </c>
      <c r="C85" s="123">
        <v>1.22</v>
      </c>
      <c r="D85" s="123">
        <v>1.22</v>
      </c>
      <c r="E85" s="123">
        <v>1.19</v>
      </c>
      <c r="F85" s="124">
        <v>1.19</v>
      </c>
      <c r="G85" s="125">
        <v>7412484</v>
      </c>
      <c r="H85" s="125">
        <v>8970763.6600000001</v>
      </c>
      <c r="S85" s="22">
        <f t="shared" si="1"/>
        <v>-2.4590163934426257E-2</v>
      </c>
    </row>
    <row r="86" spans="1:19" s="130" customFormat="1" x14ac:dyDescent="0.25">
      <c r="A86" s="122" t="s">
        <v>34</v>
      </c>
      <c r="B86" s="123">
        <v>0.65</v>
      </c>
      <c r="C86" s="123">
        <v>0.65</v>
      </c>
      <c r="D86" s="123">
        <v>0.65</v>
      </c>
      <c r="E86" s="123">
        <v>0.65</v>
      </c>
      <c r="F86" s="124">
        <v>0.65</v>
      </c>
      <c r="G86" s="125">
        <v>6500</v>
      </c>
      <c r="H86" s="125">
        <v>4280</v>
      </c>
      <c r="S86" s="22">
        <f t="shared" si="1"/>
        <v>0</v>
      </c>
    </row>
    <row r="87" spans="1:19" s="130" customFormat="1" x14ac:dyDescent="0.25">
      <c r="A87" s="122" t="s">
        <v>45</v>
      </c>
      <c r="B87" s="123">
        <v>10</v>
      </c>
      <c r="C87" s="123">
        <v>10</v>
      </c>
      <c r="D87" s="123">
        <v>10</v>
      </c>
      <c r="E87" s="123">
        <v>10</v>
      </c>
      <c r="F87" s="124">
        <v>10</v>
      </c>
      <c r="G87" s="125">
        <v>155818</v>
      </c>
      <c r="H87" s="125">
        <v>1492538.6</v>
      </c>
      <c r="S87" s="22">
        <f t="shared" si="1"/>
        <v>0</v>
      </c>
    </row>
    <row r="88" spans="1:19" s="130" customFormat="1" x14ac:dyDescent="0.25">
      <c r="A88" s="122" t="s">
        <v>113</v>
      </c>
      <c r="B88" s="123">
        <v>1.6</v>
      </c>
      <c r="C88" s="123">
        <v>1.6</v>
      </c>
      <c r="D88" s="123">
        <v>1.6</v>
      </c>
      <c r="E88" s="123">
        <v>1.6</v>
      </c>
      <c r="F88" s="124">
        <v>1.6</v>
      </c>
      <c r="G88" s="125">
        <v>572367</v>
      </c>
      <c r="H88" s="125">
        <v>869934.05</v>
      </c>
      <c r="S88" s="22">
        <f t="shared" si="1"/>
        <v>0</v>
      </c>
    </row>
    <row r="89" spans="1:19" s="130" customFormat="1" x14ac:dyDescent="0.25">
      <c r="A89" s="122" t="s">
        <v>16</v>
      </c>
      <c r="B89" s="123">
        <v>8</v>
      </c>
      <c r="C89" s="123">
        <v>8</v>
      </c>
      <c r="D89" s="123">
        <v>8</v>
      </c>
      <c r="E89" s="123">
        <v>7.95</v>
      </c>
      <c r="F89" s="124">
        <v>7.95</v>
      </c>
      <c r="G89" s="125">
        <v>7859966</v>
      </c>
      <c r="H89" s="125">
        <v>62760580.850000001</v>
      </c>
      <c r="S89" s="22">
        <f t="shared" si="1"/>
        <v>-6.2499999999999778E-3</v>
      </c>
    </row>
    <row r="90" spans="1:19" s="130" customFormat="1" x14ac:dyDescent="0.25">
      <c r="A90" s="122" t="s">
        <v>17</v>
      </c>
      <c r="B90" s="123">
        <v>4.8499999999999996</v>
      </c>
      <c r="C90" s="123">
        <v>4.8499999999999996</v>
      </c>
      <c r="D90" s="123">
        <v>4.8499999999999996</v>
      </c>
      <c r="E90" s="123">
        <v>4.8499999999999996</v>
      </c>
      <c r="F90" s="124">
        <v>4.8499999999999996</v>
      </c>
      <c r="G90" s="125">
        <v>211784</v>
      </c>
      <c r="H90" s="125">
        <v>1076446.8999999999</v>
      </c>
      <c r="S90" s="22">
        <f t="shared" si="1"/>
        <v>0</v>
      </c>
    </row>
    <row r="91" spans="1:19" s="130" customFormat="1" x14ac:dyDescent="0.25">
      <c r="A91" s="122" t="s">
        <v>321</v>
      </c>
      <c r="B91" s="123">
        <v>2.92</v>
      </c>
      <c r="C91" s="123">
        <v>2.92</v>
      </c>
      <c r="D91" s="123">
        <v>2.95</v>
      </c>
      <c r="E91" s="123">
        <v>2.93</v>
      </c>
      <c r="F91" s="124">
        <v>2.93</v>
      </c>
      <c r="G91" s="125">
        <v>785639</v>
      </c>
      <c r="H91" s="125">
        <v>2300894.42</v>
      </c>
      <c r="S91" s="22">
        <f t="shared" si="1"/>
        <v>3.4246575342467001E-3</v>
      </c>
    </row>
    <row r="92" spans="1:19" s="130" customFormat="1" x14ac:dyDescent="0.25">
      <c r="A92" s="122" t="s">
        <v>46</v>
      </c>
      <c r="B92" s="123">
        <v>39.5</v>
      </c>
      <c r="C92" s="123">
        <v>39.5</v>
      </c>
      <c r="D92" s="123">
        <v>39.5</v>
      </c>
      <c r="E92" s="123">
        <v>39.5</v>
      </c>
      <c r="F92" s="124">
        <v>39.5</v>
      </c>
      <c r="G92" s="125">
        <v>37649</v>
      </c>
      <c r="H92" s="125">
        <v>1463989.6</v>
      </c>
      <c r="S92" s="22">
        <f t="shared" si="1"/>
        <v>0</v>
      </c>
    </row>
    <row r="93" spans="1:19" s="130" customFormat="1" x14ac:dyDescent="0.25">
      <c r="A93" s="122" t="s">
        <v>127</v>
      </c>
      <c r="B93" s="123">
        <v>0.25</v>
      </c>
      <c r="C93" s="123">
        <v>0.25</v>
      </c>
      <c r="D93" s="123">
        <v>0.25</v>
      </c>
      <c r="E93" s="123">
        <v>0.25</v>
      </c>
      <c r="F93" s="124">
        <v>0.25</v>
      </c>
      <c r="G93" s="125">
        <v>15902</v>
      </c>
      <c r="H93" s="125">
        <v>3859.5</v>
      </c>
      <c r="S93" s="22">
        <f t="shared" si="1"/>
        <v>0</v>
      </c>
    </row>
    <row r="94" spans="1:19" s="130" customFormat="1" x14ac:dyDescent="0.25">
      <c r="A94" s="122" t="s">
        <v>18</v>
      </c>
      <c r="B94" s="123">
        <v>0.78</v>
      </c>
      <c r="C94" s="123">
        <v>0.78</v>
      </c>
      <c r="D94" s="123">
        <v>0.85</v>
      </c>
      <c r="E94" s="123">
        <v>0.85</v>
      </c>
      <c r="F94" s="124">
        <v>0.85</v>
      </c>
      <c r="G94" s="125">
        <v>450922</v>
      </c>
      <c r="H94" s="125">
        <v>383283.7</v>
      </c>
      <c r="S94" s="22">
        <f t="shared" si="1"/>
        <v>8.9743589743589647E-2</v>
      </c>
    </row>
    <row r="95" spans="1:19" s="130" customFormat="1" x14ac:dyDescent="0.25">
      <c r="A95" s="122" t="s">
        <v>112</v>
      </c>
      <c r="B95" s="123">
        <v>2.1800000000000002</v>
      </c>
      <c r="C95" s="123">
        <v>2.1800000000000002</v>
      </c>
      <c r="D95" s="123">
        <v>2.12</v>
      </c>
      <c r="E95" s="123">
        <v>2.12</v>
      </c>
      <c r="F95" s="124">
        <v>2.12</v>
      </c>
      <c r="G95" s="125">
        <v>143800</v>
      </c>
      <c r="H95" s="125">
        <v>304996</v>
      </c>
      <c r="S95" s="22">
        <f t="shared" si="1"/>
        <v>-2.7522935779816571E-2</v>
      </c>
    </row>
    <row r="96" spans="1:19" s="130" customFormat="1" x14ac:dyDescent="0.25">
      <c r="A96" s="122" t="s">
        <v>551</v>
      </c>
      <c r="B96" s="123">
        <v>0.25</v>
      </c>
      <c r="C96" s="123">
        <v>0.25</v>
      </c>
      <c r="D96" s="123">
        <v>0.25</v>
      </c>
      <c r="E96" s="123">
        <v>0.23</v>
      </c>
      <c r="F96" s="124">
        <v>0.23</v>
      </c>
      <c r="G96" s="125">
        <v>330200</v>
      </c>
      <c r="H96" s="125">
        <v>78454</v>
      </c>
      <c r="S96" s="22">
        <f t="shared" si="1"/>
        <v>-7.999999999999996E-2</v>
      </c>
    </row>
    <row r="97" spans="1:19" s="130" customFormat="1" x14ac:dyDescent="0.25">
      <c r="A97" s="122" t="s">
        <v>75</v>
      </c>
      <c r="B97" s="123">
        <v>3.3</v>
      </c>
      <c r="C97" s="123">
        <v>3.3</v>
      </c>
      <c r="D97" s="123">
        <v>3.35</v>
      </c>
      <c r="E97" s="123">
        <v>3.31</v>
      </c>
      <c r="F97" s="124">
        <v>3.35</v>
      </c>
      <c r="G97" s="125">
        <v>1154595</v>
      </c>
      <c r="H97" s="125">
        <v>3823354.05</v>
      </c>
      <c r="S97" s="22"/>
    </row>
    <row r="98" spans="1:19" s="130" customFormat="1" x14ac:dyDescent="0.25">
      <c r="A98" s="122" t="s">
        <v>26</v>
      </c>
      <c r="B98" s="123">
        <v>16.3</v>
      </c>
      <c r="C98" s="123">
        <v>16.3</v>
      </c>
      <c r="D98" s="123">
        <v>16.3</v>
      </c>
      <c r="E98" s="123">
        <v>16.3</v>
      </c>
      <c r="F98" s="124">
        <v>16.3</v>
      </c>
      <c r="G98" s="125">
        <v>613103</v>
      </c>
      <c r="H98" s="125">
        <v>9792487.9499999993</v>
      </c>
      <c r="S98" s="22"/>
    </row>
    <row r="99" spans="1:19" s="130" customFormat="1" x14ac:dyDescent="0.25">
      <c r="A99" s="122" t="s">
        <v>98</v>
      </c>
      <c r="B99" s="123">
        <v>0.4</v>
      </c>
      <c r="C99" s="123">
        <v>0.4</v>
      </c>
      <c r="D99" s="123">
        <v>0.4</v>
      </c>
      <c r="E99" s="123">
        <v>0.4</v>
      </c>
      <c r="F99" s="124">
        <v>0.4</v>
      </c>
      <c r="G99" s="125">
        <v>1051925</v>
      </c>
      <c r="H99" s="125">
        <v>421825.62</v>
      </c>
      <c r="S99" s="22"/>
    </row>
    <row r="100" spans="1:19" s="130" customFormat="1" x14ac:dyDescent="0.25">
      <c r="A100" s="122" t="s">
        <v>19</v>
      </c>
      <c r="B100" s="123">
        <v>0.53</v>
      </c>
      <c r="C100" s="123">
        <v>0.53</v>
      </c>
      <c r="D100" s="123">
        <v>0.53</v>
      </c>
      <c r="E100" s="123">
        <v>0.53</v>
      </c>
      <c r="F100" s="124">
        <v>0.53</v>
      </c>
      <c r="G100" s="125">
        <v>663151</v>
      </c>
      <c r="H100" s="125">
        <v>352866.13</v>
      </c>
      <c r="S100" s="22"/>
    </row>
    <row r="101" spans="1:19" s="130" customFormat="1" x14ac:dyDescent="0.25">
      <c r="A101" s="122" t="s">
        <v>20</v>
      </c>
      <c r="B101" s="123">
        <v>24.25</v>
      </c>
      <c r="C101" s="123">
        <v>24.25</v>
      </c>
      <c r="D101" s="123">
        <v>24.25</v>
      </c>
      <c r="E101" s="123">
        <v>24</v>
      </c>
      <c r="F101" s="124">
        <v>24.05</v>
      </c>
      <c r="G101" s="125">
        <v>20721430</v>
      </c>
      <c r="H101" s="125">
        <v>497847589.30000001</v>
      </c>
      <c r="S101" s="22"/>
    </row>
    <row r="102" spans="1:19" x14ac:dyDescent="0.25">
      <c r="A102" s="122"/>
      <c r="B102" s="123"/>
      <c r="C102" s="123"/>
      <c r="D102" s="123"/>
      <c r="E102" s="123"/>
      <c r="F102" s="124"/>
      <c r="G102" s="125"/>
      <c r="H102" s="125"/>
      <c r="I102" s="29"/>
      <c r="S102" s="22"/>
    </row>
    <row r="103" spans="1:19" x14ac:dyDescent="0.25">
      <c r="A103" s="122"/>
      <c r="B103" s="123"/>
      <c r="C103" s="123"/>
      <c r="D103" s="123"/>
      <c r="E103" s="123"/>
      <c r="F103" s="124"/>
      <c r="G103" s="125"/>
      <c r="H103" s="125"/>
      <c r="I103" s="29"/>
      <c r="S103" s="22"/>
    </row>
    <row r="104" spans="1:19" x14ac:dyDescent="0.25">
      <c r="A104" s="122"/>
      <c r="B104" s="123"/>
      <c r="C104" s="123"/>
      <c r="D104" s="123"/>
      <c r="E104" s="123"/>
      <c r="F104" s="124"/>
      <c r="G104" s="125"/>
      <c r="H104" s="125"/>
      <c r="K104" s="22"/>
      <c r="S104" s="22"/>
    </row>
    <row r="105" spans="1:19" x14ac:dyDescent="0.25">
      <c r="A105" s="122"/>
      <c r="B105" s="123"/>
      <c r="C105" s="123"/>
      <c r="D105" s="123"/>
      <c r="E105" s="123"/>
      <c r="F105" s="124"/>
      <c r="G105" s="125"/>
      <c r="H105" s="125"/>
      <c r="K105" s="22"/>
      <c r="S105" s="22"/>
    </row>
    <row r="106" spans="1:19" x14ac:dyDescent="0.25">
      <c r="A106" s="122"/>
      <c r="B106" s="123"/>
      <c r="C106" s="123"/>
      <c r="D106" s="123"/>
      <c r="E106" s="123"/>
      <c r="F106" s="124"/>
      <c r="G106" s="125"/>
      <c r="H106" s="125"/>
      <c r="K106" s="22"/>
      <c r="S106" s="22"/>
    </row>
    <row r="107" spans="1:19" x14ac:dyDescent="0.25">
      <c r="A107" s="122"/>
      <c r="B107" s="123"/>
      <c r="C107" s="123"/>
      <c r="D107" s="123"/>
      <c r="E107" s="123"/>
      <c r="F107" s="124"/>
      <c r="G107" s="125"/>
      <c r="H107" s="125"/>
      <c r="K107" s="22"/>
      <c r="S107" s="22"/>
    </row>
    <row r="108" spans="1:19" x14ac:dyDescent="0.25">
      <c r="A108" s="122"/>
      <c r="B108" s="123"/>
      <c r="C108" s="123"/>
      <c r="D108" s="123"/>
      <c r="E108" s="123"/>
      <c r="F108" s="124"/>
      <c r="G108" s="125"/>
      <c r="H108" s="125"/>
      <c r="K108" s="22"/>
      <c r="S108" s="22"/>
    </row>
    <row r="109" spans="1:19" x14ac:dyDescent="0.25">
      <c r="A109" s="122"/>
      <c r="B109" s="123"/>
      <c r="C109" s="123"/>
      <c r="D109" s="123"/>
      <c r="E109" s="123"/>
      <c r="F109" s="124"/>
      <c r="G109" s="125"/>
      <c r="H109" s="125"/>
      <c r="K109" s="22"/>
      <c r="S109" s="22"/>
    </row>
    <row r="110" spans="1:19" x14ac:dyDescent="0.25">
      <c r="A110" s="122"/>
      <c r="B110" s="123"/>
      <c r="C110" s="123"/>
      <c r="D110" s="123"/>
      <c r="E110" s="123"/>
      <c r="F110" s="124"/>
      <c r="G110" s="125"/>
      <c r="H110" s="125"/>
      <c r="K110" s="22"/>
      <c r="S110" s="22"/>
    </row>
    <row r="111" spans="1:19" x14ac:dyDescent="0.25">
      <c r="A111" s="122"/>
      <c r="B111" s="123"/>
      <c r="C111" s="123"/>
      <c r="D111" s="123"/>
      <c r="E111" s="123"/>
      <c r="F111" s="124"/>
      <c r="G111" s="125"/>
      <c r="H111" s="125"/>
      <c r="K111" s="22"/>
      <c r="S111" s="22"/>
    </row>
    <row r="112" spans="1:19" x14ac:dyDescent="0.25">
      <c r="A112" s="122"/>
      <c r="B112" s="123"/>
      <c r="C112" s="123"/>
      <c r="D112" s="123"/>
      <c r="E112" s="123"/>
      <c r="F112" s="124"/>
      <c r="G112" s="125"/>
      <c r="H112" s="125"/>
      <c r="K112" s="22"/>
      <c r="S112" s="22"/>
    </row>
    <row r="113" spans="1:19" x14ac:dyDescent="0.25">
      <c r="A113" s="122"/>
      <c r="B113" s="123"/>
      <c r="C113" s="123"/>
      <c r="D113" s="123"/>
      <c r="E113" s="123"/>
      <c r="F113" s="124"/>
      <c r="G113" s="125"/>
      <c r="H113" s="125"/>
      <c r="K113" s="22"/>
      <c r="S113" s="22"/>
    </row>
    <row r="114" spans="1:19" x14ac:dyDescent="0.25">
      <c r="A114" s="122"/>
      <c r="B114" s="123"/>
      <c r="C114" s="123"/>
      <c r="D114" s="123"/>
      <c r="E114" s="123"/>
      <c r="F114" s="124"/>
      <c r="G114" s="125"/>
      <c r="H114" s="125"/>
      <c r="K114" s="22"/>
      <c r="S114" s="22"/>
    </row>
    <row r="115" spans="1:19" x14ac:dyDescent="0.25">
      <c r="A115" s="122"/>
      <c r="B115" s="123"/>
      <c r="C115" s="123"/>
      <c r="D115" s="123"/>
      <c r="E115" s="123"/>
      <c r="F115" s="124"/>
      <c r="G115" s="125"/>
      <c r="H115" s="125"/>
      <c r="S115" s="22"/>
    </row>
    <row r="116" spans="1:19" s="36" customFormat="1" x14ac:dyDescent="0.25">
      <c r="A116" s="31"/>
      <c r="B116" s="31"/>
      <c r="C116" s="31"/>
      <c r="D116" s="31"/>
      <c r="E116" s="31"/>
      <c r="F116" s="31"/>
      <c r="G116" s="31"/>
      <c r="H116" s="31"/>
      <c r="S116" s="22"/>
    </row>
    <row r="117" spans="1:19" s="36" customFormat="1" x14ac:dyDescent="0.25">
      <c r="A117" s="31"/>
      <c r="B117" s="31"/>
      <c r="C117" s="31"/>
      <c r="D117" s="31"/>
      <c r="E117" s="31"/>
      <c r="F117" s="31"/>
      <c r="G117" s="31"/>
      <c r="H117" s="31"/>
      <c r="S117" s="22"/>
    </row>
    <row r="118" spans="1:19" x14ac:dyDescent="0.25">
      <c r="A118" s="31"/>
      <c r="B118" s="31"/>
      <c r="C118" s="31"/>
      <c r="D118" s="31"/>
      <c r="E118" s="31"/>
      <c r="F118" s="31"/>
      <c r="G118" s="31"/>
      <c r="H118" s="31"/>
      <c r="S118" s="22"/>
    </row>
    <row r="119" spans="1:19" x14ac:dyDescent="0.25">
      <c r="A119" s="31"/>
      <c r="B119" s="31"/>
      <c r="C119" s="31"/>
      <c r="D119" s="31"/>
      <c r="E119" s="31"/>
      <c r="F119" s="31"/>
      <c r="G119" s="31"/>
      <c r="H119" s="31"/>
      <c r="S119" s="22"/>
    </row>
    <row r="120" spans="1:19" x14ac:dyDescent="0.25">
      <c r="A120" s="26"/>
      <c r="B120" s="26"/>
      <c r="C120" s="26"/>
      <c r="D120" s="26"/>
      <c r="E120" s="26"/>
      <c r="F120" s="26"/>
      <c r="G120" s="26"/>
      <c r="H120" s="26"/>
      <c r="S120" s="22"/>
    </row>
    <row r="121" spans="1:19" x14ac:dyDescent="0.25">
      <c r="A121" s="26"/>
      <c r="B121" s="26"/>
      <c r="C121" s="26"/>
      <c r="D121" s="26"/>
      <c r="E121" s="26"/>
      <c r="F121" s="26"/>
      <c r="G121" s="26"/>
      <c r="H121" s="26"/>
      <c r="S121" s="22"/>
    </row>
    <row r="122" spans="1:19" x14ac:dyDescent="0.25">
      <c r="A122" s="26"/>
      <c r="B122" s="26"/>
      <c r="C122" s="26"/>
      <c r="D122" s="26"/>
      <c r="E122" s="26"/>
      <c r="F122" s="26"/>
      <c r="G122" s="26"/>
      <c r="H122" s="26"/>
      <c r="S122" s="22"/>
    </row>
    <row r="123" spans="1:19" x14ac:dyDescent="0.25">
      <c r="A123" s="26"/>
      <c r="B123" s="26"/>
      <c r="C123" s="26"/>
      <c r="D123" s="26"/>
      <c r="E123" s="26"/>
      <c r="F123" s="26"/>
      <c r="G123" s="26"/>
      <c r="H123" s="26"/>
      <c r="S123" s="22"/>
    </row>
    <row r="124" spans="1:19" x14ac:dyDescent="0.25">
      <c r="A124" s="26"/>
      <c r="B124" s="26"/>
      <c r="C124" s="26"/>
      <c r="D124" s="26"/>
      <c r="E124" s="26"/>
      <c r="F124" s="26"/>
      <c r="G124" s="26"/>
      <c r="H124" s="26"/>
      <c r="S124" s="22"/>
    </row>
    <row r="125" spans="1:19" x14ac:dyDescent="0.25">
      <c r="A125" s="26"/>
      <c r="B125" s="26"/>
      <c r="C125" s="26"/>
      <c r="D125" s="26"/>
      <c r="E125" s="26"/>
      <c r="F125" s="26"/>
      <c r="G125" s="26"/>
      <c r="H125" s="26"/>
      <c r="S125" s="22"/>
    </row>
    <row r="126" spans="1:19" x14ac:dyDescent="0.25">
      <c r="A126" s="26"/>
      <c r="B126" s="26"/>
      <c r="C126" s="26"/>
      <c r="D126" s="26"/>
      <c r="E126" s="26"/>
      <c r="F126" s="26"/>
      <c r="G126" s="26"/>
      <c r="H126" s="26"/>
      <c r="S126" s="22"/>
    </row>
    <row r="127" spans="1:19" x14ac:dyDescent="0.25">
      <c r="A127" s="26"/>
      <c r="B127" s="26"/>
      <c r="C127" s="26"/>
      <c r="D127" s="26"/>
      <c r="E127" s="26"/>
      <c r="F127" s="26"/>
      <c r="G127" s="26"/>
      <c r="H127" s="26"/>
      <c r="S127" s="22"/>
    </row>
    <row r="128" spans="1:19" x14ac:dyDescent="0.25">
      <c r="S128" s="22"/>
    </row>
    <row r="129" spans="19:19" x14ac:dyDescent="0.25">
      <c r="S129" s="22"/>
    </row>
    <row r="130" spans="19:19" x14ac:dyDescent="0.25">
      <c r="S130" s="22"/>
    </row>
    <row r="131" spans="19:19" x14ac:dyDescent="0.25">
      <c r="S131" s="22"/>
    </row>
    <row r="132" spans="19:19" x14ac:dyDescent="0.25">
      <c r="S132" s="22"/>
    </row>
    <row r="133" spans="19:19" x14ac:dyDescent="0.25">
      <c r="S133" s="22"/>
    </row>
    <row r="134" spans="19:19" x14ac:dyDescent="0.25">
      <c r="S134" s="22"/>
    </row>
    <row r="135" spans="19:19" x14ac:dyDescent="0.25">
      <c r="S135" s="22"/>
    </row>
    <row r="136" spans="19:19" x14ac:dyDescent="0.25">
      <c r="S136" s="22"/>
    </row>
    <row r="137" spans="19:19" x14ac:dyDescent="0.25">
      <c r="S137" s="22"/>
    </row>
    <row r="138" spans="19:19" x14ac:dyDescent="0.25">
      <c r="S138" s="22"/>
    </row>
    <row r="139" spans="19:19" x14ac:dyDescent="0.25">
      <c r="S139" s="22"/>
    </row>
    <row r="140" spans="19:19" x14ac:dyDescent="0.25">
      <c r="S140" s="22"/>
    </row>
    <row r="141" spans="19:19" x14ac:dyDescent="0.25">
      <c r="S141" s="22"/>
    </row>
    <row r="142" spans="19:19" x14ac:dyDescent="0.25">
      <c r="S142" s="22"/>
    </row>
    <row r="143" spans="19:19" x14ac:dyDescent="0.25">
      <c r="S143" s="22"/>
    </row>
    <row r="144" spans="19:19" x14ac:dyDescent="0.25">
      <c r="S144" s="22"/>
    </row>
    <row r="145" spans="19:19" x14ac:dyDescent="0.25">
      <c r="S145" s="22"/>
    </row>
    <row r="146" spans="19:19" x14ac:dyDescent="0.25">
      <c r="S146" s="22"/>
    </row>
    <row r="147" spans="19:19" x14ac:dyDescent="0.25">
      <c r="S147" s="22"/>
    </row>
    <row r="148" spans="19:19" x14ac:dyDescent="0.25">
      <c r="S148" s="22"/>
    </row>
    <row r="149" spans="19:19" x14ac:dyDescent="0.25">
      <c r="S149" s="22"/>
    </row>
    <row r="150" spans="19:19" x14ac:dyDescent="0.25">
      <c r="S150" s="22"/>
    </row>
    <row r="151" spans="19:19" x14ac:dyDescent="0.25">
      <c r="S151" s="22"/>
    </row>
    <row r="152" spans="19:19" x14ac:dyDescent="0.25">
      <c r="S152" s="22"/>
    </row>
    <row r="153" spans="19:19" x14ac:dyDescent="0.25">
      <c r="S153" s="22"/>
    </row>
    <row r="154" spans="19:19" x14ac:dyDescent="0.25">
      <c r="S154" s="22"/>
    </row>
    <row r="155" spans="19:19" x14ac:dyDescent="0.25">
      <c r="S155" s="22"/>
    </row>
    <row r="156" spans="19:19" x14ac:dyDescent="0.25">
      <c r="S156" s="22"/>
    </row>
    <row r="157" spans="19:19" x14ac:dyDescent="0.25">
      <c r="S157" s="22"/>
    </row>
    <row r="158" spans="19:19" x14ac:dyDescent="0.25">
      <c r="S158" s="22"/>
    </row>
    <row r="159" spans="19:19" x14ac:dyDescent="0.25">
      <c r="S159" s="22"/>
    </row>
    <row r="160" spans="19:19" x14ac:dyDescent="0.25">
      <c r="S160" s="22"/>
    </row>
    <row r="161" spans="19:19" x14ac:dyDescent="0.25">
      <c r="S161" s="22"/>
    </row>
    <row r="162" spans="19:19" x14ac:dyDescent="0.25">
      <c r="S162" s="22"/>
    </row>
    <row r="163" spans="19:19" x14ac:dyDescent="0.25">
      <c r="S163" s="22"/>
    </row>
    <row r="164" spans="19:19" x14ac:dyDescent="0.25">
      <c r="S164" s="22"/>
    </row>
    <row r="165" spans="19:19" x14ac:dyDescent="0.25">
      <c r="S165" s="22"/>
    </row>
    <row r="166" spans="19:19" x14ac:dyDescent="0.25">
      <c r="S166" s="22"/>
    </row>
    <row r="167" spans="19:19" x14ac:dyDescent="0.25">
      <c r="S167" s="22"/>
    </row>
    <row r="168" spans="19:19" x14ac:dyDescent="0.25">
      <c r="S168" s="22"/>
    </row>
    <row r="169" spans="19:19" x14ac:dyDescent="0.25">
      <c r="S169" s="22"/>
    </row>
    <row r="170" spans="19:19" x14ac:dyDescent="0.25">
      <c r="S170" s="22"/>
    </row>
    <row r="171" spans="19:19" x14ac:dyDescent="0.25">
      <c r="S171" s="22" t="str">
        <f t="shared" ref="S171:S187" si="2">IFERROR(F169/B169-1,"")</f>
        <v/>
      </c>
    </row>
    <row r="172" spans="19:19" x14ac:dyDescent="0.25">
      <c r="S172" s="22" t="str">
        <f t="shared" si="2"/>
        <v/>
      </c>
    </row>
    <row r="173" spans="19:19" x14ac:dyDescent="0.25">
      <c r="S173" s="22" t="str">
        <f t="shared" si="2"/>
        <v/>
      </c>
    </row>
    <row r="174" spans="19:19" x14ac:dyDescent="0.25">
      <c r="S174" s="22" t="str">
        <f t="shared" si="2"/>
        <v/>
      </c>
    </row>
    <row r="175" spans="19:19" x14ac:dyDescent="0.25">
      <c r="S175" s="22" t="str">
        <f t="shared" si="2"/>
        <v/>
      </c>
    </row>
    <row r="176" spans="19:19" x14ac:dyDescent="0.25">
      <c r="S176" s="22" t="str">
        <f t="shared" si="2"/>
        <v/>
      </c>
    </row>
    <row r="177" spans="19:19" x14ac:dyDescent="0.25">
      <c r="S177" s="22" t="str">
        <f t="shared" si="2"/>
        <v/>
      </c>
    </row>
    <row r="178" spans="19:19" x14ac:dyDescent="0.25">
      <c r="S178" s="22" t="str">
        <f t="shared" si="2"/>
        <v/>
      </c>
    </row>
    <row r="179" spans="19:19" x14ac:dyDescent="0.25">
      <c r="S179" s="22" t="str">
        <f t="shared" si="2"/>
        <v/>
      </c>
    </row>
    <row r="180" spans="19:19" x14ac:dyDescent="0.25">
      <c r="S180" s="22" t="str">
        <f t="shared" si="2"/>
        <v/>
      </c>
    </row>
    <row r="181" spans="19:19" x14ac:dyDescent="0.25">
      <c r="S181" s="22" t="str">
        <f t="shared" si="2"/>
        <v/>
      </c>
    </row>
    <row r="182" spans="19:19" x14ac:dyDescent="0.25">
      <c r="S182" s="22" t="str">
        <f t="shared" si="2"/>
        <v/>
      </c>
    </row>
    <row r="183" spans="19:19" x14ac:dyDescent="0.25">
      <c r="S183" s="22" t="str">
        <f t="shared" si="2"/>
        <v/>
      </c>
    </row>
    <row r="184" spans="19:19" x14ac:dyDescent="0.25">
      <c r="S184" s="22" t="str">
        <f t="shared" si="2"/>
        <v/>
      </c>
    </row>
    <row r="185" spans="19:19" x14ac:dyDescent="0.25">
      <c r="S185" s="22" t="str">
        <f t="shared" si="2"/>
        <v/>
      </c>
    </row>
    <row r="186" spans="19:19" x14ac:dyDescent="0.25">
      <c r="S186" s="22" t="str">
        <f t="shared" si="2"/>
        <v/>
      </c>
    </row>
    <row r="187" spans="19:19" x14ac:dyDescent="0.25">
      <c r="S187" s="22" t="str">
        <f t="shared" si="2"/>
        <v/>
      </c>
    </row>
    <row r="188" spans="19:19" x14ac:dyDescent="0.25">
      <c r="S188" s="22" t="str">
        <f t="shared" ref="S188:S251" si="3">IFERROR(F186/B186-1,"")</f>
        <v/>
      </c>
    </row>
    <row r="189" spans="19:19" x14ac:dyDescent="0.25">
      <c r="S189" s="22" t="str">
        <f t="shared" si="3"/>
        <v/>
      </c>
    </row>
    <row r="190" spans="19:19" x14ac:dyDescent="0.25">
      <c r="S190" s="22" t="str">
        <f t="shared" si="3"/>
        <v/>
      </c>
    </row>
    <row r="191" spans="19:19" x14ac:dyDescent="0.25">
      <c r="S191" s="22" t="str">
        <f t="shared" si="3"/>
        <v/>
      </c>
    </row>
    <row r="192" spans="19:19" x14ac:dyDescent="0.25">
      <c r="S192" s="22" t="str">
        <f t="shared" si="3"/>
        <v/>
      </c>
    </row>
    <row r="193" spans="19:19" x14ac:dyDescent="0.25">
      <c r="S193" s="22" t="str">
        <f t="shared" si="3"/>
        <v/>
      </c>
    </row>
    <row r="194" spans="19:19" x14ac:dyDescent="0.25">
      <c r="S194" s="22" t="str">
        <f t="shared" si="3"/>
        <v/>
      </c>
    </row>
    <row r="195" spans="19:19" x14ac:dyDescent="0.25">
      <c r="S195" s="22" t="str">
        <f t="shared" si="3"/>
        <v/>
      </c>
    </row>
    <row r="196" spans="19:19" x14ac:dyDescent="0.25">
      <c r="S196" s="22" t="str">
        <f t="shared" si="3"/>
        <v/>
      </c>
    </row>
    <row r="197" spans="19:19" x14ac:dyDescent="0.25">
      <c r="S197" s="22" t="str">
        <f t="shared" si="3"/>
        <v/>
      </c>
    </row>
    <row r="198" spans="19:19" x14ac:dyDescent="0.25">
      <c r="S198" s="22" t="str">
        <f t="shared" si="3"/>
        <v/>
      </c>
    </row>
    <row r="199" spans="19:19" x14ac:dyDescent="0.25">
      <c r="S199" s="22" t="str">
        <f t="shared" si="3"/>
        <v/>
      </c>
    </row>
    <row r="200" spans="19:19" x14ac:dyDescent="0.25">
      <c r="S200" s="22" t="str">
        <f t="shared" si="3"/>
        <v/>
      </c>
    </row>
    <row r="201" spans="19:19" x14ac:dyDescent="0.25">
      <c r="S201" s="22" t="str">
        <f t="shared" si="3"/>
        <v/>
      </c>
    </row>
    <row r="202" spans="19:19" x14ac:dyDescent="0.25">
      <c r="S202" s="22" t="str">
        <f t="shared" si="3"/>
        <v/>
      </c>
    </row>
    <row r="203" spans="19:19" x14ac:dyDescent="0.25">
      <c r="S203" s="22" t="str">
        <f t="shared" si="3"/>
        <v/>
      </c>
    </row>
    <row r="204" spans="19:19" x14ac:dyDescent="0.25">
      <c r="S204" s="22" t="str">
        <f t="shared" si="3"/>
        <v/>
      </c>
    </row>
    <row r="205" spans="19:19" x14ac:dyDescent="0.25">
      <c r="S205" s="22" t="str">
        <f t="shared" si="3"/>
        <v/>
      </c>
    </row>
    <row r="206" spans="19:19" x14ac:dyDescent="0.25">
      <c r="S206" s="22" t="str">
        <f t="shared" si="3"/>
        <v/>
      </c>
    </row>
    <row r="207" spans="19:19" x14ac:dyDescent="0.25">
      <c r="S207" s="22" t="str">
        <f t="shared" si="3"/>
        <v/>
      </c>
    </row>
    <row r="208" spans="19:19" x14ac:dyDescent="0.25">
      <c r="S208" s="22" t="str">
        <f t="shared" si="3"/>
        <v/>
      </c>
    </row>
    <row r="209" spans="19:19" x14ac:dyDescent="0.25">
      <c r="S209" s="22" t="str">
        <f t="shared" si="3"/>
        <v/>
      </c>
    </row>
    <row r="210" spans="19:19" x14ac:dyDescent="0.25">
      <c r="S210" s="22" t="str">
        <f t="shared" si="3"/>
        <v/>
      </c>
    </row>
    <row r="211" spans="19:19" x14ac:dyDescent="0.25">
      <c r="S211" s="22" t="str">
        <f t="shared" si="3"/>
        <v/>
      </c>
    </row>
    <row r="212" spans="19:19" x14ac:dyDescent="0.25">
      <c r="S212" s="22" t="str">
        <f t="shared" si="3"/>
        <v/>
      </c>
    </row>
    <row r="213" spans="19:19" x14ac:dyDescent="0.25">
      <c r="S213" s="22" t="str">
        <f t="shared" si="3"/>
        <v/>
      </c>
    </row>
    <row r="214" spans="19:19" x14ac:dyDescent="0.25">
      <c r="S214" s="22" t="str">
        <f t="shared" si="3"/>
        <v/>
      </c>
    </row>
    <row r="215" spans="19:19" x14ac:dyDescent="0.25">
      <c r="S215" s="22" t="str">
        <f t="shared" si="3"/>
        <v/>
      </c>
    </row>
    <row r="216" spans="19:19" x14ac:dyDescent="0.25">
      <c r="S216" s="22" t="str">
        <f t="shared" si="3"/>
        <v/>
      </c>
    </row>
    <row r="217" spans="19:19" x14ac:dyDescent="0.25">
      <c r="S217" s="22" t="str">
        <f t="shared" si="3"/>
        <v/>
      </c>
    </row>
    <row r="218" spans="19:19" x14ac:dyDescent="0.25">
      <c r="S218" s="22" t="str">
        <f t="shared" si="3"/>
        <v/>
      </c>
    </row>
    <row r="219" spans="19:19" x14ac:dyDescent="0.25">
      <c r="S219" s="22" t="str">
        <f t="shared" si="3"/>
        <v/>
      </c>
    </row>
    <row r="220" spans="19:19" x14ac:dyDescent="0.25">
      <c r="S220" s="22" t="str">
        <f t="shared" si="3"/>
        <v/>
      </c>
    </row>
    <row r="221" spans="19:19" x14ac:dyDescent="0.25">
      <c r="S221" s="22" t="str">
        <f t="shared" si="3"/>
        <v/>
      </c>
    </row>
    <row r="222" spans="19:19" x14ac:dyDescent="0.25">
      <c r="S222" s="22" t="str">
        <f t="shared" si="3"/>
        <v/>
      </c>
    </row>
    <row r="223" spans="19:19" x14ac:dyDescent="0.25">
      <c r="S223" s="22" t="str">
        <f t="shared" si="3"/>
        <v/>
      </c>
    </row>
    <row r="224" spans="19:19" x14ac:dyDescent="0.25">
      <c r="S224" s="22" t="str">
        <f t="shared" si="3"/>
        <v/>
      </c>
    </row>
    <row r="225" spans="19:19" x14ac:dyDescent="0.25">
      <c r="S225" s="22" t="str">
        <f t="shared" si="3"/>
        <v/>
      </c>
    </row>
    <row r="226" spans="19:19" x14ac:dyDescent="0.25">
      <c r="S226" s="22" t="str">
        <f t="shared" si="3"/>
        <v/>
      </c>
    </row>
    <row r="227" spans="19:19" x14ac:dyDescent="0.25">
      <c r="S227" s="22" t="str">
        <f t="shared" si="3"/>
        <v/>
      </c>
    </row>
    <row r="228" spans="19:19" x14ac:dyDescent="0.25">
      <c r="S228" s="22" t="str">
        <f t="shared" si="3"/>
        <v/>
      </c>
    </row>
    <row r="229" spans="19:19" x14ac:dyDescent="0.25">
      <c r="S229" s="22" t="str">
        <f t="shared" si="3"/>
        <v/>
      </c>
    </row>
    <row r="230" spans="19:19" x14ac:dyDescent="0.25">
      <c r="S230" s="22" t="str">
        <f t="shared" si="3"/>
        <v/>
      </c>
    </row>
    <row r="231" spans="19:19" x14ac:dyDescent="0.25">
      <c r="S231" s="22" t="str">
        <f t="shared" si="3"/>
        <v/>
      </c>
    </row>
    <row r="232" spans="19:19" x14ac:dyDescent="0.25">
      <c r="S232" s="22" t="str">
        <f t="shared" si="3"/>
        <v/>
      </c>
    </row>
    <row r="233" spans="19:19" x14ac:dyDescent="0.25">
      <c r="S233" s="22" t="str">
        <f t="shared" si="3"/>
        <v/>
      </c>
    </row>
    <row r="234" spans="19:19" x14ac:dyDescent="0.25">
      <c r="S234" s="22" t="str">
        <f t="shared" si="3"/>
        <v/>
      </c>
    </row>
    <row r="235" spans="19:19" x14ac:dyDescent="0.25">
      <c r="S235" s="22" t="str">
        <f t="shared" si="3"/>
        <v/>
      </c>
    </row>
    <row r="236" spans="19:19" x14ac:dyDescent="0.25">
      <c r="S236" s="22" t="str">
        <f t="shared" si="3"/>
        <v/>
      </c>
    </row>
    <row r="237" spans="19:19" x14ac:dyDescent="0.25">
      <c r="S237" s="22" t="str">
        <f t="shared" si="3"/>
        <v/>
      </c>
    </row>
    <row r="238" spans="19:19" x14ac:dyDescent="0.25">
      <c r="S238" s="22" t="str">
        <f t="shared" si="3"/>
        <v/>
      </c>
    </row>
    <row r="239" spans="19:19" x14ac:dyDescent="0.25">
      <c r="S239" s="22" t="str">
        <f t="shared" si="3"/>
        <v/>
      </c>
    </row>
    <row r="240" spans="19:19" x14ac:dyDescent="0.25">
      <c r="S240" s="22" t="str">
        <f t="shared" si="3"/>
        <v/>
      </c>
    </row>
    <row r="241" spans="19:19" x14ac:dyDescent="0.25">
      <c r="S241" s="22" t="str">
        <f t="shared" si="3"/>
        <v/>
      </c>
    </row>
    <row r="242" spans="19:19" x14ac:dyDescent="0.25">
      <c r="S242" s="22" t="str">
        <f t="shared" si="3"/>
        <v/>
      </c>
    </row>
    <row r="243" spans="19:19" x14ac:dyDescent="0.25">
      <c r="S243" s="22" t="str">
        <f t="shared" si="3"/>
        <v/>
      </c>
    </row>
    <row r="244" spans="19:19" x14ac:dyDescent="0.25">
      <c r="S244" s="22" t="str">
        <f t="shared" si="3"/>
        <v/>
      </c>
    </row>
    <row r="245" spans="19:19" x14ac:dyDescent="0.25">
      <c r="S245" s="22" t="str">
        <f t="shared" si="3"/>
        <v/>
      </c>
    </row>
    <row r="246" spans="19:19" x14ac:dyDescent="0.25">
      <c r="S246" s="22" t="str">
        <f t="shared" si="3"/>
        <v/>
      </c>
    </row>
    <row r="247" spans="19:19" x14ac:dyDescent="0.25">
      <c r="S247" s="22" t="str">
        <f t="shared" si="3"/>
        <v/>
      </c>
    </row>
    <row r="248" spans="19:19" x14ac:dyDescent="0.25">
      <c r="S248" s="22" t="str">
        <f t="shared" si="3"/>
        <v/>
      </c>
    </row>
    <row r="249" spans="19:19" x14ac:dyDescent="0.25">
      <c r="S249" s="22" t="str">
        <f t="shared" si="3"/>
        <v/>
      </c>
    </row>
    <row r="250" spans="19:19" x14ac:dyDescent="0.25">
      <c r="S250" s="22" t="str">
        <f t="shared" si="3"/>
        <v/>
      </c>
    </row>
    <row r="251" spans="19:19" x14ac:dyDescent="0.25">
      <c r="S251" s="22" t="str">
        <f t="shared" si="3"/>
        <v/>
      </c>
    </row>
    <row r="252" spans="19:19" x14ac:dyDescent="0.25">
      <c r="S252" s="22" t="str">
        <f t="shared" ref="S252:S315" si="4">IFERROR(F250/B250-1,"")</f>
        <v/>
      </c>
    </row>
    <row r="253" spans="19:19" x14ac:dyDescent="0.25">
      <c r="S253" s="22" t="str">
        <f t="shared" si="4"/>
        <v/>
      </c>
    </row>
    <row r="254" spans="19:19" x14ac:dyDescent="0.25">
      <c r="S254" s="22" t="str">
        <f t="shared" si="4"/>
        <v/>
      </c>
    </row>
    <row r="255" spans="19:19" x14ac:dyDescent="0.25">
      <c r="S255" s="22" t="str">
        <f t="shared" si="4"/>
        <v/>
      </c>
    </row>
    <row r="256" spans="19:19" x14ac:dyDescent="0.25">
      <c r="S256" s="22" t="str">
        <f t="shared" si="4"/>
        <v/>
      </c>
    </row>
    <row r="257" spans="19:19" x14ac:dyDescent="0.25">
      <c r="S257" s="22" t="str">
        <f t="shared" si="4"/>
        <v/>
      </c>
    </row>
    <row r="258" spans="19:19" x14ac:dyDescent="0.25">
      <c r="S258" s="22" t="str">
        <f t="shared" si="4"/>
        <v/>
      </c>
    </row>
    <row r="259" spans="19:19" x14ac:dyDescent="0.25">
      <c r="S259" s="22" t="str">
        <f t="shared" si="4"/>
        <v/>
      </c>
    </row>
    <row r="260" spans="19:19" x14ac:dyDescent="0.25">
      <c r="S260" s="22" t="str">
        <f t="shared" si="4"/>
        <v/>
      </c>
    </row>
    <row r="261" spans="19:19" x14ac:dyDescent="0.25">
      <c r="S261" s="22" t="str">
        <f t="shared" si="4"/>
        <v/>
      </c>
    </row>
    <row r="262" spans="19:19" x14ac:dyDescent="0.25">
      <c r="S262" s="22" t="str">
        <f t="shared" si="4"/>
        <v/>
      </c>
    </row>
    <row r="263" spans="19:19" x14ac:dyDescent="0.25">
      <c r="S263" s="22" t="str">
        <f t="shared" si="4"/>
        <v/>
      </c>
    </row>
    <row r="264" spans="19:19" x14ac:dyDescent="0.25">
      <c r="S264" s="22" t="str">
        <f t="shared" si="4"/>
        <v/>
      </c>
    </row>
    <row r="265" spans="19:19" x14ac:dyDescent="0.25">
      <c r="S265" s="22" t="str">
        <f t="shared" si="4"/>
        <v/>
      </c>
    </row>
    <row r="266" spans="19:19" x14ac:dyDescent="0.25">
      <c r="S266" s="22" t="str">
        <f t="shared" si="4"/>
        <v/>
      </c>
    </row>
    <row r="267" spans="19:19" x14ac:dyDescent="0.25">
      <c r="S267" s="22" t="str">
        <f t="shared" si="4"/>
        <v/>
      </c>
    </row>
    <row r="268" spans="19:19" x14ac:dyDescent="0.25">
      <c r="S268" s="22" t="str">
        <f t="shared" si="4"/>
        <v/>
      </c>
    </row>
    <row r="269" spans="19:19" x14ac:dyDescent="0.25">
      <c r="S269" s="22" t="str">
        <f t="shared" si="4"/>
        <v/>
      </c>
    </row>
    <row r="270" spans="19:19" x14ac:dyDescent="0.25">
      <c r="S270" s="22" t="str">
        <f t="shared" si="4"/>
        <v/>
      </c>
    </row>
    <row r="271" spans="19:19" x14ac:dyDescent="0.25">
      <c r="S271" s="22" t="str">
        <f t="shared" si="4"/>
        <v/>
      </c>
    </row>
    <row r="272" spans="19:19" x14ac:dyDescent="0.25">
      <c r="S272" s="22" t="str">
        <f t="shared" si="4"/>
        <v/>
      </c>
    </row>
    <row r="273" spans="19:19" x14ac:dyDescent="0.25">
      <c r="S273" s="22" t="str">
        <f t="shared" si="4"/>
        <v/>
      </c>
    </row>
    <row r="274" spans="19:19" x14ac:dyDescent="0.25">
      <c r="S274" s="22" t="str">
        <f t="shared" si="4"/>
        <v/>
      </c>
    </row>
    <row r="275" spans="19:19" x14ac:dyDescent="0.25">
      <c r="S275" s="22" t="str">
        <f t="shared" si="4"/>
        <v/>
      </c>
    </row>
    <row r="276" spans="19:19" x14ac:dyDescent="0.25">
      <c r="S276" s="22" t="str">
        <f t="shared" si="4"/>
        <v/>
      </c>
    </row>
    <row r="277" spans="19:19" x14ac:dyDescent="0.25">
      <c r="S277" s="22" t="str">
        <f t="shared" si="4"/>
        <v/>
      </c>
    </row>
    <row r="278" spans="19:19" x14ac:dyDescent="0.25">
      <c r="S278" s="22" t="str">
        <f t="shared" si="4"/>
        <v/>
      </c>
    </row>
    <row r="279" spans="19:19" x14ac:dyDescent="0.25">
      <c r="S279" s="22" t="str">
        <f t="shared" si="4"/>
        <v/>
      </c>
    </row>
    <row r="280" spans="19:19" x14ac:dyDescent="0.25">
      <c r="S280" s="22" t="str">
        <f t="shared" si="4"/>
        <v/>
      </c>
    </row>
    <row r="281" spans="19:19" x14ac:dyDescent="0.25">
      <c r="S281" s="22" t="str">
        <f t="shared" si="4"/>
        <v/>
      </c>
    </row>
    <row r="282" spans="19:19" x14ac:dyDescent="0.25">
      <c r="S282" s="22" t="str">
        <f t="shared" si="4"/>
        <v/>
      </c>
    </row>
    <row r="283" spans="19:19" x14ac:dyDescent="0.25">
      <c r="S283" s="22" t="str">
        <f t="shared" si="4"/>
        <v/>
      </c>
    </row>
    <row r="284" spans="19:19" x14ac:dyDescent="0.25">
      <c r="S284" s="22" t="str">
        <f t="shared" si="4"/>
        <v/>
      </c>
    </row>
    <row r="285" spans="19:19" x14ac:dyDescent="0.25">
      <c r="S285" s="22" t="str">
        <f t="shared" si="4"/>
        <v/>
      </c>
    </row>
    <row r="286" spans="19:19" x14ac:dyDescent="0.25">
      <c r="S286" s="22" t="str">
        <f t="shared" si="4"/>
        <v/>
      </c>
    </row>
    <row r="287" spans="19:19" x14ac:dyDescent="0.25">
      <c r="S287" s="22" t="str">
        <f t="shared" si="4"/>
        <v/>
      </c>
    </row>
    <row r="288" spans="19:19" x14ac:dyDescent="0.25">
      <c r="S288" s="22" t="str">
        <f t="shared" si="4"/>
        <v/>
      </c>
    </row>
    <row r="289" spans="19:19" x14ac:dyDescent="0.25">
      <c r="S289" s="22" t="str">
        <f t="shared" si="4"/>
        <v/>
      </c>
    </row>
    <row r="290" spans="19:19" x14ac:dyDescent="0.25">
      <c r="S290" s="22" t="str">
        <f t="shared" si="4"/>
        <v/>
      </c>
    </row>
    <row r="291" spans="19:19" x14ac:dyDescent="0.25">
      <c r="S291" s="22" t="str">
        <f t="shared" si="4"/>
        <v/>
      </c>
    </row>
    <row r="292" spans="19:19" x14ac:dyDescent="0.25">
      <c r="S292" s="22" t="str">
        <f t="shared" si="4"/>
        <v/>
      </c>
    </row>
    <row r="293" spans="19:19" x14ac:dyDescent="0.25">
      <c r="S293" s="22" t="str">
        <f t="shared" si="4"/>
        <v/>
      </c>
    </row>
    <row r="294" spans="19:19" x14ac:dyDescent="0.25">
      <c r="S294" s="22" t="str">
        <f t="shared" si="4"/>
        <v/>
      </c>
    </row>
    <row r="295" spans="19:19" x14ac:dyDescent="0.25">
      <c r="S295" s="22" t="str">
        <f t="shared" si="4"/>
        <v/>
      </c>
    </row>
    <row r="296" spans="19:19" x14ac:dyDescent="0.25">
      <c r="S296" s="22" t="str">
        <f t="shared" si="4"/>
        <v/>
      </c>
    </row>
    <row r="297" spans="19:19" x14ac:dyDescent="0.25">
      <c r="S297" s="22" t="str">
        <f t="shared" si="4"/>
        <v/>
      </c>
    </row>
    <row r="298" spans="19:19" x14ac:dyDescent="0.25">
      <c r="S298" s="22" t="str">
        <f t="shared" si="4"/>
        <v/>
      </c>
    </row>
    <row r="299" spans="19:19" x14ac:dyDescent="0.25">
      <c r="S299" s="22" t="str">
        <f t="shared" si="4"/>
        <v/>
      </c>
    </row>
    <row r="300" spans="19:19" x14ac:dyDescent="0.25">
      <c r="S300" s="22" t="str">
        <f t="shared" si="4"/>
        <v/>
      </c>
    </row>
    <row r="301" spans="19:19" x14ac:dyDescent="0.25">
      <c r="S301" s="22" t="str">
        <f t="shared" si="4"/>
        <v/>
      </c>
    </row>
    <row r="302" spans="19:19" x14ac:dyDescent="0.25">
      <c r="S302" s="22" t="str">
        <f t="shared" si="4"/>
        <v/>
      </c>
    </row>
    <row r="303" spans="19:19" x14ac:dyDescent="0.25">
      <c r="S303" s="22" t="str">
        <f t="shared" si="4"/>
        <v/>
      </c>
    </row>
    <row r="304" spans="19:19" x14ac:dyDescent="0.25">
      <c r="S304" s="22" t="str">
        <f t="shared" si="4"/>
        <v/>
      </c>
    </row>
    <row r="305" spans="19:19" x14ac:dyDescent="0.25">
      <c r="S305" s="22" t="str">
        <f t="shared" si="4"/>
        <v/>
      </c>
    </row>
    <row r="306" spans="19:19" x14ac:dyDescent="0.25">
      <c r="S306" s="22" t="str">
        <f t="shared" si="4"/>
        <v/>
      </c>
    </row>
    <row r="307" spans="19:19" x14ac:dyDescent="0.25">
      <c r="S307" s="22" t="str">
        <f t="shared" si="4"/>
        <v/>
      </c>
    </row>
    <row r="308" spans="19:19" x14ac:dyDescent="0.25">
      <c r="S308" s="22" t="str">
        <f t="shared" si="4"/>
        <v/>
      </c>
    </row>
    <row r="309" spans="19:19" x14ac:dyDescent="0.25">
      <c r="S309" s="22" t="str">
        <f t="shared" si="4"/>
        <v/>
      </c>
    </row>
    <row r="310" spans="19:19" x14ac:dyDescent="0.25">
      <c r="S310" s="22" t="str">
        <f t="shared" si="4"/>
        <v/>
      </c>
    </row>
    <row r="311" spans="19:19" x14ac:dyDescent="0.25">
      <c r="S311" s="22" t="str">
        <f t="shared" si="4"/>
        <v/>
      </c>
    </row>
    <row r="312" spans="19:19" x14ac:dyDescent="0.25">
      <c r="S312" s="22" t="str">
        <f t="shared" si="4"/>
        <v/>
      </c>
    </row>
    <row r="313" spans="19:19" x14ac:dyDescent="0.25">
      <c r="S313" s="22" t="str">
        <f t="shared" si="4"/>
        <v/>
      </c>
    </row>
    <row r="314" spans="19:19" x14ac:dyDescent="0.25">
      <c r="S314" s="22" t="str">
        <f t="shared" si="4"/>
        <v/>
      </c>
    </row>
    <row r="315" spans="19:19" x14ac:dyDescent="0.25">
      <c r="S315" s="22" t="str">
        <f t="shared" si="4"/>
        <v/>
      </c>
    </row>
    <row r="316" spans="19:19" x14ac:dyDescent="0.25">
      <c r="S316" s="22" t="str">
        <f t="shared" ref="S316:S379" si="5">IFERROR(F314/B314-1,"")</f>
        <v/>
      </c>
    </row>
    <row r="317" spans="19:19" x14ac:dyDescent="0.25">
      <c r="S317" s="22" t="str">
        <f t="shared" si="5"/>
        <v/>
      </c>
    </row>
    <row r="318" spans="19:19" x14ac:dyDescent="0.25">
      <c r="S318" s="22" t="str">
        <f t="shared" si="5"/>
        <v/>
      </c>
    </row>
    <row r="319" spans="19:19" x14ac:dyDescent="0.25">
      <c r="S319" s="22" t="str">
        <f t="shared" si="5"/>
        <v/>
      </c>
    </row>
    <row r="320" spans="19:19" x14ac:dyDescent="0.25">
      <c r="S320" s="22" t="str">
        <f t="shared" si="5"/>
        <v/>
      </c>
    </row>
    <row r="321" spans="19:19" x14ac:dyDescent="0.25">
      <c r="S321" s="22" t="str">
        <f t="shared" si="5"/>
        <v/>
      </c>
    </row>
    <row r="322" spans="19:19" x14ac:dyDescent="0.25">
      <c r="S322" s="22" t="str">
        <f t="shared" si="5"/>
        <v/>
      </c>
    </row>
    <row r="323" spans="19:19" x14ac:dyDescent="0.25">
      <c r="S323" s="22" t="str">
        <f t="shared" si="5"/>
        <v/>
      </c>
    </row>
    <row r="324" spans="19:19" x14ac:dyDescent="0.25">
      <c r="S324" s="22" t="str">
        <f t="shared" si="5"/>
        <v/>
      </c>
    </row>
    <row r="325" spans="19:19" x14ac:dyDescent="0.25">
      <c r="S325" s="22" t="str">
        <f t="shared" si="5"/>
        <v/>
      </c>
    </row>
    <row r="326" spans="19:19" x14ac:dyDescent="0.25">
      <c r="S326" s="22" t="str">
        <f t="shared" si="5"/>
        <v/>
      </c>
    </row>
    <row r="327" spans="19:19" x14ac:dyDescent="0.25">
      <c r="S327" s="22" t="str">
        <f t="shared" si="5"/>
        <v/>
      </c>
    </row>
    <row r="328" spans="19:19" x14ac:dyDescent="0.25">
      <c r="S328" s="22" t="str">
        <f t="shared" si="5"/>
        <v/>
      </c>
    </row>
    <row r="329" spans="19:19" x14ac:dyDescent="0.25">
      <c r="S329" s="22" t="str">
        <f t="shared" si="5"/>
        <v/>
      </c>
    </row>
    <row r="330" spans="19:19" x14ac:dyDescent="0.25">
      <c r="S330" s="22" t="str">
        <f t="shared" si="5"/>
        <v/>
      </c>
    </row>
    <row r="331" spans="19:19" x14ac:dyDescent="0.25">
      <c r="S331" s="22" t="str">
        <f t="shared" si="5"/>
        <v/>
      </c>
    </row>
    <row r="332" spans="19:19" x14ac:dyDescent="0.25">
      <c r="S332" s="22" t="str">
        <f t="shared" si="5"/>
        <v/>
      </c>
    </row>
    <row r="333" spans="19:19" x14ac:dyDescent="0.25">
      <c r="S333" s="22" t="str">
        <f t="shared" si="5"/>
        <v/>
      </c>
    </row>
    <row r="334" spans="19:19" x14ac:dyDescent="0.25">
      <c r="S334" s="22" t="str">
        <f t="shared" si="5"/>
        <v/>
      </c>
    </row>
    <row r="335" spans="19:19" x14ac:dyDescent="0.25">
      <c r="S335" s="22" t="str">
        <f t="shared" si="5"/>
        <v/>
      </c>
    </row>
    <row r="336" spans="19:19" x14ac:dyDescent="0.25">
      <c r="S336" s="22" t="str">
        <f t="shared" si="5"/>
        <v/>
      </c>
    </row>
    <row r="337" spans="19:19" x14ac:dyDescent="0.25">
      <c r="S337" s="22" t="str">
        <f t="shared" si="5"/>
        <v/>
      </c>
    </row>
    <row r="338" spans="19:19" x14ac:dyDescent="0.25">
      <c r="S338" s="22" t="str">
        <f t="shared" si="5"/>
        <v/>
      </c>
    </row>
    <row r="339" spans="19:19" x14ac:dyDescent="0.25">
      <c r="S339" s="22" t="str">
        <f t="shared" si="5"/>
        <v/>
      </c>
    </row>
    <row r="340" spans="19:19" x14ac:dyDescent="0.25">
      <c r="S340" s="22" t="str">
        <f t="shared" si="5"/>
        <v/>
      </c>
    </row>
    <row r="341" spans="19:19" x14ac:dyDescent="0.25">
      <c r="S341" s="22" t="str">
        <f t="shared" si="5"/>
        <v/>
      </c>
    </row>
    <row r="342" spans="19:19" x14ac:dyDescent="0.25">
      <c r="S342" s="22" t="str">
        <f t="shared" si="5"/>
        <v/>
      </c>
    </row>
    <row r="343" spans="19:19" x14ac:dyDescent="0.25">
      <c r="S343" s="22" t="str">
        <f t="shared" si="5"/>
        <v/>
      </c>
    </row>
    <row r="344" spans="19:19" x14ac:dyDescent="0.25">
      <c r="S344" s="22" t="str">
        <f t="shared" si="5"/>
        <v/>
      </c>
    </row>
    <row r="345" spans="19:19" x14ac:dyDescent="0.25">
      <c r="S345" s="22" t="str">
        <f t="shared" si="5"/>
        <v/>
      </c>
    </row>
    <row r="346" spans="19:19" x14ac:dyDescent="0.25">
      <c r="S346" s="22" t="str">
        <f t="shared" si="5"/>
        <v/>
      </c>
    </row>
    <row r="347" spans="19:19" x14ac:dyDescent="0.25">
      <c r="S347" s="22" t="str">
        <f t="shared" si="5"/>
        <v/>
      </c>
    </row>
    <row r="348" spans="19:19" x14ac:dyDescent="0.25">
      <c r="S348" s="22" t="str">
        <f t="shared" si="5"/>
        <v/>
      </c>
    </row>
    <row r="349" spans="19:19" x14ac:dyDescent="0.25">
      <c r="S349" s="22" t="str">
        <f t="shared" si="5"/>
        <v/>
      </c>
    </row>
    <row r="350" spans="19:19" x14ac:dyDescent="0.25">
      <c r="S350" s="22" t="str">
        <f t="shared" si="5"/>
        <v/>
      </c>
    </row>
    <row r="351" spans="19:19" x14ac:dyDescent="0.25">
      <c r="S351" s="22" t="str">
        <f t="shared" si="5"/>
        <v/>
      </c>
    </row>
    <row r="352" spans="19:19" x14ac:dyDescent="0.25">
      <c r="S352" s="22" t="str">
        <f t="shared" si="5"/>
        <v/>
      </c>
    </row>
    <row r="353" spans="19:19" x14ac:dyDescent="0.25">
      <c r="S353" s="22" t="str">
        <f t="shared" si="5"/>
        <v/>
      </c>
    </row>
    <row r="354" spans="19:19" x14ac:dyDescent="0.25">
      <c r="S354" s="22" t="str">
        <f t="shared" si="5"/>
        <v/>
      </c>
    </row>
    <row r="355" spans="19:19" x14ac:dyDescent="0.25">
      <c r="S355" s="22" t="str">
        <f t="shared" si="5"/>
        <v/>
      </c>
    </row>
    <row r="356" spans="19:19" x14ac:dyDescent="0.25">
      <c r="S356" s="22" t="str">
        <f t="shared" si="5"/>
        <v/>
      </c>
    </row>
    <row r="357" spans="19:19" x14ac:dyDescent="0.25">
      <c r="S357" s="22" t="str">
        <f t="shared" si="5"/>
        <v/>
      </c>
    </row>
    <row r="358" spans="19:19" x14ac:dyDescent="0.25">
      <c r="S358" s="22" t="str">
        <f t="shared" si="5"/>
        <v/>
      </c>
    </row>
    <row r="359" spans="19:19" x14ac:dyDescent="0.25">
      <c r="S359" s="22" t="str">
        <f t="shared" si="5"/>
        <v/>
      </c>
    </row>
    <row r="360" spans="19:19" x14ac:dyDescent="0.25">
      <c r="S360" s="22" t="str">
        <f t="shared" si="5"/>
        <v/>
      </c>
    </row>
    <row r="361" spans="19:19" x14ac:dyDescent="0.25">
      <c r="S361" s="22" t="str">
        <f t="shared" si="5"/>
        <v/>
      </c>
    </row>
    <row r="362" spans="19:19" x14ac:dyDescent="0.25">
      <c r="S362" s="22" t="str">
        <f t="shared" si="5"/>
        <v/>
      </c>
    </row>
    <row r="363" spans="19:19" x14ac:dyDescent="0.25">
      <c r="S363" s="22" t="str">
        <f t="shared" si="5"/>
        <v/>
      </c>
    </row>
    <row r="364" spans="19:19" x14ac:dyDescent="0.25">
      <c r="S364" s="22" t="str">
        <f t="shared" si="5"/>
        <v/>
      </c>
    </row>
    <row r="365" spans="19:19" x14ac:dyDescent="0.25">
      <c r="S365" s="22" t="str">
        <f t="shared" si="5"/>
        <v/>
      </c>
    </row>
    <row r="366" spans="19:19" x14ac:dyDescent="0.25">
      <c r="S366" s="22" t="str">
        <f t="shared" si="5"/>
        <v/>
      </c>
    </row>
    <row r="367" spans="19:19" x14ac:dyDescent="0.25">
      <c r="S367" s="22" t="str">
        <f t="shared" si="5"/>
        <v/>
      </c>
    </row>
    <row r="368" spans="19:19" x14ac:dyDescent="0.25">
      <c r="S368" s="22" t="str">
        <f t="shared" si="5"/>
        <v/>
      </c>
    </row>
    <row r="369" spans="19:19" x14ac:dyDescent="0.25">
      <c r="S369" s="22" t="str">
        <f t="shared" si="5"/>
        <v/>
      </c>
    </row>
    <row r="370" spans="19:19" x14ac:dyDescent="0.25">
      <c r="S370" s="22" t="str">
        <f t="shared" si="5"/>
        <v/>
      </c>
    </row>
    <row r="371" spans="19:19" x14ac:dyDescent="0.25">
      <c r="S371" s="22" t="str">
        <f t="shared" si="5"/>
        <v/>
      </c>
    </row>
    <row r="372" spans="19:19" x14ac:dyDescent="0.25">
      <c r="S372" s="22" t="str">
        <f t="shared" si="5"/>
        <v/>
      </c>
    </row>
    <row r="373" spans="19:19" x14ac:dyDescent="0.25">
      <c r="S373" s="22" t="str">
        <f t="shared" si="5"/>
        <v/>
      </c>
    </row>
    <row r="374" spans="19:19" x14ac:dyDescent="0.25">
      <c r="S374" s="22" t="str">
        <f t="shared" si="5"/>
        <v/>
      </c>
    </row>
    <row r="375" spans="19:19" x14ac:dyDescent="0.25">
      <c r="S375" s="22" t="str">
        <f t="shared" si="5"/>
        <v/>
      </c>
    </row>
    <row r="376" spans="19:19" x14ac:dyDescent="0.25">
      <c r="S376" s="22" t="str">
        <f t="shared" si="5"/>
        <v/>
      </c>
    </row>
    <row r="377" spans="19:19" x14ac:dyDescent="0.25">
      <c r="S377" s="22" t="str">
        <f t="shared" si="5"/>
        <v/>
      </c>
    </row>
    <row r="378" spans="19:19" x14ac:dyDescent="0.25">
      <c r="S378" s="22" t="str">
        <f t="shared" si="5"/>
        <v/>
      </c>
    </row>
    <row r="379" spans="19:19" x14ac:dyDescent="0.25">
      <c r="S379" s="22" t="str">
        <f t="shared" si="5"/>
        <v/>
      </c>
    </row>
    <row r="380" spans="19:19" x14ac:dyDescent="0.25">
      <c r="S380" s="22" t="str">
        <f t="shared" ref="S380:S393" si="6">IFERROR(F378/B378-1,"")</f>
        <v/>
      </c>
    </row>
    <row r="381" spans="19:19" x14ac:dyDescent="0.25">
      <c r="S381" s="22" t="str">
        <f t="shared" si="6"/>
        <v/>
      </c>
    </row>
    <row r="382" spans="19:19" x14ac:dyDescent="0.25">
      <c r="S382" s="22" t="str">
        <f t="shared" si="6"/>
        <v/>
      </c>
    </row>
    <row r="383" spans="19:19" x14ac:dyDescent="0.25">
      <c r="S383" s="22" t="str">
        <f t="shared" si="6"/>
        <v/>
      </c>
    </row>
    <row r="384" spans="19:19" x14ac:dyDescent="0.25">
      <c r="S384" s="22" t="str">
        <f t="shared" si="6"/>
        <v/>
      </c>
    </row>
    <row r="385" spans="19:19" x14ac:dyDescent="0.25">
      <c r="S385" s="22" t="str">
        <f t="shared" si="6"/>
        <v/>
      </c>
    </row>
    <row r="386" spans="19:19" x14ac:dyDescent="0.25">
      <c r="S386" s="22" t="str">
        <f t="shared" si="6"/>
        <v/>
      </c>
    </row>
    <row r="387" spans="19:19" x14ac:dyDescent="0.25">
      <c r="S387" s="22" t="str">
        <f t="shared" si="6"/>
        <v/>
      </c>
    </row>
    <row r="388" spans="19:19" x14ac:dyDescent="0.25">
      <c r="S388" s="22" t="str">
        <f t="shared" si="6"/>
        <v/>
      </c>
    </row>
    <row r="389" spans="19:19" x14ac:dyDescent="0.25">
      <c r="S389" s="22" t="str">
        <f t="shared" si="6"/>
        <v/>
      </c>
    </row>
    <row r="390" spans="19:19" x14ac:dyDescent="0.25">
      <c r="S390" s="22" t="str">
        <f t="shared" si="6"/>
        <v/>
      </c>
    </row>
    <row r="391" spans="19:19" x14ac:dyDescent="0.25">
      <c r="S391" s="22" t="str">
        <f t="shared" si="6"/>
        <v/>
      </c>
    </row>
    <row r="392" spans="19:19" x14ac:dyDescent="0.25">
      <c r="S392" s="22" t="str">
        <f t="shared" si="6"/>
        <v/>
      </c>
    </row>
    <row r="393" spans="19:19" x14ac:dyDescent="0.25">
      <c r="S393" s="22" t="str">
        <f t="shared" si="6"/>
        <v/>
      </c>
    </row>
  </sheetData>
  <sortState ref="A3:H114">
    <sortCondition ref="A3"/>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0"/>
  <sheetViews>
    <sheetView showGridLines="0" topLeftCell="A13" zoomScale="90" zoomScaleNormal="90" workbookViewId="0">
      <selection activeCell="G25" sqref="G25:H34"/>
    </sheetView>
  </sheetViews>
  <sheetFormatPr defaultRowHeight="15" x14ac:dyDescent="0.25"/>
  <cols>
    <col min="1" max="1" width="18.85546875" customWidth="1"/>
    <col min="2" max="2" width="11.42578125" customWidth="1"/>
    <col min="3" max="3" width="10.7109375" bestFit="1" customWidth="1"/>
    <col min="4" max="4" width="9.85546875" bestFit="1" customWidth="1"/>
    <col min="5" max="5" width="9.42578125" bestFit="1" customWidth="1"/>
    <col min="6" max="6" width="10.7109375" bestFit="1" customWidth="1"/>
    <col min="7" max="7" width="12.85546875" bestFit="1" customWidth="1"/>
    <col min="8" max="8" width="12.7109375" bestFit="1" customWidth="1"/>
    <col min="19" max="19" width="10.7109375" bestFit="1" customWidth="1"/>
  </cols>
  <sheetData>
    <row r="1" spans="1:19" ht="1.5" customHeight="1" x14ac:dyDescent="0.25"/>
    <row r="2" spans="1:19" s="9" customFormat="1" x14ac:dyDescent="0.25">
      <c r="A2" s="27" t="s">
        <v>513</v>
      </c>
      <c r="B2" s="27" t="s">
        <v>514</v>
      </c>
      <c r="C2" s="27" t="s">
        <v>553</v>
      </c>
      <c r="D2" s="27" t="s">
        <v>515</v>
      </c>
      <c r="E2" s="27" t="s">
        <v>516</v>
      </c>
      <c r="F2" s="27" t="s">
        <v>336</v>
      </c>
      <c r="G2" s="27" t="s">
        <v>517</v>
      </c>
      <c r="H2" s="27" t="s">
        <v>518</v>
      </c>
    </row>
    <row r="3" spans="1:19" x14ac:dyDescent="0.25">
      <c r="A3" s="122" t="s">
        <v>260</v>
      </c>
      <c r="B3" s="123">
        <v>24.3</v>
      </c>
      <c r="C3" s="123">
        <v>24.3</v>
      </c>
      <c r="D3" s="123">
        <v>24.3</v>
      </c>
      <c r="E3" s="123">
        <v>24.3</v>
      </c>
      <c r="F3" s="124">
        <v>24.3</v>
      </c>
      <c r="G3" s="145" t="s">
        <v>633</v>
      </c>
      <c r="H3" s="145">
        <v>2210935</v>
      </c>
      <c r="S3" s="22">
        <v>0</v>
      </c>
    </row>
    <row r="4" spans="1:19" x14ac:dyDescent="0.25">
      <c r="A4" s="122" t="s">
        <v>17</v>
      </c>
      <c r="B4" s="123">
        <v>6.6</v>
      </c>
      <c r="C4" s="123">
        <v>6.6</v>
      </c>
      <c r="D4" s="123">
        <v>6.6</v>
      </c>
      <c r="E4" s="123">
        <v>6.6</v>
      </c>
      <c r="F4" s="124">
        <v>6.6</v>
      </c>
      <c r="G4" s="145" t="s">
        <v>641</v>
      </c>
      <c r="H4" s="145" t="s">
        <v>642</v>
      </c>
      <c r="S4" s="22">
        <v>-5.2631578947368474E-2</v>
      </c>
    </row>
    <row r="5" spans="1:19" x14ac:dyDescent="0.25">
      <c r="A5" s="122" t="s">
        <v>118</v>
      </c>
      <c r="B5" s="123">
        <v>1.4</v>
      </c>
      <c r="C5" s="123">
        <v>1.4</v>
      </c>
      <c r="D5" s="123">
        <v>1.4</v>
      </c>
      <c r="E5" s="123">
        <v>1.4</v>
      </c>
      <c r="F5" s="124">
        <v>1.4</v>
      </c>
      <c r="G5" s="145" t="s">
        <v>598</v>
      </c>
      <c r="H5" s="145">
        <v>97557.6</v>
      </c>
      <c r="S5" s="22">
        <v>0</v>
      </c>
    </row>
    <row r="6" spans="1:19" x14ac:dyDescent="0.25">
      <c r="A6" s="122" t="s">
        <v>297</v>
      </c>
      <c r="B6" s="123">
        <v>13.8</v>
      </c>
      <c r="C6" s="123">
        <v>13.8</v>
      </c>
      <c r="D6" s="123">
        <v>13.8</v>
      </c>
      <c r="E6" s="123">
        <v>13.8</v>
      </c>
      <c r="F6" s="124">
        <v>13.8</v>
      </c>
      <c r="G6" s="145" t="s">
        <v>618</v>
      </c>
      <c r="H6" s="145" t="s">
        <v>619</v>
      </c>
      <c r="S6" s="22">
        <v>0</v>
      </c>
    </row>
    <row r="7" spans="1:19" x14ac:dyDescent="0.25">
      <c r="A7" s="122" t="s">
        <v>63</v>
      </c>
      <c r="B7" s="123">
        <v>2.54</v>
      </c>
      <c r="C7" s="123">
        <v>2.54</v>
      </c>
      <c r="D7" s="123">
        <v>2.54</v>
      </c>
      <c r="E7" s="123">
        <v>2.54</v>
      </c>
      <c r="F7" s="124">
        <v>2.54</v>
      </c>
      <c r="G7" s="145" t="s">
        <v>604</v>
      </c>
      <c r="H7" s="145" t="s">
        <v>605</v>
      </c>
      <c r="S7" s="22">
        <v>-2.857142857142847E-2</v>
      </c>
    </row>
    <row r="8" spans="1:19" x14ac:dyDescent="0.25">
      <c r="A8" s="122" t="s">
        <v>88</v>
      </c>
      <c r="B8" s="123">
        <v>2.0699999999999998</v>
      </c>
      <c r="C8" s="123">
        <v>2.0699999999999998</v>
      </c>
      <c r="D8" s="123">
        <v>2.0699999999999998</v>
      </c>
      <c r="E8" s="123">
        <v>2.0699999999999998</v>
      </c>
      <c r="F8" s="124">
        <v>2.0699999999999998</v>
      </c>
      <c r="G8" s="145" t="s">
        <v>624</v>
      </c>
      <c r="H8" s="145">
        <v>79060</v>
      </c>
      <c r="S8" s="22">
        <v>0</v>
      </c>
    </row>
    <row r="9" spans="1:19" x14ac:dyDescent="0.25">
      <c r="A9" s="122" t="s">
        <v>65</v>
      </c>
      <c r="B9" s="123">
        <v>2.14</v>
      </c>
      <c r="C9" s="123">
        <v>2.14</v>
      </c>
      <c r="D9" s="123">
        <v>2.14</v>
      </c>
      <c r="E9" s="123">
        <v>2.14</v>
      </c>
      <c r="F9" s="124">
        <v>2.14</v>
      </c>
      <c r="G9" s="145" t="s">
        <v>617</v>
      </c>
      <c r="H9" s="145">
        <v>91353</v>
      </c>
      <c r="S9" s="22">
        <v>0</v>
      </c>
    </row>
    <row r="10" spans="1:19" x14ac:dyDescent="0.25">
      <c r="A10" s="122" t="s">
        <v>86</v>
      </c>
      <c r="B10" s="123">
        <v>0.41</v>
      </c>
      <c r="C10" s="123">
        <v>0.41</v>
      </c>
      <c r="D10" s="123">
        <v>0.41</v>
      </c>
      <c r="E10" s="123">
        <v>0.41</v>
      </c>
      <c r="F10" s="124">
        <v>0.41</v>
      </c>
      <c r="G10" s="145" t="s">
        <v>614</v>
      </c>
      <c r="H10" s="145">
        <v>15459.05</v>
      </c>
      <c r="S10" s="22">
        <v>0</v>
      </c>
    </row>
    <row r="11" spans="1:19" x14ac:dyDescent="0.25">
      <c r="A11" s="122" t="s">
        <v>55</v>
      </c>
      <c r="B11" s="123">
        <v>8.5</v>
      </c>
      <c r="C11" s="123">
        <v>8.5</v>
      </c>
      <c r="D11" s="123">
        <v>8.5</v>
      </c>
      <c r="E11" s="123">
        <v>8.5</v>
      </c>
      <c r="F11" s="124">
        <v>8.5</v>
      </c>
      <c r="G11" s="145" t="s">
        <v>621</v>
      </c>
      <c r="H11" s="145" t="s">
        <v>622</v>
      </c>
      <c r="S11" s="22">
        <v>0</v>
      </c>
    </row>
    <row r="12" spans="1:19" x14ac:dyDescent="0.25">
      <c r="A12" s="122" t="s">
        <v>107</v>
      </c>
      <c r="B12" s="123">
        <v>13.15</v>
      </c>
      <c r="C12" s="123">
        <v>13.15</v>
      </c>
      <c r="D12" s="123">
        <v>13.15</v>
      </c>
      <c r="E12" s="123">
        <v>13.15</v>
      </c>
      <c r="F12" s="124">
        <v>13.15</v>
      </c>
      <c r="G12" s="145" t="s">
        <v>596</v>
      </c>
      <c r="H12" s="145" t="s">
        <v>597</v>
      </c>
      <c r="S12" s="22">
        <v>0</v>
      </c>
    </row>
    <row r="13" spans="1:19" x14ac:dyDescent="0.25">
      <c r="A13" s="122" t="s">
        <v>21</v>
      </c>
      <c r="B13" s="123">
        <v>0.8</v>
      </c>
      <c r="C13" s="123">
        <v>0.8</v>
      </c>
      <c r="D13" s="123">
        <v>0.8</v>
      </c>
      <c r="E13" s="123">
        <v>0.8</v>
      </c>
      <c r="F13" s="124">
        <v>0.8</v>
      </c>
      <c r="G13" s="145" t="s">
        <v>594</v>
      </c>
      <c r="H13" s="145">
        <v>21787</v>
      </c>
      <c r="S13" s="22">
        <v>0</v>
      </c>
    </row>
    <row r="14" spans="1:19" x14ac:dyDescent="0.25">
      <c r="A14" s="122" t="s">
        <v>28</v>
      </c>
      <c r="B14" s="123">
        <v>6.7</v>
      </c>
      <c r="C14" s="123">
        <v>6.7</v>
      </c>
      <c r="D14" s="123">
        <v>6.7</v>
      </c>
      <c r="E14" s="123">
        <v>6.7</v>
      </c>
      <c r="F14" s="124">
        <v>6.7</v>
      </c>
      <c r="G14" s="145" t="s">
        <v>587</v>
      </c>
      <c r="H14" s="145" t="s">
        <v>588</v>
      </c>
      <c r="S14" s="22">
        <v>-6.8421052631578938E-2</v>
      </c>
    </row>
    <row r="15" spans="1:19" x14ac:dyDescent="0.25">
      <c r="A15" s="122" t="s">
        <v>581</v>
      </c>
      <c r="B15" s="123">
        <v>13.8</v>
      </c>
      <c r="C15" s="123">
        <v>13.8</v>
      </c>
      <c r="D15" s="123">
        <v>13.8</v>
      </c>
      <c r="E15" s="123">
        <v>13.8</v>
      </c>
      <c r="F15" s="124">
        <v>13.8</v>
      </c>
      <c r="G15" s="145" t="s">
        <v>585</v>
      </c>
      <c r="H15" s="145" t="s">
        <v>586</v>
      </c>
      <c r="S15" s="22">
        <v>0</v>
      </c>
    </row>
    <row r="16" spans="1:19" x14ac:dyDescent="0.25">
      <c r="A16" s="122" t="s">
        <v>75</v>
      </c>
      <c r="B16" s="123">
        <v>4.25</v>
      </c>
      <c r="C16" s="123">
        <v>4.25</v>
      </c>
      <c r="D16" s="123">
        <v>4.25</v>
      </c>
      <c r="E16" s="123">
        <v>4.25</v>
      </c>
      <c r="F16" s="124">
        <v>4.25</v>
      </c>
      <c r="G16" s="145" t="s">
        <v>646</v>
      </c>
      <c r="H16" s="145">
        <v>74524.600000000006</v>
      </c>
      <c r="S16" s="22">
        <v>-2.7173913043478271E-2</v>
      </c>
    </row>
    <row r="17" spans="1:19" x14ac:dyDescent="0.25">
      <c r="A17" s="122" t="s">
        <v>113</v>
      </c>
      <c r="B17" s="123">
        <v>0.95</v>
      </c>
      <c r="C17" s="123">
        <v>0.95</v>
      </c>
      <c r="D17" s="123">
        <v>0.95</v>
      </c>
      <c r="E17" s="123">
        <v>0.95</v>
      </c>
      <c r="F17" s="124">
        <v>0.95</v>
      </c>
      <c r="G17" s="145" t="s">
        <v>639</v>
      </c>
      <c r="H17" s="145">
        <v>15886</v>
      </c>
      <c r="S17" s="22">
        <v>0</v>
      </c>
    </row>
    <row r="18" spans="1:19" x14ac:dyDescent="0.25">
      <c r="A18" s="122" t="s">
        <v>304</v>
      </c>
      <c r="B18" s="123">
        <v>1</v>
      </c>
      <c r="C18" s="123">
        <v>1</v>
      </c>
      <c r="D18" s="123">
        <v>1</v>
      </c>
      <c r="E18" s="123">
        <v>1</v>
      </c>
      <c r="F18" s="124">
        <v>1</v>
      </c>
      <c r="G18" s="145" t="s">
        <v>612</v>
      </c>
      <c r="H18" s="145" t="s">
        <v>613</v>
      </c>
      <c r="S18" s="22">
        <v>0</v>
      </c>
    </row>
    <row r="19" spans="1:19" x14ac:dyDescent="0.25">
      <c r="A19" s="122" t="s">
        <v>579</v>
      </c>
      <c r="B19" s="123">
        <v>35.299999999999997</v>
      </c>
      <c r="C19" s="123">
        <v>35.299999999999997</v>
      </c>
      <c r="D19" s="123">
        <v>35.299999999999997</v>
      </c>
      <c r="E19" s="123">
        <v>35.299999999999997</v>
      </c>
      <c r="F19" s="124">
        <v>35.299999999999997</v>
      </c>
      <c r="G19" s="145" t="s">
        <v>590</v>
      </c>
      <c r="H19" s="145" t="s">
        <v>591</v>
      </c>
      <c r="S19" s="22">
        <v>0</v>
      </c>
    </row>
    <row r="20" spans="1:19" x14ac:dyDescent="0.25">
      <c r="A20" s="122" t="s">
        <v>4</v>
      </c>
      <c r="B20" s="123">
        <v>36.450000000000003</v>
      </c>
      <c r="C20" s="123">
        <v>36.450000000000003</v>
      </c>
      <c r="D20" s="123">
        <v>36.450000000000003</v>
      </c>
      <c r="E20" s="123">
        <v>36.450000000000003</v>
      </c>
      <c r="F20" s="124">
        <v>36.450000000000003</v>
      </c>
      <c r="G20" s="145" t="s">
        <v>629</v>
      </c>
      <c r="H20" s="145" t="s">
        <v>630</v>
      </c>
      <c r="S20" s="22">
        <v>0</v>
      </c>
    </row>
    <row r="21" spans="1:19" x14ac:dyDescent="0.25">
      <c r="A21" s="122" t="s">
        <v>110</v>
      </c>
      <c r="B21" s="123">
        <v>96.3</v>
      </c>
      <c r="C21" s="123">
        <v>96.3</v>
      </c>
      <c r="D21" s="123">
        <v>96.3</v>
      </c>
      <c r="E21" s="123">
        <v>96.3</v>
      </c>
      <c r="F21" s="124">
        <v>96.3</v>
      </c>
      <c r="G21" s="145" t="s">
        <v>636</v>
      </c>
      <c r="H21" s="145">
        <v>1247730.2</v>
      </c>
      <c r="S21" s="22">
        <v>0</v>
      </c>
    </row>
    <row r="22" spans="1:19" x14ac:dyDescent="0.25">
      <c r="A22" s="122" t="s">
        <v>125</v>
      </c>
      <c r="B22" s="123">
        <v>0.2</v>
      </c>
      <c r="C22" s="123">
        <v>0.2</v>
      </c>
      <c r="D22" s="123">
        <v>0.2</v>
      </c>
      <c r="E22" s="123">
        <v>0.2</v>
      </c>
      <c r="F22" s="124">
        <v>0.2</v>
      </c>
      <c r="G22" s="145" t="s">
        <v>606</v>
      </c>
      <c r="H22" s="145" t="s">
        <v>607</v>
      </c>
      <c r="S22" s="22">
        <v>0</v>
      </c>
    </row>
    <row r="23" spans="1:19" x14ac:dyDescent="0.25">
      <c r="A23" s="122" t="s">
        <v>130</v>
      </c>
      <c r="B23" s="123">
        <v>0.2</v>
      </c>
      <c r="C23" s="123">
        <v>0.2</v>
      </c>
      <c r="D23" s="123">
        <v>0.2</v>
      </c>
      <c r="E23" s="123">
        <v>0.2</v>
      </c>
      <c r="F23" s="124">
        <v>0.2</v>
      </c>
      <c r="G23" s="145" t="s">
        <v>606</v>
      </c>
      <c r="H23" s="145" t="s">
        <v>607</v>
      </c>
      <c r="S23" s="22">
        <v>-3.8277511961722577E-2</v>
      </c>
    </row>
    <row r="24" spans="1:19" x14ac:dyDescent="0.25">
      <c r="A24" s="122" t="s">
        <v>97</v>
      </c>
      <c r="B24" s="123">
        <v>0.2</v>
      </c>
      <c r="C24" s="123">
        <v>0.2</v>
      </c>
      <c r="D24" s="123">
        <v>0.2</v>
      </c>
      <c r="E24" s="123">
        <v>0.2</v>
      </c>
      <c r="F24" s="124">
        <v>0.2</v>
      </c>
      <c r="G24" s="145" t="s">
        <v>606</v>
      </c>
      <c r="H24" s="145" t="s">
        <v>607</v>
      </c>
      <c r="S24" s="22">
        <v>6.9767441860465018E-2</v>
      </c>
    </row>
    <row r="25" spans="1:19" x14ac:dyDescent="0.25">
      <c r="A25" s="122" t="s">
        <v>20</v>
      </c>
      <c r="B25" s="123">
        <v>11.7</v>
      </c>
      <c r="C25" s="123">
        <v>11.7</v>
      </c>
      <c r="D25" s="123">
        <v>11.85</v>
      </c>
      <c r="E25" s="123">
        <v>11.35</v>
      </c>
      <c r="F25" s="124">
        <v>11.4</v>
      </c>
      <c r="G25" s="145">
        <v>38672478</v>
      </c>
      <c r="H25" s="145" t="s">
        <v>649</v>
      </c>
      <c r="S25" s="22">
        <v>6.4935064935064846E-2</v>
      </c>
    </row>
    <row r="26" spans="1:19" x14ac:dyDescent="0.25">
      <c r="A26" s="122" t="s">
        <v>13</v>
      </c>
      <c r="B26" s="123">
        <v>17.7</v>
      </c>
      <c r="C26" s="123">
        <v>17.7</v>
      </c>
      <c r="D26" s="123">
        <v>17.850000000000001</v>
      </c>
      <c r="E26" s="123">
        <v>17.5</v>
      </c>
      <c r="F26" s="124">
        <v>17.55</v>
      </c>
      <c r="G26" s="145">
        <v>22252257</v>
      </c>
      <c r="H26" s="145" t="s">
        <v>608</v>
      </c>
      <c r="S26" s="22">
        <v>0</v>
      </c>
    </row>
    <row r="27" spans="1:19" x14ac:dyDescent="0.25">
      <c r="A27" s="122" t="s">
        <v>239</v>
      </c>
      <c r="B27" s="123">
        <v>3.95</v>
      </c>
      <c r="C27" s="123">
        <v>3.95</v>
      </c>
      <c r="D27" s="123">
        <v>4</v>
      </c>
      <c r="E27" s="123">
        <v>3.9</v>
      </c>
      <c r="F27" s="124">
        <v>3.9</v>
      </c>
      <c r="G27" s="145">
        <v>14936741</v>
      </c>
      <c r="H27" s="145" t="s">
        <v>602</v>
      </c>
      <c r="S27" s="22">
        <v>9.009009009008917E-3</v>
      </c>
    </row>
    <row r="28" spans="1:19" x14ac:dyDescent="0.25">
      <c r="A28" s="122" t="s">
        <v>9</v>
      </c>
      <c r="B28" s="123">
        <v>5.95</v>
      </c>
      <c r="C28" s="123">
        <v>5.95</v>
      </c>
      <c r="D28" s="123">
        <v>5.85</v>
      </c>
      <c r="E28" s="123">
        <v>5.65</v>
      </c>
      <c r="F28" s="124">
        <v>5.75</v>
      </c>
      <c r="G28" s="144">
        <v>14109438</v>
      </c>
      <c r="H28" s="144" t="s">
        <v>582</v>
      </c>
      <c r="S28" s="22">
        <v>-3.1746031746031744E-2</v>
      </c>
    </row>
    <row r="29" spans="1:19" x14ac:dyDescent="0.25">
      <c r="A29" s="122" t="s">
        <v>12</v>
      </c>
      <c r="B29" s="123">
        <v>1.78</v>
      </c>
      <c r="C29" s="123">
        <v>1.78</v>
      </c>
      <c r="D29" s="123">
        <v>1.78</v>
      </c>
      <c r="E29" s="123">
        <v>1.75</v>
      </c>
      <c r="F29" s="124">
        <v>1.75</v>
      </c>
      <c r="G29" s="145">
        <v>10654319</v>
      </c>
      <c r="H29" s="145" t="s">
        <v>603</v>
      </c>
      <c r="S29" s="22">
        <v>-6.341463414634152E-2</v>
      </c>
    </row>
    <row r="30" spans="1:19" x14ac:dyDescent="0.25">
      <c r="A30" s="122" t="s">
        <v>24</v>
      </c>
      <c r="B30" s="123">
        <v>25.65</v>
      </c>
      <c r="C30" s="123">
        <v>25.65</v>
      </c>
      <c r="D30" s="123">
        <v>24.8</v>
      </c>
      <c r="E30" s="123">
        <v>24.8</v>
      </c>
      <c r="F30" s="124">
        <v>24.8</v>
      </c>
      <c r="G30" s="145">
        <v>6170291</v>
      </c>
      <c r="H30" s="145" t="s">
        <v>623</v>
      </c>
      <c r="S30" s="22">
        <v>5.2083333333334814E-3</v>
      </c>
    </row>
    <row r="31" spans="1:19" x14ac:dyDescent="0.25">
      <c r="A31" s="122" t="s">
        <v>16</v>
      </c>
      <c r="B31" s="123">
        <v>5</v>
      </c>
      <c r="C31" s="123">
        <v>5</v>
      </c>
      <c r="D31" s="123">
        <v>5</v>
      </c>
      <c r="E31" s="123">
        <v>4.9000000000000004</v>
      </c>
      <c r="F31" s="124">
        <v>4.95</v>
      </c>
      <c r="G31" s="145">
        <v>6161153</v>
      </c>
      <c r="H31" s="145" t="s">
        <v>640</v>
      </c>
      <c r="S31" s="22">
        <v>0</v>
      </c>
    </row>
    <row r="32" spans="1:19" x14ac:dyDescent="0.25">
      <c r="A32" s="122" t="s">
        <v>11</v>
      </c>
      <c r="B32" s="123">
        <v>1.5</v>
      </c>
      <c r="C32" s="123">
        <v>1.5</v>
      </c>
      <c r="D32" s="123">
        <v>1.55</v>
      </c>
      <c r="E32" s="123">
        <v>1.49</v>
      </c>
      <c r="F32" s="124">
        <v>1.5</v>
      </c>
      <c r="G32" s="145">
        <v>4676621</v>
      </c>
      <c r="H32" s="145">
        <v>7069106.79</v>
      </c>
      <c r="S32" s="22">
        <v>-2.4691358024691357E-2</v>
      </c>
    </row>
    <row r="33" spans="1:19" x14ac:dyDescent="0.25">
      <c r="A33" s="122" t="s">
        <v>45</v>
      </c>
      <c r="B33" s="123">
        <v>7.2</v>
      </c>
      <c r="C33" s="123">
        <v>7.2</v>
      </c>
      <c r="D33" s="123">
        <v>6.7</v>
      </c>
      <c r="E33" s="123">
        <v>6.7</v>
      </c>
      <c r="F33" s="124">
        <v>6.7</v>
      </c>
      <c r="G33" s="145">
        <v>4095453</v>
      </c>
      <c r="H33" s="145" t="s">
        <v>638</v>
      </c>
      <c r="S33" s="22">
        <v>0</v>
      </c>
    </row>
    <row r="34" spans="1:19" x14ac:dyDescent="0.25">
      <c r="A34" s="122" t="s">
        <v>321</v>
      </c>
      <c r="B34" s="123">
        <v>2.2000000000000002</v>
      </c>
      <c r="C34" s="123">
        <v>2.2000000000000002</v>
      </c>
      <c r="D34" s="123">
        <v>2.16</v>
      </c>
      <c r="E34" s="123">
        <v>2.02</v>
      </c>
      <c r="F34" s="124">
        <v>2.06</v>
      </c>
      <c r="G34" s="145">
        <v>3878117</v>
      </c>
      <c r="H34" s="145">
        <v>7973049.2999999998</v>
      </c>
      <c r="S34" s="22">
        <v>0</v>
      </c>
    </row>
    <row r="35" spans="1:19" x14ac:dyDescent="0.25">
      <c r="A35" s="122" t="s">
        <v>53</v>
      </c>
      <c r="B35" s="123">
        <v>9</v>
      </c>
      <c r="C35" s="123">
        <v>9</v>
      </c>
      <c r="D35" s="123">
        <v>8.9</v>
      </c>
      <c r="E35" s="123">
        <v>8.9</v>
      </c>
      <c r="F35" s="124">
        <v>8.9</v>
      </c>
      <c r="G35" s="145">
        <v>2968864</v>
      </c>
      <c r="H35" s="145" t="s">
        <v>600</v>
      </c>
      <c r="S35" s="22">
        <v>-4.6511627906976716E-2</v>
      </c>
    </row>
    <row r="36" spans="1:19" x14ac:dyDescent="0.25">
      <c r="A36" s="122" t="s">
        <v>76</v>
      </c>
      <c r="B36" s="123">
        <v>0.76</v>
      </c>
      <c r="C36" s="123">
        <v>0.76</v>
      </c>
      <c r="D36" s="123">
        <v>0.75</v>
      </c>
      <c r="E36" s="123">
        <v>0.74</v>
      </c>
      <c r="F36" s="124">
        <v>0.75</v>
      </c>
      <c r="G36" s="145">
        <v>2937408</v>
      </c>
      <c r="H36" s="145">
        <v>2198390.02</v>
      </c>
      <c r="S36" s="22">
        <v>0</v>
      </c>
    </row>
    <row r="37" spans="1:19" x14ac:dyDescent="0.25">
      <c r="A37" s="122" t="s">
        <v>127</v>
      </c>
      <c r="B37" s="123">
        <v>0.26</v>
      </c>
      <c r="C37" s="123">
        <v>0.26</v>
      </c>
      <c r="D37" s="123">
        <v>0.28000000000000003</v>
      </c>
      <c r="E37" s="123">
        <v>0.25</v>
      </c>
      <c r="F37" s="124">
        <v>0.25</v>
      </c>
      <c r="G37" s="145">
        <v>2107200</v>
      </c>
      <c r="H37" s="145" t="s">
        <v>643</v>
      </c>
      <c r="S37" s="22">
        <v>0</v>
      </c>
    </row>
    <row r="38" spans="1:19" x14ac:dyDescent="0.25">
      <c r="A38" s="122" t="s">
        <v>578</v>
      </c>
      <c r="B38" s="123">
        <v>90</v>
      </c>
      <c r="C38" s="123">
        <v>90</v>
      </c>
      <c r="D38" s="123">
        <v>98.4</v>
      </c>
      <c r="E38" s="123">
        <v>98.4</v>
      </c>
      <c r="F38" s="124">
        <v>98.4</v>
      </c>
      <c r="G38" s="145">
        <v>1781766</v>
      </c>
      <c r="H38" s="145" t="s">
        <v>620</v>
      </c>
      <c r="S38" s="22">
        <v>0</v>
      </c>
    </row>
    <row r="39" spans="1:19" x14ac:dyDescent="0.25">
      <c r="A39" s="122" t="s">
        <v>44</v>
      </c>
      <c r="B39" s="123">
        <v>0.66</v>
      </c>
      <c r="C39" s="123">
        <v>0.66</v>
      </c>
      <c r="D39" s="123">
        <v>0.67</v>
      </c>
      <c r="E39" s="123">
        <v>0.63</v>
      </c>
      <c r="F39" s="124">
        <v>0.65</v>
      </c>
      <c r="G39" s="145">
        <v>1723403</v>
      </c>
      <c r="H39" s="145">
        <v>1111725.31</v>
      </c>
      <c r="S39" s="22">
        <v>0</v>
      </c>
    </row>
    <row r="40" spans="1:19" x14ac:dyDescent="0.25">
      <c r="A40" s="122" t="s">
        <v>84</v>
      </c>
      <c r="B40" s="123">
        <v>0.22</v>
      </c>
      <c r="C40" s="123">
        <v>0.22</v>
      </c>
      <c r="D40" s="123">
        <v>0.23</v>
      </c>
      <c r="E40" s="123">
        <v>0.21</v>
      </c>
      <c r="F40" s="124">
        <v>0.21</v>
      </c>
      <c r="G40" s="145">
        <v>1718000</v>
      </c>
      <c r="H40" s="145" t="s">
        <v>611</v>
      </c>
      <c r="S40" s="22">
        <v>0</v>
      </c>
    </row>
    <row r="41" spans="1:19" x14ac:dyDescent="0.25">
      <c r="A41" s="122" t="s">
        <v>85</v>
      </c>
      <c r="B41" s="123">
        <v>0.95</v>
      </c>
      <c r="C41" s="123">
        <v>0.95</v>
      </c>
      <c r="D41" s="123">
        <v>0.95</v>
      </c>
      <c r="E41" s="123">
        <v>0.95</v>
      </c>
      <c r="F41" s="124">
        <v>0.95</v>
      </c>
      <c r="G41" s="145">
        <v>1676000</v>
      </c>
      <c r="H41" s="145">
        <v>1645360</v>
      </c>
      <c r="S41" s="22">
        <v>2.3004059539918575E-2</v>
      </c>
    </row>
    <row r="42" spans="1:19" x14ac:dyDescent="0.25">
      <c r="A42" s="122" t="s">
        <v>23</v>
      </c>
      <c r="B42" s="123">
        <v>4.9000000000000004</v>
      </c>
      <c r="C42" s="123">
        <v>4.9000000000000004</v>
      </c>
      <c r="D42" s="123">
        <v>5.35</v>
      </c>
      <c r="E42" s="123">
        <v>5.35</v>
      </c>
      <c r="F42" s="124">
        <v>5.35</v>
      </c>
      <c r="G42" s="145">
        <v>1367511</v>
      </c>
      <c r="H42" s="145">
        <v>6884457.9500000002</v>
      </c>
      <c r="S42" s="22">
        <v>0</v>
      </c>
    </row>
    <row r="43" spans="1:19" x14ac:dyDescent="0.25">
      <c r="A43" s="122" t="s">
        <v>128</v>
      </c>
      <c r="B43" s="123">
        <v>0.22</v>
      </c>
      <c r="C43" s="123">
        <v>0.22</v>
      </c>
      <c r="D43" s="123">
        <v>0.21</v>
      </c>
      <c r="E43" s="123">
        <v>0.21</v>
      </c>
      <c r="F43" s="124">
        <v>0.21</v>
      </c>
      <c r="G43" s="145">
        <v>1352512</v>
      </c>
      <c r="H43" s="145" t="s">
        <v>595</v>
      </c>
      <c r="S43" s="22">
        <v>0</v>
      </c>
    </row>
    <row r="44" spans="1:19" x14ac:dyDescent="0.25">
      <c r="A44" s="122" t="s">
        <v>282</v>
      </c>
      <c r="B44" s="123">
        <v>129.69999999999999</v>
      </c>
      <c r="C44" s="123">
        <v>129.69999999999999</v>
      </c>
      <c r="D44" s="123">
        <v>116.8</v>
      </c>
      <c r="E44" s="123">
        <v>116.8</v>
      </c>
      <c r="F44" s="124">
        <v>116.8</v>
      </c>
      <c r="G44" s="145">
        <v>1287082</v>
      </c>
      <c r="H44" s="145" t="s">
        <v>599</v>
      </c>
      <c r="S44" s="22">
        <v>6.8493150684931781E-3</v>
      </c>
    </row>
    <row r="45" spans="1:19" x14ac:dyDescent="0.25">
      <c r="A45" s="122" t="s">
        <v>60</v>
      </c>
      <c r="B45" s="123">
        <v>4.45</v>
      </c>
      <c r="C45" s="123">
        <v>4.45</v>
      </c>
      <c r="D45" s="123">
        <v>4.05</v>
      </c>
      <c r="E45" s="123">
        <v>4.05</v>
      </c>
      <c r="F45" s="124">
        <v>4.05</v>
      </c>
      <c r="G45" s="145">
        <v>1118952</v>
      </c>
      <c r="H45" s="145">
        <v>4559835.1500000004</v>
      </c>
      <c r="S45" s="22">
        <v>0</v>
      </c>
    </row>
    <row r="46" spans="1:19" x14ac:dyDescent="0.25">
      <c r="A46" s="122" t="s">
        <v>533</v>
      </c>
      <c r="B46" s="123">
        <v>5.9</v>
      </c>
      <c r="C46" s="123">
        <v>5.9</v>
      </c>
      <c r="D46" s="123">
        <v>5.8</v>
      </c>
      <c r="E46" s="123">
        <v>5.6</v>
      </c>
      <c r="F46" s="124">
        <v>5.6</v>
      </c>
      <c r="G46" s="145">
        <v>668448</v>
      </c>
      <c r="H46" s="145">
        <v>3896625.3</v>
      </c>
      <c r="S46" s="22">
        <v>-3.4090909090909172E-2</v>
      </c>
    </row>
    <row r="47" spans="1:19" x14ac:dyDescent="0.25">
      <c r="A47" s="122" t="s">
        <v>46</v>
      </c>
      <c r="B47" s="123">
        <v>11</v>
      </c>
      <c r="C47" s="123">
        <v>11</v>
      </c>
      <c r="D47" s="123">
        <v>9.9</v>
      </c>
      <c r="E47" s="123">
        <v>9.9</v>
      </c>
      <c r="F47" s="124">
        <v>9.9</v>
      </c>
      <c r="G47" s="145">
        <v>641030</v>
      </c>
      <c r="H47" s="145">
        <v>6350688.5</v>
      </c>
      <c r="S47" s="22">
        <v>-9.4339622641509524E-2</v>
      </c>
    </row>
    <row r="48" spans="1:19" x14ac:dyDescent="0.25">
      <c r="A48" s="122" t="s">
        <v>98</v>
      </c>
      <c r="B48" s="123">
        <v>0.25</v>
      </c>
      <c r="C48" s="123">
        <v>0.25</v>
      </c>
      <c r="D48" s="123">
        <v>0.26</v>
      </c>
      <c r="E48" s="123">
        <v>0.26</v>
      </c>
      <c r="F48" s="124">
        <v>0.26</v>
      </c>
      <c r="G48" s="145">
        <v>588084</v>
      </c>
      <c r="H48" s="145" t="s">
        <v>647</v>
      </c>
      <c r="S48" s="22">
        <v>-7.6923076923076983E-2</v>
      </c>
    </row>
    <row r="49" spans="1:19" x14ac:dyDescent="0.25">
      <c r="A49" s="122" t="s">
        <v>2</v>
      </c>
      <c r="B49" s="123">
        <v>0.59</v>
      </c>
      <c r="C49" s="123">
        <v>0.59</v>
      </c>
      <c r="D49" s="123">
        <v>0.64</v>
      </c>
      <c r="E49" s="123">
        <v>0.64</v>
      </c>
      <c r="F49" s="124">
        <v>0.64</v>
      </c>
      <c r="G49" s="145">
        <v>547135</v>
      </c>
      <c r="H49" s="145" t="s">
        <v>615</v>
      </c>
      <c r="S49" s="22">
        <v>0</v>
      </c>
    </row>
    <row r="50" spans="1:19" x14ac:dyDescent="0.25">
      <c r="A50" s="122" t="s">
        <v>33</v>
      </c>
      <c r="B50" s="123">
        <v>3</v>
      </c>
      <c r="C50" s="123">
        <v>3</v>
      </c>
      <c r="D50" s="123">
        <v>2.9</v>
      </c>
      <c r="E50" s="123">
        <v>2.9</v>
      </c>
      <c r="F50" s="124">
        <v>2.9</v>
      </c>
      <c r="G50" s="145">
        <v>515673</v>
      </c>
      <c r="H50" s="145">
        <v>1495932.48</v>
      </c>
      <c r="S50" s="22">
        <v>0</v>
      </c>
    </row>
    <row r="51" spans="1:19" x14ac:dyDescent="0.25">
      <c r="A51" s="122" t="s">
        <v>6</v>
      </c>
      <c r="B51" s="123">
        <v>2.5</v>
      </c>
      <c r="C51" s="123">
        <v>2.5</v>
      </c>
      <c r="D51" s="123">
        <v>2.6</v>
      </c>
      <c r="E51" s="123">
        <v>2.5</v>
      </c>
      <c r="F51" s="124">
        <v>2.6</v>
      </c>
      <c r="G51" s="145">
        <v>484773</v>
      </c>
      <c r="H51" s="145">
        <v>1220559.08</v>
      </c>
      <c r="S51" s="22">
        <v>0</v>
      </c>
    </row>
    <row r="52" spans="1:19" x14ac:dyDescent="0.25">
      <c r="A52" s="122" t="s">
        <v>26</v>
      </c>
      <c r="B52" s="123">
        <v>9.1999999999999993</v>
      </c>
      <c r="C52" s="123">
        <v>9.1999999999999993</v>
      </c>
      <c r="D52" s="123">
        <v>9.1999999999999993</v>
      </c>
      <c r="E52" s="123">
        <v>9.1999999999999993</v>
      </c>
      <c r="F52" s="124">
        <v>9.1999999999999993</v>
      </c>
      <c r="G52" s="145">
        <v>476284</v>
      </c>
      <c r="H52" s="145">
        <v>4332593.1500000004</v>
      </c>
      <c r="S52" s="22">
        <v>0</v>
      </c>
    </row>
    <row r="53" spans="1:19" x14ac:dyDescent="0.25">
      <c r="A53" s="122" t="s">
        <v>52</v>
      </c>
      <c r="B53" s="123">
        <v>6.8</v>
      </c>
      <c r="C53" s="123">
        <v>6.8</v>
      </c>
      <c r="D53" s="123">
        <v>7.1</v>
      </c>
      <c r="E53" s="123">
        <v>7.1</v>
      </c>
      <c r="F53" s="124">
        <v>7.1</v>
      </c>
      <c r="G53" s="145">
        <v>476264</v>
      </c>
      <c r="H53" s="145">
        <v>3449348.15</v>
      </c>
      <c r="S53" s="22">
        <v>0</v>
      </c>
    </row>
    <row r="54" spans="1:19" x14ac:dyDescent="0.25">
      <c r="A54" s="122" t="s">
        <v>19</v>
      </c>
      <c r="B54" s="123">
        <v>0.5</v>
      </c>
      <c r="C54" s="123">
        <v>0.5</v>
      </c>
      <c r="D54" s="123">
        <v>0.48</v>
      </c>
      <c r="E54" s="123">
        <v>0.48</v>
      </c>
      <c r="F54" s="124">
        <v>0.48</v>
      </c>
      <c r="G54" s="145">
        <v>473898</v>
      </c>
      <c r="H54" s="145" t="s">
        <v>648</v>
      </c>
      <c r="S54" s="22">
        <v>-9.8360655737704805E-2</v>
      </c>
    </row>
    <row r="55" spans="1:19" x14ac:dyDescent="0.25">
      <c r="A55" s="122" t="s">
        <v>64</v>
      </c>
      <c r="B55" s="123">
        <v>4.4000000000000004</v>
      </c>
      <c r="C55" s="123">
        <v>4.4000000000000004</v>
      </c>
      <c r="D55" s="123">
        <v>4.4000000000000004</v>
      </c>
      <c r="E55" s="123">
        <v>4.4000000000000004</v>
      </c>
      <c r="F55" s="124">
        <v>4.4000000000000004</v>
      </c>
      <c r="G55" s="145">
        <v>445079</v>
      </c>
      <c r="H55" s="145">
        <v>2018447.6</v>
      </c>
      <c r="S55" s="22">
        <v>0</v>
      </c>
    </row>
    <row r="56" spans="1:19" x14ac:dyDescent="0.25">
      <c r="A56" s="122" t="s">
        <v>54</v>
      </c>
      <c r="B56" s="123">
        <v>21.25</v>
      </c>
      <c r="C56" s="123">
        <v>21.25</v>
      </c>
      <c r="D56" s="123">
        <v>19.149999999999999</v>
      </c>
      <c r="E56" s="123">
        <v>19.149999999999999</v>
      </c>
      <c r="F56" s="124">
        <v>19.149999999999999</v>
      </c>
      <c r="G56" s="145">
        <v>375683</v>
      </c>
      <c r="H56" s="145">
        <v>7202521.0499999998</v>
      </c>
      <c r="S56" s="22">
        <v>0</v>
      </c>
    </row>
    <row r="57" spans="1:19" x14ac:dyDescent="0.25">
      <c r="A57" s="122" t="s">
        <v>275</v>
      </c>
      <c r="B57" s="123">
        <v>0.2</v>
      </c>
      <c r="C57" s="123">
        <v>0.2</v>
      </c>
      <c r="D57" s="123">
        <v>0.2</v>
      </c>
      <c r="E57" s="123">
        <v>0.2</v>
      </c>
      <c r="F57" s="124">
        <v>0.2</v>
      </c>
      <c r="G57" s="145">
        <v>316012</v>
      </c>
      <c r="H57" s="145">
        <v>63522.64</v>
      </c>
      <c r="S57" s="22">
        <v>0</v>
      </c>
    </row>
    <row r="58" spans="1:19" x14ac:dyDescent="0.25">
      <c r="A58" s="122" t="s">
        <v>315</v>
      </c>
      <c r="B58" s="123">
        <v>2.25</v>
      </c>
      <c r="C58" s="123">
        <v>2.25</v>
      </c>
      <c r="D58" s="123">
        <v>2.17</v>
      </c>
      <c r="E58" s="123">
        <v>2.17</v>
      </c>
      <c r="F58" s="124">
        <v>2.17</v>
      </c>
      <c r="G58" s="145">
        <v>290000</v>
      </c>
      <c r="H58" s="145" t="s">
        <v>593</v>
      </c>
      <c r="S58" s="22">
        <v>0</v>
      </c>
    </row>
    <row r="59" spans="1:19" x14ac:dyDescent="0.25">
      <c r="A59" s="122" t="s">
        <v>22</v>
      </c>
      <c r="B59" s="123">
        <v>25.2</v>
      </c>
      <c r="C59" s="123">
        <v>25.2</v>
      </c>
      <c r="D59" s="123">
        <v>22.7</v>
      </c>
      <c r="E59" s="123">
        <v>22.7</v>
      </c>
      <c r="F59" s="124">
        <v>22.7</v>
      </c>
      <c r="G59" s="145">
        <v>229965</v>
      </c>
      <c r="H59" s="145">
        <v>5220205.5</v>
      </c>
      <c r="S59" s="22">
        <v>0</v>
      </c>
    </row>
    <row r="60" spans="1:19" x14ac:dyDescent="0.25">
      <c r="A60" s="122" t="s">
        <v>230</v>
      </c>
      <c r="B60" s="123">
        <v>3.7</v>
      </c>
      <c r="C60" s="123">
        <v>3.7</v>
      </c>
      <c r="D60" s="123">
        <v>3.6</v>
      </c>
      <c r="E60" s="123">
        <v>3.6</v>
      </c>
      <c r="F60" s="124">
        <v>3.6</v>
      </c>
      <c r="G60" s="145">
        <v>229772</v>
      </c>
      <c r="H60" s="145" t="s">
        <v>583</v>
      </c>
      <c r="S60" s="22">
        <v>0</v>
      </c>
    </row>
    <row r="61" spans="1:19" x14ac:dyDescent="0.25">
      <c r="A61" s="122" t="s">
        <v>15</v>
      </c>
      <c r="B61" s="123">
        <v>1.1499999999999999</v>
      </c>
      <c r="C61" s="123">
        <v>1.1499999999999999</v>
      </c>
      <c r="D61" s="123">
        <v>1.1000000000000001</v>
      </c>
      <c r="E61" s="123">
        <v>1.1000000000000001</v>
      </c>
      <c r="F61" s="124">
        <v>1.1000000000000001</v>
      </c>
      <c r="G61" s="145">
        <v>225283</v>
      </c>
      <c r="H61" s="145" t="s">
        <v>634</v>
      </c>
      <c r="S61" s="22">
        <v>0</v>
      </c>
    </row>
    <row r="62" spans="1:19" x14ac:dyDescent="0.25">
      <c r="A62" s="122" t="s">
        <v>216</v>
      </c>
      <c r="B62" s="123">
        <v>0.98</v>
      </c>
      <c r="C62" s="123">
        <v>0.98</v>
      </c>
      <c r="D62" s="123">
        <v>0.98</v>
      </c>
      <c r="E62" s="123">
        <v>0.98</v>
      </c>
      <c r="F62" s="124">
        <v>0.98</v>
      </c>
      <c r="G62" s="145">
        <v>211275</v>
      </c>
      <c r="H62" s="145" t="s">
        <v>609</v>
      </c>
      <c r="S62" s="22">
        <v>0</v>
      </c>
    </row>
    <row r="63" spans="1:19" x14ac:dyDescent="0.25">
      <c r="A63" s="122" t="s">
        <v>248</v>
      </c>
      <c r="B63" s="123">
        <v>1.75</v>
      </c>
      <c r="C63" s="123">
        <v>1.75</v>
      </c>
      <c r="D63" s="123">
        <v>1.75</v>
      </c>
      <c r="E63" s="123">
        <v>1.75</v>
      </c>
      <c r="F63" s="124">
        <v>1.75</v>
      </c>
      <c r="G63" s="145">
        <v>200006</v>
      </c>
      <c r="H63" s="145" t="s">
        <v>616</v>
      </c>
      <c r="S63" s="22">
        <v>0</v>
      </c>
    </row>
    <row r="64" spans="1:19" x14ac:dyDescent="0.25">
      <c r="A64" s="122" t="s">
        <v>69</v>
      </c>
      <c r="B64" s="123">
        <v>0.9</v>
      </c>
      <c r="C64" s="123">
        <v>0.9</v>
      </c>
      <c r="D64" s="123">
        <v>0.9</v>
      </c>
      <c r="E64" s="123">
        <v>0.9</v>
      </c>
      <c r="F64" s="124">
        <v>0.9</v>
      </c>
      <c r="G64" s="145">
        <v>180000</v>
      </c>
      <c r="H64" s="145" t="s">
        <v>610</v>
      </c>
      <c r="S64" s="22">
        <v>0</v>
      </c>
    </row>
    <row r="65" spans="1:19" x14ac:dyDescent="0.25">
      <c r="A65" s="122" t="s">
        <v>56</v>
      </c>
      <c r="B65" s="123">
        <v>765</v>
      </c>
      <c r="C65" s="123">
        <v>765</v>
      </c>
      <c r="D65" s="123">
        <v>765</v>
      </c>
      <c r="E65" s="123">
        <v>765</v>
      </c>
      <c r="F65" s="124">
        <v>765</v>
      </c>
      <c r="G65" s="145">
        <v>165505</v>
      </c>
      <c r="H65" s="145" t="s">
        <v>625</v>
      </c>
      <c r="S65" s="22">
        <v>0</v>
      </c>
    </row>
    <row r="66" spans="1:19" x14ac:dyDescent="0.25">
      <c r="A66" s="122" t="s">
        <v>48</v>
      </c>
      <c r="B66" s="123">
        <v>22.05</v>
      </c>
      <c r="C66" s="123">
        <v>22.05</v>
      </c>
      <c r="D66" s="123">
        <v>22.05</v>
      </c>
      <c r="E66" s="123">
        <v>22.05</v>
      </c>
      <c r="F66" s="124">
        <v>22.05</v>
      </c>
      <c r="G66" s="145">
        <v>164671</v>
      </c>
      <c r="H66" s="145">
        <v>3552058.8</v>
      </c>
      <c r="S66" s="22">
        <v>0</v>
      </c>
    </row>
    <row r="67" spans="1:19" x14ac:dyDescent="0.25">
      <c r="A67" s="122" t="s">
        <v>109</v>
      </c>
      <c r="B67" s="123">
        <v>2.0499999999999998</v>
      </c>
      <c r="C67" s="123">
        <v>2.0499999999999998</v>
      </c>
      <c r="D67" s="123">
        <v>2.0499999999999998</v>
      </c>
      <c r="E67" s="123">
        <v>2.0499999999999998</v>
      </c>
      <c r="F67" s="124">
        <v>2.0499999999999998</v>
      </c>
      <c r="G67" s="145">
        <v>128788</v>
      </c>
      <c r="H67" s="145" t="s">
        <v>627</v>
      </c>
      <c r="S67" s="22">
        <v>0</v>
      </c>
    </row>
    <row r="68" spans="1:19" x14ac:dyDescent="0.25">
      <c r="A68" s="122" t="s">
        <v>18</v>
      </c>
      <c r="B68" s="123">
        <v>0.42</v>
      </c>
      <c r="C68" s="123">
        <v>0.42</v>
      </c>
      <c r="D68" s="123">
        <v>0.42</v>
      </c>
      <c r="E68" s="123">
        <v>0.42</v>
      </c>
      <c r="F68" s="124">
        <v>0.42</v>
      </c>
      <c r="G68" s="145">
        <v>103432</v>
      </c>
      <c r="H68" s="145">
        <v>45406.720000000001</v>
      </c>
      <c r="S68" s="22">
        <v>0</v>
      </c>
    </row>
    <row r="69" spans="1:19" x14ac:dyDescent="0.25">
      <c r="A69" s="122" t="s">
        <v>526</v>
      </c>
      <c r="B69" s="123">
        <v>0.48</v>
      </c>
      <c r="C69" s="123">
        <v>0.48</v>
      </c>
      <c r="D69" s="123">
        <v>0.48</v>
      </c>
      <c r="E69" s="123">
        <v>0.48</v>
      </c>
      <c r="F69" s="124">
        <v>0.48</v>
      </c>
      <c r="G69" s="145">
        <v>102943</v>
      </c>
      <c r="H69" s="145">
        <v>53530.36</v>
      </c>
      <c r="S69" s="22">
        <v>0</v>
      </c>
    </row>
    <row r="70" spans="1:19" x14ac:dyDescent="0.25">
      <c r="A70" s="122" t="s">
        <v>42</v>
      </c>
      <c r="B70" s="123">
        <v>4.4000000000000004</v>
      </c>
      <c r="C70" s="123">
        <v>4.4000000000000004</v>
      </c>
      <c r="D70" s="123">
        <v>4.4000000000000004</v>
      </c>
      <c r="E70" s="123">
        <v>4.4000000000000004</v>
      </c>
      <c r="F70" s="124">
        <v>4.4000000000000004</v>
      </c>
      <c r="G70" s="145">
        <v>6060</v>
      </c>
      <c r="H70" s="145">
        <v>26664</v>
      </c>
      <c r="S70" s="22">
        <v>0</v>
      </c>
    </row>
    <row r="71" spans="1:19" x14ac:dyDescent="0.25">
      <c r="A71" s="122" t="s">
        <v>29</v>
      </c>
      <c r="B71" s="123">
        <v>23.2</v>
      </c>
      <c r="C71" s="123">
        <v>23.2</v>
      </c>
      <c r="D71" s="123">
        <v>23.2</v>
      </c>
      <c r="E71" s="123">
        <v>23.2</v>
      </c>
      <c r="F71" s="124">
        <v>23.2</v>
      </c>
      <c r="G71" s="145">
        <v>4793</v>
      </c>
      <c r="H71" s="145" t="s">
        <v>592</v>
      </c>
      <c r="S71" s="22">
        <v>-8.6956521739130488E-2</v>
      </c>
    </row>
    <row r="72" spans="1:19" x14ac:dyDescent="0.25">
      <c r="A72" s="122" t="s">
        <v>313</v>
      </c>
      <c r="B72" s="123">
        <v>544.5</v>
      </c>
      <c r="C72" s="123">
        <v>544.5</v>
      </c>
      <c r="D72" s="123">
        <v>544.5</v>
      </c>
      <c r="E72" s="123">
        <v>544.5</v>
      </c>
      <c r="F72" s="124">
        <v>544.5</v>
      </c>
      <c r="G72" s="145">
        <v>3561</v>
      </c>
      <c r="H72" s="145">
        <v>1745246.1</v>
      </c>
      <c r="S72" s="22">
        <v>5.2631578947368363E-2</v>
      </c>
    </row>
    <row r="73" spans="1:19" x14ac:dyDescent="0.25">
      <c r="A73" s="122" t="s">
        <v>3</v>
      </c>
      <c r="B73" s="123">
        <v>55.05</v>
      </c>
      <c r="C73" s="123">
        <v>55.05</v>
      </c>
      <c r="D73" s="123">
        <v>55.05</v>
      </c>
      <c r="E73" s="123">
        <v>55.05</v>
      </c>
      <c r="F73" s="124">
        <v>55.05</v>
      </c>
      <c r="G73" s="145">
        <v>3064</v>
      </c>
      <c r="H73" s="145" t="s">
        <v>628</v>
      </c>
      <c r="S73" s="22">
        <v>-4.4936284372903978E-2</v>
      </c>
    </row>
    <row r="74" spans="1:19" x14ac:dyDescent="0.25">
      <c r="A74" s="122" t="s">
        <v>251</v>
      </c>
      <c r="B74" s="123">
        <v>1.1499999999999999</v>
      </c>
      <c r="C74" s="123">
        <v>1.1499999999999999</v>
      </c>
      <c r="D74" s="123">
        <v>1.1499999999999999</v>
      </c>
      <c r="E74" s="123">
        <v>1.1499999999999999</v>
      </c>
      <c r="F74" s="124">
        <v>1.1499999999999999</v>
      </c>
      <c r="G74" s="145">
        <v>3000</v>
      </c>
      <c r="H74" s="145" t="s">
        <v>626</v>
      </c>
      <c r="S74" s="22">
        <v>0</v>
      </c>
    </row>
    <row r="75" spans="1:19" x14ac:dyDescent="0.25">
      <c r="A75" s="122" t="s">
        <v>38</v>
      </c>
      <c r="B75" s="123">
        <v>0.57999999999999996</v>
      </c>
      <c r="C75" s="123">
        <v>0.57999999999999996</v>
      </c>
      <c r="D75" s="123">
        <v>0.57999999999999996</v>
      </c>
      <c r="E75" s="123">
        <v>0.57999999999999996</v>
      </c>
      <c r="F75" s="124">
        <v>0.57999999999999996</v>
      </c>
      <c r="G75" s="145">
        <v>2105</v>
      </c>
      <c r="H75" s="145" t="s">
        <v>637</v>
      </c>
      <c r="S75" s="22">
        <v>0</v>
      </c>
    </row>
    <row r="76" spans="1:19" x14ac:dyDescent="0.25">
      <c r="A76" s="122" t="s">
        <v>580</v>
      </c>
      <c r="B76" s="123">
        <v>298.89999999999998</v>
      </c>
      <c r="C76" s="123">
        <v>298.89999999999998</v>
      </c>
      <c r="D76" s="123">
        <v>298.89999999999998</v>
      </c>
      <c r="E76" s="123">
        <v>298.89999999999998</v>
      </c>
      <c r="F76" s="124">
        <v>298.89999999999998</v>
      </c>
      <c r="G76" s="145">
        <v>1768</v>
      </c>
      <c r="H76" s="145" t="s">
        <v>584</v>
      </c>
      <c r="S76" s="22">
        <v>-9.6491228070175405E-2</v>
      </c>
    </row>
    <row r="77" spans="1:19" x14ac:dyDescent="0.25">
      <c r="A77" s="122" t="s">
        <v>293</v>
      </c>
      <c r="B77" s="123">
        <v>2.39</v>
      </c>
      <c r="C77" s="123">
        <v>2.39</v>
      </c>
      <c r="D77" s="123">
        <v>2.39</v>
      </c>
      <c r="E77" s="123">
        <v>2.39</v>
      </c>
      <c r="F77" s="124">
        <v>2.39</v>
      </c>
      <c r="G77" s="145">
        <v>1500</v>
      </c>
      <c r="H77" s="145" t="s">
        <v>601</v>
      </c>
      <c r="S77" s="22">
        <v>0</v>
      </c>
    </row>
    <row r="78" spans="1:19" x14ac:dyDescent="0.25">
      <c r="A78" s="122" t="s">
        <v>644</v>
      </c>
      <c r="B78" s="123">
        <v>2.4</v>
      </c>
      <c r="C78" s="123">
        <v>2.4</v>
      </c>
      <c r="D78" s="123">
        <v>2.4</v>
      </c>
      <c r="E78" s="123">
        <v>2.4</v>
      </c>
      <c r="F78" s="124">
        <v>2.4</v>
      </c>
      <c r="G78" s="145">
        <v>1400</v>
      </c>
      <c r="H78" s="145" t="s">
        <v>645</v>
      </c>
      <c r="S78" s="22">
        <v>0</v>
      </c>
    </row>
    <row r="79" spans="1:19" x14ac:dyDescent="0.25">
      <c r="A79" s="122" t="s">
        <v>91</v>
      </c>
      <c r="B79" s="123">
        <v>0.2</v>
      </c>
      <c r="C79" s="123">
        <v>0.2</v>
      </c>
      <c r="D79" s="123">
        <v>0.2</v>
      </c>
      <c r="E79" s="123">
        <v>0.2</v>
      </c>
      <c r="F79" s="124">
        <v>0.2</v>
      </c>
      <c r="G79" s="145">
        <v>1000</v>
      </c>
      <c r="H79" s="145" t="s">
        <v>632</v>
      </c>
      <c r="S79" s="22">
        <v>4.0000000000000036E-2</v>
      </c>
    </row>
    <row r="80" spans="1:19" x14ac:dyDescent="0.25">
      <c r="A80" s="122" t="s">
        <v>108</v>
      </c>
      <c r="B80" s="123">
        <v>160.9</v>
      </c>
      <c r="C80" s="123">
        <v>160.9</v>
      </c>
      <c r="D80" s="123">
        <v>160.9</v>
      </c>
      <c r="E80" s="123">
        <v>160.9</v>
      </c>
      <c r="F80" s="124">
        <v>160.9</v>
      </c>
      <c r="G80" s="145">
        <v>83</v>
      </c>
      <c r="H80" s="145">
        <v>13108.2</v>
      </c>
      <c r="S80" s="22">
        <v>-3.8461538461538547E-2</v>
      </c>
    </row>
    <row r="81" spans="1:19" x14ac:dyDescent="0.25">
      <c r="A81" s="122" t="s">
        <v>35</v>
      </c>
      <c r="B81" s="123">
        <v>2</v>
      </c>
      <c r="C81" s="123">
        <v>2</v>
      </c>
      <c r="D81" s="123">
        <v>2</v>
      </c>
      <c r="E81" s="123">
        <v>2</v>
      </c>
      <c r="F81" s="124">
        <v>2</v>
      </c>
      <c r="G81" s="145">
        <v>75</v>
      </c>
      <c r="H81" s="145" t="s">
        <v>613</v>
      </c>
      <c r="S81" s="22">
        <v>-1.5904572564612307E-2</v>
      </c>
    </row>
    <row r="82" spans="1:19" x14ac:dyDescent="0.25">
      <c r="A82" s="122" t="s">
        <v>105</v>
      </c>
      <c r="B82" s="123">
        <v>1.99</v>
      </c>
      <c r="C82" s="123">
        <v>1.99</v>
      </c>
      <c r="D82" s="123">
        <v>1.99</v>
      </c>
      <c r="E82" s="123">
        <v>1.99</v>
      </c>
      <c r="F82" s="124">
        <v>1.99</v>
      </c>
      <c r="G82" s="145">
        <v>50</v>
      </c>
      <c r="H82" s="145" t="s">
        <v>635</v>
      </c>
      <c r="S82" s="22">
        <v>0</v>
      </c>
    </row>
    <row r="83" spans="1:19" x14ac:dyDescent="0.25">
      <c r="A83" s="122" t="s">
        <v>90</v>
      </c>
      <c r="B83" s="123">
        <v>0.55000000000000004</v>
      </c>
      <c r="C83" s="123">
        <v>0.55000000000000004</v>
      </c>
      <c r="D83" s="123">
        <v>0.55000000000000004</v>
      </c>
      <c r="E83" s="123">
        <v>0.55000000000000004</v>
      </c>
      <c r="F83" s="124">
        <v>0.55000000000000004</v>
      </c>
      <c r="G83" s="145">
        <v>10</v>
      </c>
      <c r="H83" s="145" t="s">
        <v>631</v>
      </c>
      <c r="K83" s="22"/>
      <c r="S83" s="22">
        <v>0</v>
      </c>
    </row>
    <row r="84" spans="1:19" x14ac:dyDescent="0.25">
      <c r="A84" s="122" t="s">
        <v>104</v>
      </c>
      <c r="B84" s="123">
        <v>70</v>
      </c>
      <c r="C84" s="123">
        <v>70</v>
      </c>
      <c r="D84" s="123">
        <v>70</v>
      </c>
      <c r="E84" s="123">
        <v>70</v>
      </c>
      <c r="F84" s="124">
        <v>70</v>
      </c>
      <c r="G84" s="145">
        <v>7</v>
      </c>
      <c r="H84" s="145" t="s">
        <v>589</v>
      </c>
      <c r="K84" s="22"/>
      <c r="S84" s="22">
        <v>0</v>
      </c>
    </row>
    <row r="85" spans="1:19" x14ac:dyDescent="0.25">
      <c r="A85" s="122"/>
      <c r="B85" s="123"/>
      <c r="C85" s="123"/>
      <c r="D85" s="123"/>
      <c r="E85" s="123"/>
      <c r="F85" s="124"/>
      <c r="G85" s="125"/>
      <c r="H85" s="125"/>
      <c r="S85" s="22"/>
    </row>
    <row r="86" spans="1:19" x14ac:dyDescent="0.25">
      <c r="A86" s="122"/>
      <c r="B86" s="123"/>
      <c r="C86" s="123"/>
      <c r="D86" s="123"/>
      <c r="E86" s="123"/>
      <c r="F86" s="124"/>
      <c r="G86" s="125"/>
      <c r="H86" s="125"/>
      <c r="S86" s="22"/>
    </row>
    <row r="87" spans="1:19" x14ac:dyDescent="0.25">
      <c r="A87" s="122"/>
      <c r="B87" s="123"/>
      <c r="C87" s="123"/>
      <c r="D87" s="123"/>
      <c r="E87" s="123"/>
      <c r="F87" s="124"/>
      <c r="G87" s="125"/>
      <c r="H87" s="125"/>
      <c r="S87" s="22"/>
    </row>
    <row r="88" spans="1:19" x14ac:dyDescent="0.25">
      <c r="A88" s="122"/>
      <c r="B88" s="123"/>
      <c r="C88" s="123"/>
      <c r="D88" s="123"/>
      <c r="E88" s="123"/>
      <c r="F88" s="124"/>
      <c r="G88" s="125"/>
      <c r="H88" s="125"/>
      <c r="S88" s="22"/>
    </row>
    <row r="89" spans="1:19" x14ac:dyDescent="0.25">
      <c r="A89" s="122"/>
      <c r="B89" s="123"/>
      <c r="C89" s="123"/>
      <c r="D89" s="123"/>
      <c r="E89" s="123"/>
      <c r="F89" s="124"/>
      <c r="G89" s="125"/>
      <c r="H89" s="125"/>
      <c r="S89" s="22"/>
    </row>
    <row r="90" spans="1:19" x14ac:dyDescent="0.25">
      <c r="A90" s="122"/>
      <c r="B90" s="123"/>
      <c r="C90" s="123"/>
      <c r="D90" s="123"/>
      <c r="E90" s="123"/>
      <c r="F90" s="124"/>
      <c r="G90" s="125"/>
      <c r="H90" s="125"/>
      <c r="S90" s="22"/>
    </row>
    <row r="91" spans="1:19" x14ac:dyDescent="0.25">
      <c r="A91" s="122"/>
      <c r="B91" s="123"/>
      <c r="C91" s="123"/>
      <c r="D91" s="123"/>
      <c r="E91" s="123"/>
      <c r="F91" s="124"/>
      <c r="G91" s="125"/>
      <c r="H91" s="125"/>
      <c r="S91" s="22"/>
    </row>
    <row r="92" spans="1:19" x14ac:dyDescent="0.25">
      <c r="A92" s="122"/>
      <c r="B92" s="123"/>
      <c r="C92" s="123"/>
      <c r="D92" s="123"/>
      <c r="E92" s="123"/>
      <c r="F92" s="124"/>
      <c r="G92" s="125"/>
      <c r="H92" s="125"/>
      <c r="S92" s="22"/>
    </row>
    <row r="93" spans="1:19" x14ac:dyDescent="0.25">
      <c r="A93" s="122"/>
      <c r="B93" s="123"/>
      <c r="C93" s="123"/>
      <c r="D93" s="123"/>
      <c r="E93" s="123"/>
      <c r="F93" s="124"/>
      <c r="G93" s="125"/>
      <c r="H93" s="125"/>
      <c r="S93" s="22"/>
    </row>
    <row r="94" spans="1:19" x14ac:dyDescent="0.25">
      <c r="A94" s="122"/>
      <c r="B94" s="123"/>
      <c r="C94" s="123"/>
      <c r="D94" s="123"/>
      <c r="E94" s="123"/>
      <c r="F94" s="124"/>
      <c r="G94" s="125"/>
      <c r="H94" s="125"/>
      <c r="S94" s="22"/>
    </row>
    <row r="95" spans="1:19" x14ac:dyDescent="0.25">
      <c r="A95" s="122"/>
      <c r="B95" s="123"/>
      <c r="C95" s="123"/>
      <c r="D95" s="123"/>
      <c r="E95" s="123"/>
      <c r="F95" s="124"/>
      <c r="G95" s="125"/>
      <c r="H95" s="125"/>
      <c r="S95" s="22"/>
    </row>
    <row r="96" spans="1:19" x14ac:dyDescent="0.25">
      <c r="A96" s="122"/>
      <c r="B96" s="123"/>
      <c r="C96" s="123"/>
      <c r="D96" s="123"/>
      <c r="E96" s="123"/>
      <c r="F96" s="124"/>
      <c r="G96" s="125"/>
      <c r="H96" s="125"/>
      <c r="S96" s="22"/>
    </row>
    <row r="97" spans="1:19" x14ac:dyDescent="0.25">
      <c r="A97" s="122"/>
      <c r="B97" s="123"/>
      <c r="C97" s="123"/>
      <c r="D97" s="123"/>
      <c r="E97" s="123"/>
      <c r="F97" s="124"/>
      <c r="G97" s="125"/>
      <c r="H97" s="125"/>
      <c r="S97" s="22"/>
    </row>
    <row r="98" spans="1:19" x14ac:dyDescent="0.25">
      <c r="A98" s="122"/>
      <c r="B98" s="123"/>
      <c r="C98" s="123"/>
      <c r="D98" s="123"/>
      <c r="E98" s="123"/>
      <c r="F98" s="124"/>
      <c r="G98" s="125"/>
      <c r="H98" s="125"/>
      <c r="S98" s="22"/>
    </row>
    <row r="99" spans="1:19" x14ac:dyDescent="0.25">
      <c r="A99" s="122"/>
      <c r="B99" s="123"/>
      <c r="C99" s="123"/>
      <c r="D99" s="123"/>
      <c r="E99" s="123"/>
      <c r="F99" s="124"/>
      <c r="G99" s="125"/>
      <c r="H99" s="125"/>
      <c r="S99" s="22"/>
    </row>
    <row r="100" spans="1:19" s="130" customFormat="1" x14ac:dyDescent="0.25">
      <c r="A100" s="122"/>
      <c r="B100" s="123"/>
      <c r="C100" s="123"/>
      <c r="D100" s="123"/>
      <c r="E100" s="123"/>
      <c r="F100" s="124"/>
      <c r="G100" s="125"/>
      <c r="H100" s="125"/>
      <c r="S100" s="22"/>
    </row>
    <row r="101" spans="1:19" s="130" customFormat="1" x14ac:dyDescent="0.25">
      <c r="A101" s="122"/>
      <c r="B101" s="123"/>
      <c r="C101" s="123"/>
      <c r="D101" s="123"/>
      <c r="E101" s="123"/>
      <c r="F101" s="124"/>
      <c r="G101" s="125"/>
      <c r="H101" s="125"/>
      <c r="S101" s="22"/>
    </row>
    <row r="102" spans="1:19" s="130" customFormat="1" x14ac:dyDescent="0.25">
      <c r="A102" s="122"/>
      <c r="B102" s="123"/>
      <c r="C102" s="123"/>
      <c r="D102" s="123"/>
      <c r="E102" s="123"/>
      <c r="F102" s="124"/>
      <c r="G102" s="125"/>
      <c r="H102" s="125"/>
      <c r="S102" s="22"/>
    </row>
    <row r="103" spans="1:19" s="130" customFormat="1" x14ac:dyDescent="0.25">
      <c r="A103" s="122"/>
      <c r="B103" s="123"/>
      <c r="C103" s="123"/>
      <c r="D103" s="123"/>
      <c r="E103" s="123"/>
      <c r="F103" s="124"/>
      <c r="G103" s="125"/>
      <c r="H103" s="125"/>
      <c r="S103" s="22"/>
    </row>
    <row r="104" spans="1:19" s="130" customFormat="1" x14ac:dyDescent="0.25">
      <c r="A104" s="122"/>
      <c r="B104" s="123"/>
      <c r="C104" s="123"/>
      <c r="D104" s="123"/>
      <c r="E104" s="123"/>
      <c r="F104" s="124"/>
      <c r="G104" s="125"/>
      <c r="H104" s="125"/>
      <c r="S104" s="22"/>
    </row>
    <row r="105" spans="1:19" s="130" customFormat="1" x14ac:dyDescent="0.25">
      <c r="A105" s="122"/>
      <c r="B105" s="123"/>
      <c r="C105" s="123"/>
      <c r="D105" s="123"/>
      <c r="E105" s="123"/>
      <c r="F105" s="124"/>
      <c r="G105" s="125"/>
      <c r="H105" s="125"/>
      <c r="S105" s="22"/>
    </row>
    <row r="106" spans="1:19" s="130" customFormat="1" x14ac:dyDescent="0.25">
      <c r="A106" s="122"/>
      <c r="B106" s="123"/>
      <c r="C106" s="123"/>
      <c r="D106" s="123"/>
      <c r="E106" s="123"/>
      <c r="F106" s="124"/>
      <c r="G106" s="125"/>
      <c r="H106" s="125"/>
      <c r="S106" s="22"/>
    </row>
    <row r="107" spans="1:19" s="130" customFormat="1" x14ac:dyDescent="0.25">
      <c r="A107" s="122"/>
      <c r="B107" s="123"/>
      <c r="C107" s="123"/>
      <c r="D107" s="123"/>
      <c r="E107" s="123"/>
      <c r="F107" s="124"/>
      <c r="G107" s="125"/>
      <c r="H107" s="125"/>
      <c r="S107" s="22"/>
    </row>
    <row r="108" spans="1:19" s="130" customFormat="1" x14ac:dyDescent="0.25">
      <c r="A108" s="122"/>
      <c r="B108" s="123"/>
      <c r="C108" s="123"/>
      <c r="D108" s="123"/>
      <c r="E108" s="123"/>
      <c r="F108" s="124"/>
      <c r="G108" s="125"/>
      <c r="H108" s="125"/>
      <c r="S108" s="22"/>
    </row>
    <row r="109" spans="1:19" s="130" customFormat="1" x14ac:dyDescent="0.25">
      <c r="A109" s="122"/>
      <c r="B109" s="123"/>
      <c r="C109" s="123"/>
      <c r="D109" s="123"/>
      <c r="E109" s="123"/>
      <c r="F109" s="124"/>
      <c r="G109" s="125"/>
      <c r="H109" s="125"/>
      <c r="S109" s="22"/>
    </row>
    <row r="110" spans="1:19" s="130" customFormat="1" x14ac:dyDescent="0.25">
      <c r="A110" s="122"/>
      <c r="B110" s="123"/>
      <c r="C110" s="123"/>
      <c r="D110" s="123"/>
      <c r="E110" s="123"/>
      <c r="F110" s="124"/>
      <c r="G110" s="125"/>
      <c r="H110" s="125"/>
      <c r="S110" s="22"/>
    </row>
    <row r="111" spans="1:19" s="130" customFormat="1" x14ac:dyDescent="0.25">
      <c r="A111" s="122"/>
      <c r="B111" s="123"/>
      <c r="C111" s="123"/>
      <c r="D111" s="123"/>
      <c r="E111" s="123"/>
      <c r="F111" s="124"/>
      <c r="G111" s="125"/>
      <c r="H111" s="125"/>
      <c r="S111" s="22"/>
    </row>
    <row r="112" spans="1:19" s="130" customFormat="1" x14ac:dyDescent="0.25">
      <c r="A112" s="122"/>
      <c r="B112" s="123"/>
      <c r="C112" s="123"/>
      <c r="D112" s="123"/>
      <c r="E112" s="123"/>
      <c r="F112" s="124"/>
      <c r="G112" s="125"/>
      <c r="H112" s="125"/>
      <c r="S112" s="22"/>
    </row>
    <row r="113" spans="1:19" x14ac:dyDescent="0.25">
      <c r="A113" s="23"/>
      <c r="B113" s="23"/>
      <c r="C113" s="23"/>
      <c r="D113" s="23"/>
      <c r="E113" s="23"/>
      <c r="F113" s="23"/>
      <c r="G113" s="23"/>
      <c r="H113" s="23"/>
      <c r="S113" s="22"/>
    </row>
    <row r="114" spans="1:19" x14ac:dyDescent="0.25">
      <c r="A114" s="23"/>
      <c r="B114" s="23"/>
      <c r="C114" s="23"/>
      <c r="D114" s="23"/>
      <c r="E114" s="23"/>
      <c r="F114" s="23"/>
      <c r="G114" s="23"/>
      <c r="H114" s="23"/>
      <c r="S114" s="22"/>
    </row>
    <row r="115" spans="1:19" x14ac:dyDescent="0.25">
      <c r="A115" s="23"/>
      <c r="B115" s="23"/>
      <c r="C115" s="23"/>
      <c r="D115" s="23"/>
      <c r="E115" s="23"/>
      <c r="F115" s="23"/>
      <c r="G115" s="23"/>
      <c r="H115" s="23"/>
      <c r="S115" s="22"/>
    </row>
    <row r="116" spans="1:19" x14ac:dyDescent="0.25">
      <c r="A116" s="23"/>
      <c r="B116" s="23"/>
      <c r="C116" s="23"/>
      <c r="D116" s="23"/>
      <c r="E116" s="23"/>
      <c r="F116" s="23"/>
      <c r="G116" s="23"/>
      <c r="H116" s="23"/>
      <c r="S116" s="22"/>
    </row>
    <row r="117" spans="1:19" x14ac:dyDescent="0.25">
      <c r="A117" s="23"/>
      <c r="B117" s="23"/>
      <c r="C117" s="23"/>
      <c r="D117" s="23"/>
      <c r="E117" s="23"/>
      <c r="F117" s="23"/>
      <c r="G117" s="23"/>
      <c r="H117" s="23"/>
      <c r="S117" s="22"/>
    </row>
    <row r="118" spans="1:19" x14ac:dyDescent="0.25">
      <c r="A118" s="23"/>
      <c r="B118" s="23"/>
      <c r="C118" s="23"/>
      <c r="D118" s="23"/>
      <c r="E118" s="23"/>
      <c r="F118" s="23"/>
      <c r="G118" s="23"/>
      <c r="H118" s="23"/>
      <c r="S118" s="22"/>
    </row>
    <row r="119" spans="1:19" x14ac:dyDescent="0.25">
      <c r="A119" s="23"/>
      <c r="B119" s="23"/>
      <c r="C119" s="23"/>
      <c r="D119" s="23"/>
      <c r="E119" s="23"/>
      <c r="F119" s="23"/>
      <c r="G119" s="23"/>
      <c r="H119" s="23"/>
      <c r="S119" s="22"/>
    </row>
    <row r="120" spans="1:19" x14ac:dyDescent="0.25">
      <c r="A120" s="23"/>
      <c r="B120" s="23"/>
      <c r="C120" s="23"/>
      <c r="D120" s="23"/>
      <c r="E120" s="23"/>
      <c r="F120" s="23"/>
      <c r="G120" s="23"/>
      <c r="H120" s="23"/>
      <c r="S120" s="22"/>
    </row>
    <row r="121" spans="1:19" x14ac:dyDescent="0.25">
      <c r="A121" s="23"/>
      <c r="B121" s="23"/>
      <c r="C121" s="23"/>
      <c r="D121" s="23"/>
      <c r="E121" s="23"/>
      <c r="F121" s="23"/>
      <c r="G121" s="23"/>
      <c r="H121" s="23"/>
      <c r="S121" s="22"/>
    </row>
    <row r="122" spans="1:19" x14ac:dyDescent="0.25">
      <c r="A122" s="23"/>
      <c r="B122" s="23"/>
      <c r="C122" s="23"/>
      <c r="D122" s="23"/>
      <c r="E122" s="23"/>
      <c r="F122" s="23"/>
      <c r="G122" s="23"/>
      <c r="H122" s="23"/>
      <c r="S122" s="22"/>
    </row>
    <row r="123" spans="1:19" x14ac:dyDescent="0.25">
      <c r="A123" s="23"/>
      <c r="B123" s="23"/>
      <c r="C123" s="23"/>
      <c r="D123" s="23"/>
      <c r="E123" s="23"/>
      <c r="F123" s="23"/>
      <c r="G123" s="23"/>
      <c r="H123" s="23"/>
      <c r="S123" s="22"/>
    </row>
    <row r="124" spans="1:19" x14ac:dyDescent="0.25">
      <c r="A124" s="23"/>
      <c r="B124" s="23"/>
      <c r="C124" s="23"/>
      <c r="D124" s="23"/>
      <c r="E124" s="23"/>
      <c r="F124" s="23"/>
      <c r="G124" s="23"/>
      <c r="H124" s="23"/>
      <c r="S124" s="22"/>
    </row>
    <row r="125" spans="1:19" x14ac:dyDescent="0.25">
      <c r="A125" s="23"/>
      <c r="B125" s="23"/>
      <c r="C125" s="23"/>
      <c r="D125" s="23"/>
      <c r="E125" s="23"/>
      <c r="F125" s="23"/>
      <c r="G125" s="23"/>
      <c r="H125" s="23"/>
      <c r="S125" s="22"/>
    </row>
    <row r="126" spans="1:19" x14ac:dyDescent="0.25">
      <c r="A126" s="23"/>
      <c r="B126" s="23"/>
      <c r="C126" s="23"/>
      <c r="D126" s="23"/>
      <c r="E126" s="23"/>
      <c r="F126" s="23"/>
      <c r="G126" s="23"/>
      <c r="H126" s="23"/>
      <c r="S126" s="22"/>
    </row>
    <row r="127" spans="1:19" x14ac:dyDescent="0.25">
      <c r="A127" s="23"/>
      <c r="B127" s="23"/>
      <c r="C127" s="23"/>
      <c r="D127" s="23"/>
      <c r="E127" s="23"/>
      <c r="F127" s="23"/>
      <c r="G127" s="23"/>
      <c r="H127" s="23"/>
      <c r="S127" s="22"/>
    </row>
    <row r="128" spans="1:19" x14ac:dyDescent="0.25">
      <c r="A128" s="23"/>
      <c r="B128" s="23"/>
      <c r="C128" s="23"/>
      <c r="D128" s="23"/>
      <c r="E128" s="23"/>
      <c r="F128" s="23"/>
      <c r="G128" s="23"/>
      <c r="H128" s="23"/>
      <c r="S128" s="22"/>
    </row>
    <row r="129" spans="1:19" x14ac:dyDescent="0.25">
      <c r="A129" s="23"/>
      <c r="B129" s="23"/>
      <c r="C129" s="23"/>
      <c r="D129" s="23"/>
      <c r="E129" s="23"/>
      <c r="F129" s="23"/>
      <c r="G129" s="23"/>
      <c r="H129" s="23"/>
      <c r="S129" s="22"/>
    </row>
    <row r="130" spans="1:19" x14ac:dyDescent="0.25">
      <c r="A130" s="23"/>
      <c r="B130" s="23"/>
      <c r="C130" s="23"/>
      <c r="D130" s="23"/>
      <c r="E130" s="23"/>
      <c r="F130" s="23"/>
      <c r="G130" s="23"/>
      <c r="H130" s="23"/>
      <c r="S130" s="22"/>
    </row>
    <row r="131" spans="1:19" x14ac:dyDescent="0.25">
      <c r="A131" s="23"/>
      <c r="B131" s="23"/>
      <c r="C131" s="23"/>
      <c r="D131" s="23"/>
      <c r="E131" s="23"/>
      <c r="F131" s="23"/>
      <c r="G131" s="23"/>
      <c r="H131" s="23"/>
      <c r="S131" s="22"/>
    </row>
    <row r="132" spans="1:19" x14ac:dyDescent="0.25">
      <c r="A132" s="23"/>
      <c r="B132" s="23"/>
      <c r="C132" s="23"/>
      <c r="D132" s="23"/>
      <c r="E132" s="23"/>
      <c r="F132" s="23"/>
      <c r="G132" s="23"/>
      <c r="H132" s="23"/>
      <c r="S132" s="22"/>
    </row>
    <row r="133" spans="1:19" x14ac:dyDescent="0.25">
      <c r="A133" s="23"/>
      <c r="B133" s="23"/>
      <c r="C133" s="23"/>
      <c r="D133" s="23"/>
      <c r="E133" s="23"/>
      <c r="F133" s="23"/>
      <c r="G133" s="23"/>
      <c r="H133" s="23"/>
      <c r="S133" s="22"/>
    </row>
    <row r="134" spans="1:19" x14ac:dyDescent="0.25">
      <c r="A134" s="23"/>
      <c r="B134" s="23"/>
      <c r="C134" s="23"/>
      <c r="D134" s="23"/>
      <c r="E134" s="23"/>
      <c r="F134" s="23"/>
      <c r="G134" s="23"/>
      <c r="H134" s="23"/>
      <c r="S134" s="22"/>
    </row>
    <row r="135" spans="1:19" x14ac:dyDescent="0.25">
      <c r="A135" s="23"/>
      <c r="B135" s="23"/>
      <c r="C135" s="23"/>
      <c r="D135" s="23"/>
      <c r="E135" s="23"/>
      <c r="F135" s="23"/>
      <c r="G135" s="23"/>
      <c r="H135" s="23"/>
      <c r="S135" s="22"/>
    </row>
    <row r="136" spans="1:19" x14ac:dyDescent="0.25">
      <c r="A136" s="23"/>
      <c r="B136" s="23"/>
      <c r="C136" s="23"/>
      <c r="D136" s="23"/>
      <c r="E136" s="23"/>
      <c r="F136" s="23"/>
      <c r="G136" s="23"/>
      <c r="H136" s="23"/>
      <c r="S136" s="22"/>
    </row>
    <row r="137" spans="1:19" x14ac:dyDescent="0.25">
      <c r="A137" s="23"/>
      <c r="B137" s="23"/>
      <c r="C137" s="23"/>
      <c r="D137" s="23"/>
      <c r="E137" s="23"/>
      <c r="F137" s="23"/>
      <c r="G137" s="23"/>
      <c r="H137" s="23"/>
      <c r="S137" s="22"/>
    </row>
    <row r="138" spans="1:19" x14ac:dyDescent="0.25">
      <c r="A138" s="23"/>
      <c r="B138" s="23"/>
      <c r="C138" s="23"/>
      <c r="D138" s="23"/>
      <c r="E138" s="23"/>
      <c r="F138" s="23"/>
      <c r="G138" s="23"/>
      <c r="H138" s="23"/>
      <c r="S138" s="22"/>
    </row>
    <row r="139" spans="1:19" x14ac:dyDescent="0.25">
      <c r="A139" s="23"/>
      <c r="B139" s="23"/>
      <c r="C139" s="23"/>
      <c r="D139" s="23"/>
      <c r="E139" s="23"/>
      <c r="F139" s="23"/>
      <c r="G139" s="23"/>
      <c r="H139" s="23"/>
      <c r="S139" s="22"/>
    </row>
    <row r="140" spans="1:19" x14ac:dyDescent="0.25">
      <c r="A140" s="23"/>
      <c r="B140" s="23"/>
      <c r="C140" s="23"/>
      <c r="D140" s="23"/>
      <c r="E140" s="23"/>
      <c r="F140" s="23"/>
      <c r="G140" s="23"/>
      <c r="H140" s="23"/>
      <c r="S140" s="22"/>
    </row>
    <row r="141" spans="1:19" x14ac:dyDescent="0.25">
      <c r="A141" s="23"/>
      <c r="B141" s="23"/>
      <c r="C141" s="23"/>
      <c r="D141" s="23"/>
      <c r="E141" s="23"/>
      <c r="F141" s="23"/>
      <c r="G141" s="23"/>
      <c r="H141" s="23"/>
      <c r="S141" s="22"/>
    </row>
    <row r="142" spans="1:19" x14ac:dyDescent="0.25">
      <c r="A142" s="23"/>
      <c r="B142" s="23"/>
      <c r="C142" s="23"/>
      <c r="D142" s="23"/>
      <c r="E142" s="23"/>
      <c r="F142" s="23"/>
      <c r="G142" s="23"/>
      <c r="H142" s="23"/>
      <c r="S142" s="22"/>
    </row>
    <row r="143" spans="1:19" x14ac:dyDescent="0.25">
      <c r="A143" s="23"/>
      <c r="B143" s="23"/>
      <c r="C143" s="23"/>
      <c r="D143" s="23"/>
      <c r="E143" s="23"/>
      <c r="F143" s="23"/>
      <c r="G143" s="23"/>
      <c r="H143" s="23"/>
      <c r="S143" s="22"/>
    </row>
    <row r="144" spans="1:19" x14ac:dyDescent="0.25">
      <c r="A144" s="23"/>
      <c r="B144" s="23"/>
      <c r="C144" s="23"/>
      <c r="D144" s="23"/>
      <c r="E144" s="23"/>
      <c r="F144" s="23"/>
      <c r="G144" s="23"/>
      <c r="H144" s="23"/>
      <c r="S144" s="22"/>
    </row>
    <row r="145" spans="1:19" x14ac:dyDescent="0.25">
      <c r="A145" s="23"/>
      <c r="B145" s="23"/>
      <c r="C145" s="23"/>
      <c r="D145" s="23"/>
      <c r="E145" s="23"/>
      <c r="F145" s="23"/>
      <c r="G145" s="23"/>
      <c r="H145" s="23"/>
      <c r="S145" s="22"/>
    </row>
    <row r="146" spans="1:19" x14ac:dyDescent="0.25">
      <c r="A146" s="23"/>
      <c r="B146" s="23"/>
      <c r="C146" s="23"/>
      <c r="D146" s="23"/>
      <c r="E146" s="23"/>
      <c r="F146" s="23"/>
      <c r="G146" s="23"/>
      <c r="H146" s="23"/>
      <c r="S146" s="22"/>
    </row>
    <row r="147" spans="1:19" x14ac:dyDescent="0.25">
      <c r="A147" s="23"/>
      <c r="B147" s="23"/>
      <c r="C147" s="23"/>
      <c r="D147" s="23"/>
      <c r="E147" s="23"/>
      <c r="F147" s="23"/>
      <c r="G147" s="23"/>
      <c r="H147" s="23"/>
      <c r="S147" s="22"/>
    </row>
    <row r="148" spans="1:19" x14ac:dyDescent="0.25">
      <c r="A148" s="23"/>
      <c r="B148" s="23"/>
      <c r="C148" s="23"/>
      <c r="D148" s="23"/>
      <c r="E148" s="23"/>
      <c r="F148" s="23"/>
      <c r="G148" s="23"/>
      <c r="H148" s="23"/>
      <c r="S148" s="22"/>
    </row>
    <row r="149" spans="1:19" x14ac:dyDescent="0.25">
      <c r="A149" s="23"/>
      <c r="B149" s="23"/>
      <c r="C149" s="23"/>
      <c r="D149" s="23"/>
      <c r="E149" s="23"/>
      <c r="F149" s="23"/>
      <c r="G149" s="23"/>
      <c r="H149" s="23"/>
      <c r="S149" s="22"/>
    </row>
    <row r="150" spans="1:19" x14ac:dyDescent="0.25">
      <c r="A150" s="23"/>
      <c r="B150" s="23"/>
      <c r="C150" s="23"/>
      <c r="D150" s="23"/>
      <c r="E150" s="23"/>
      <c r="F150" s="23"/>
      <c r="G150" s="23"/>
      <c r="H150" s="23"/>
      <c r="S150" s="22"/>
    </row>
    <row r="151" spans="1:19" x14ac:dyDescent="0.25">
      <c r="A151" s="23"/>
      <c r="B151" s="23"/>
      <c r="C151" s="23"/>
      <c r="D151" s="23"/>
      <c r="E151" s="23"/>
      <c r="F151" s="23"/>
      <c r="G151" s="23"/>
      <c r="H151" s="23"/>
      <c r="S151" s="22"/>
    </row>
    <row r="152" spans="1:19" x14ac:dyDescent="0.25">
      <c r="A152" s="23"/>
      <c r="B152" s="23"/>
      <c r="C152" s="23"/>
      <c r="D152" s="23"/>
      <c r="E152" s="23"/>
      <c r="F152" s="23"/>
      <c r="G152" s="23"/>
      <c r="H152" s="23"/>
      <c r="S152" s="22"/>
    </row>
    <row r="153" spans="1:19" x14ac:dyDescent="0.25">
      <c r="A153" s="23"/>
      <c r="B153" s="23"/>
      <c r="C153" s="23"/>
      <c r="D153" s="23"/>
      <c r="E153" s="23"/>
      <c r="F153" s="23"/>
      <c r="G153" s="23"/>
      <c r="H153" s="23"/>
      <c r="S153" s="22"/>
    </row>
    <row r="154" spans="1:19" x14ac:dyDescent="0.25">
      <c r="A154" s="23"/>
      <c r="B154" s="23"/>
      <c r="C154" s="23"/>
      <c r="D154" s="23"/>
      <c r="E154" s="23"/>
      <c r="F154" s="23"/>
      <c r="G154" s="23"/>
      <c r="H154" s="23"/>
      <c r="S154" s="22"/>
    </row>
    <row r="155" spans="1:19" x14ac:dyDescent="0.25">
      <c r="A155" s="23"/>
      <c r="B155" s="23"/>
      <c r="C155" s="23"/>
      <c r="D155" s="23"/>
      <c r="E155" s="23"/>
      <c r="F155" s="23"/>
      <c r="G155" s="23"/>
      <c r="H155" s="23"/>
      <c r="S155" s="22"/>
    </row>
    <row r="156" spans="1:19" x14ac:dyDescent="0.25">
      <c r="A156" s="23"/>
      <c r="B156" s="23"/>
      <c r="C156" s="23"/>
      <c r="D156" s="23"/>
      <c r="E156" s="23"/>
      <c r="F156" s="23"/>
      <c r="G156" s="23"/>
      <c r="H156" s="23"/>
      <c r="S156" s="22"/>
    </row>
    <row r="157" spans="1:19" x14ac:dyDescent="0.25">
      <c r="A157" s="23"/>
      <c r="B157" s="23"/>
      <c r="C157" s="23"/>
      <c r="D157" s="23"/>
      <c r="E157" s="23"/>
      <c r="F157" s="23"/>
      <c r="G157" s="23"/>
      <c r="H157" s="23"/>
      <c r="S157" s="22"/>
    </row>
    <row r="158" spans="1:19" x14ac:dyDescent="0.25">
      <c r="A158" s="23"/>
      <c r="B158" s="23"/>
      <c r="C158" s="23"/>
      <c r="D158" s="23"/>
      <c r="E158" s="23"/>
      <c r="F158" s="23"/>
      <c r="G158" s="23"/>
      <c r="H158" s="23"/>
      <c r="S158" s="22"/>
    </row>
    <row r="159" spans="1:19" x14ac:dyDescent="0.25">
      <c r="A159" s="23"/>
      <c r="B159" s="23"/>
      <c r="C159" s="23"/>
      <c r="D159" s="23"/>
      <c r="E159" s="23"/>
      <c r="F159" s="23"/>
      <c r="G159" s="23"/>
      <c r="H159" s="23"/>
      <c r="S159" s="22"/>
    </row>
    <row r="160" spans="1:19" x14ac:dyDescent="0.25">
      <c r="A160" s="23"/>
      <c r="B160" s="23"/>
      <c r="C160" s="23"/>
      <c r="D160" s="23"/>
      <c r="E160" s="23"/>
      <c r="F160" s="23"/>
      <c r="G160" s="23"/>
      <c r="H160" s="23"/>
      <c r="S160" s="22"/>
    </row>
    <row r="161" spans="1:19" x14ac:dyDescent="0.25">
      <c r="A161" s="23"/>
      <c r="B161" s="23"/>
      <c r="C161" s="23"/>
      <c r="D161" s="23"/>
      <c r="E161" s="23"/>
      <c r="F161" s="23"/>
      <c r="G161" s="23"/>
      <c r="H161" s="23"/>
      <c r="S161" s="22"/>
    </row>
    <row r="162" spans="1:19" x14ac:dyDescent="0.25">
      <c r="A162" s="23"/>
      <c r="B162" s="23"/>
      <c r="C162" s="23"/>
      <c r="D162" s="23"/>
      <c r="E162" s="23"/>
      <c r="F162" s="23"/>
      <c r="G162" s="23"/>
      <c r="H162" s="23"/>
      <c r="S162" s="22"/>
    </row>
    <row r="163" spans="1:19" x14ac:dyDescent="0.25">
      <c r="A163" s="23"/>
      <c r="B163" s="23"/>
      <c r="C163" s="23"/>
      <c r="D163" s="23"/>
      <c r="E163" s="23"/>
      <c r="F163" s="23"/>
      <c r="G163" s="23"/>
      <c r="H163" s="23"/>
      <c r="S163" s="22"/>
    </row>
    <row r="164" spans="1:19" x14ac:dyDescent="0.25">
      <c r="A164" s="23"/>
      <c r="B164" s="23"/>
      <c r="C164" s="23"/>
      <c r="D164" s="23"/>
      <c r="E164" s="23"/>
      <c r="F164" s="23"/>
      <c r="G164" s="23"/>
      <c r="H164" s="23"/>
      <c r="S164" s="22"/>
    </row>
    <row r="165" spans="1:19" x14ac:dyDescent="0.25">
      <c r="A165" s="23"/>
      <c r="B165" s="23"/>
      <c r="C165" s="23"/>
      <c r="D165" s="23"/>
      <c r="E165" s="23"/>
      <c r="F165" s="23"/>
      <c r="G165" s="23"/>
      <c r="H165" s="23"/>
      <c r="S165" s="22"/>
    </row>
    <row r="166" spans="1:19" x14ac:dyDescent="0.25">
      <c r="A166" s="23"/>
      <c r="B166" s="23"/>
      <c r="C166" s="23"/>
      <c r="D166" s="23"/>
      <c r="E166" s="23"/>
      <c r="F166" s="23"/>
      <c r="G166" s="23"/>
      <c r="H166" s="23"/>
      <c r="S166" s="22"/>
    </row>
    <row r="167" spans="1:19" x14ac:dyDescent="0.25">
      <c r="A167" s="23"/>
      <c r="B167" s="23"/>
      <c r="C167" s="23"/>
      <c r="D167" s="23"/>
      <c r="E167" s="23"/>
      <c r="F167" s="23"/>
      <c r="G167" s="23"/>
      <c r="H167" s="23"/>
      <c r="S167" s="22"/>
    </row>
    <row r="168" spans="1:19" x14ac:dyDescent="0.25">
      <c r="A168" s="23"/>
      <c r="B168" s="23"/>
      <c r="C168" s="23"/>
      <c r="D168" s="23"/>
      <c r="E168" s="23"/>
      <c r="F168" s="23"/>
      <c r="G168" s="23"/>
      <c r="H168" s="23"/>
      <c r="S168" s="22"/>
    </row>
    <row r="169" spans="1:19" x14ac:dyDescent="0.25">
      <c r="A169" s="23"/>
      <c r="B169" s="23"/>
      <c r="C169" s="23"/>
      <c r="D169" s="23"/>
      <c r="E169" s="23"/>
      <c r="F169" s="23"/>
      <c r="G169" s="23"/>
      <c r="H169" s="23"/>
      <c r="S169" s="22"/>
    </row>
    <row r="170" spans="1:19" x14ac:dyDescent="0.25">
      <c r="A170" s="23"/>
      <c r="B170" s="23"/>
      <c r="C170" s="23"/>
      <c r="D170" s="23"/>
      <c r="E170" s="23"/>
      <c r="F170" s="23"/>
      <c r="G170" s="23"/>
      <c r="H170" s="23"/>
      <c r="S170" s="22"/>
    </row>
    <row r="171" spans="1:19" x14ac:dyDescent="0.25">
      <c r="A171" s="23"/>
      <c r="B171" s="23"/>
      <c r="C171" s="23"/>
      <c r="D171" s="23"/>
      <c r="E171" s="23"/>
      <c r="F171" s="23"/>
      <c r="G171" s="23"/>
      <c r="H171" s="23"/>
      <c r="S171" s="22"/>
    </row>
    <row r="172" spans="1:19" x14ac:dyDescent="0.25">
      <c r="A172" s="23"/>
      <c r="B172" s="23"/>
      <c r="C172" s="23"/>
      <c r="D172" s="23"/>
      <c r="E172" s="23"/>
      <c r="F172" s="23"/>
      <c r="G172" s="23"/>
      <c r="H172" s="23"/>
      <c r="S172" s="22"/>
    </row>
    <row r="173" spans="1:19" x14ac:dyDescent="0.25">
      <c r="A173" s="23"/>
      <c r="B173" s="23"/>
      <c r="C173" s="23"/>
      <c r="D173" s="23"/>
      <c r="E173" s="23"/>
      <c r="F173" s="23"/>
      <c r="G173" s="23"/>
      <c r="H173" s="23"/>
      <c r="S173" s="22"/>
    </row>
    <row r="174" spans="1:19" x14ac:dyDescent="0.25">
      <c r="A174" s="23"/>
      <c r="B174" s="23"/>
      <c r="C174" s="23"/>
      <c r="D174" s="23"/>
      <c r="E174" s="23"/>
      <c r="F174" s="23"/>
      <c r="G174" s="23"/>
      <c r="H174" s="23"/>
      <c r="S174" s="22"/>
    </row>
    <row r="175" spans="1:19" x14ac:dyDescent="0.25">
      <c r="A175" s="23"/>
      <c r="B175" s="23"/>
      <c r="C175" s="23"/>
      <c r="D175" s="23"/>
      <c r="E175" s="23"/>
      <c r="F175" s="23"/>
      <c r="G175" s="23"/>
      <c r="H175" s="23"/>
      <c r="S175" s="22"/>
    </row>
    <row r="176" spans="1:19" x14ac:dyDescent="0.25">
      <c r="A176" s="23"/>
      <c r="B176" s="23"/>
      <c r="C176" s="23"/>
      <c r="D176" s="23"/>
      <c r="E176" s="23"/>
      <c r="F176" s="23"/>
      <c r="G176" s="23"/>
      <c r="H176" s="23"/>
      <c r="S176" s="22"/>
    </row>
    <row r="177" spans="1:19" x14ac:dyDescent="0.25">
      <c r="A177" s="23"/>
      <c r="B177" s="23"/>
      <c r="C177" s="23"/>
      <c r="D177" s="23"/>
      <c r="E177" s="23"/>
      <c r="F177" s="23"/>
      <c r="G177" s="23"/>
      <c r="H177" s="23"/>
      <c r="S177" s="22"/>
    </row>
    <row r="178" spans="1:19" x14ac:dyDescent="0.25">
      <c r="A178" s="23"/>
      <c r="B178" s="23"/>
      <c r="C178" s="23"/>
      <c r="D178" s="23"/>
      <c r="E178" s="23"/>
      <c r="F178" s="23"/>
      <c r="G178" s="23"/>
      <c r="H178" s="23"/>
      <c r="S178" s="22"/>
    </row>
    <row r="179" spans="1:19" x14ac:dyDescent="0.25">
      <c r="A179" s="23"/>
      <c r="B179" s="23"/>
      <c r="C179" s="23"/>
      <c r="D179" s="23"/>
      <c r="E179" s="23"/>
      <c r="F179" s="23"/>
      <c r="G179" s="23"/>
      <c r="H179" s="23"/>
      <c r="S179" s="22"/>
    </row>
    <row r="180" spans="1:19" x14ac:dyDescent="0.25">
      <c r="A180" s="23"/>
      <c r="B180" s="23"/>
      <c r="C180" s="23"/>
      <c r="D180" s="23"/>
      <c r="E180" s="23"/>
      <c r="F180" s="23"/>
      <c r="G180" s="23"/>
      <c r="H180" s="23"/>
      <c r="S180" s="22"/>
    </row>
    <row r="181" spans="1:19" x14ac:dyDescent="0.25">
      <c r="A181" s="23"/>
      <c r="B181" s="23"/>
      <c r="C181" s="23"/>
      <c r="D181" s="23"/>
      <c r="E181" s="23"/>
      <c r="F181" s="23"/>
      <c r="G181" s="23"/>
      <c r="H181" s="23"/>
      <c r="S181" s="22"/>
    </row>
    <row r="182" spans="1:19" x14ac:dyDescent="0.25">
      <c r="A182" s="23"/>
      <c r="B182" s="23"/>
      <c r="C182" s="23"/>
      <c r="D182" s="23"/>
      <c r="E182" s="23"/>
      <c r="F182" s="23"/>
      <c r="G182" s="23"/>
      <c r="H182" s="23"/>
      <c r="S182" s="22"/>
    </row>
    <row r="183" spans="1:19" x14ac:dyDescent="0.25">
      <c r="A183" s="23"/>
      <c r="B183" s="23"/>
      <c r="C183" s="23"/>
      <c r="D183" s="23"/>
      <c r="E183" s="23"/>
      <c r="F183" s="23"/>
      <c r="G183" s="23"/>
      <c r="H183" s="23"/>
      <c r="S183" s="22"/>
    </row>
    <row r="184" spans="1:19" x14ac:dyDescent="0.25">
      <c r="A184" s="23"/>
      <c r="B184" s="23"/>
      <c r="C184" s="23"/>
      <c r="D184" s="23"/>
      <c r="E184" s="23"/>
      <c r="F184" s="23"/>
      <c r="G184" s="23"/>
      <c r="H184" s="23"/>
      <c r="S184" s="22"/>
    </row>
    <row r="185" spans="1:19" x14ac:dyDescent="0.25">
      <c r="A185" s="23"/>
      <c r="B185" s="23"/>
      <c r="C185" s="23"/>
      <c r="D185" s="23"/>
      <c r="E185" s="23"/>
      <c r="F185" s="23"/>
      <c r="G185" s="23"/>
      <c r="H185" s="23"/>
      <c r="S185" s="22"/>
    </row>
    <row r="186" spans="1:19" x14ac:dyDescent="0.25">
      <c r="S186" s="22" t="s">
        <v>521</v>
      </c>
    </row>
    <row r="187" spans="1:19" x14ac:dyDescent="0.25">
      <c r="S187" s="22" t="s">
        <v>521</v>
      </c>
    </row>
    <row r="188" spans="1:19" x14ac:dyDescent="0.25">
      <c r="S188" s="22" t="s">
        <v>521</v>
      </c>
    </row>
    <row r="189" spans="1:19" x14ac:dyDescent="0.25">
      <c r="S189" s="22" t="s">
        <v>521</v>
      </c>
    </row>
    <row r="190" spans="1:19" x14ac:dyDescent="0.25">
      <c r="S190" s="22" t="s">
        <v>521</v>
      </c>
    </row>
    <row r="191" spans="1:19" x14ac:dyDescent="0.25">
      <c r="S191" s="22" t="s">
        <v>521</v>
      </c>
    </row>
    <row r="192" spans="1:19" x14ac:dyDescent="0.25">
      <c r="S192" s="22" t="s">
        <v>521</v>
      </c>
    </row>
    <row r="193" spans="19:19" x14ac:dyDescent="0.25">
      <c r="S193" s="22" t="s">
        <v>521</v>
      </c>
    </row>
    <row r="194" spans="19:19" x14ac:dyDescent="0.25">
      <c r="S194" s="22" t="s">
        <v>521</v>
      </c>
    </row>
    <row r="195" spans="19:19" x14ac:dyDescent="0.25">
      <c r="S195" s="22" t="s">
        <v>521</v>
      </c>
    </row>
    <row r="196" spans="19:19" x14ac:dyDescent="0.25">
      <c r="S196" s="22" t="s">
        <v>521</v>
      </c>
    </row>
    <row r="197" spans="19:19" x14ac:dyDescent="0.25">
      <c r="S197" s="22" t="s">
        <v>521</v>
      </c>
    </row>
    <row r="198" spans="19:19" x14ac:dyDescent="0.25">
      <c r="S198" s="22" t="s">
        <v>521</v>
      </c>
    </row>
    <row r="199" spans="19:19" x14ac:dyDescent="0.25">
      <c r="S199" s="22" t="s">
        <v>521</v>
      </c>
    </row>
    <row r="200" spans="19:19" x14ac:dyDescent="0.25">
      <c r="S200" s="22" t="s">
        <v>521</v>
      </c>
    </row>
    <row r="201" spans="19:19" x14ac:dyDescent="0.25">
      <c r="S201" s="22" t="s">
        <v>521</v>
      </c>
    </row>
    <row r="202" spans="19:19" x14ac:dyDescent="0.25">
      <c r="S202" s="22" t="s">
        <v>521</v>
      </c>
    </row>
    <row r="203" spans="19:19" x14ac:dyDescent="0.25">
      <c r="S203" s="22" t="s">
        <v>521</v>
      </c>
    </row>
    <row r="204" spans="19:19" x14ac:dyDescent="0.25">
      <c r="S204" s="22" t="s">
        <v>521</v>
      </c>
    </row>
    <row r="205" spans="19:19" x14ac:dyDescent="0.25">
      <c r="S205" s="22" t="s">
        <v>521</v>
      </c>
    </row>
    <row r="206" spans="19:19" x14ac:dyDescent="0.25">
      <c r="S206" s="22" t="s">
        <v>521</v>
      </c>
    </row>
    <row r="207" spans="19:19" x14ac:dyDescent="0.25">
      <c r="S207" s="22" t="s">
        <v>521</v>
      </c>
    </row>
    <row r="208" spans="19:19" x14ac:dyDescent="0.25">
      <c r="S208" s="22" t="s">
        <v>521</v>
      </c>
    </row>
    <row r="209" spans="19:19" x14ac:dyDescent="0.25">
      <c r="S209" s="22" t="s">
        <v>521</v>
      </c>
    </row>
    <row r="210" spans="19:19" x14ac:dyDescent="0.25">
      <c r="S210" s="22" t="s">
        <v>521</v>
      </c>
    </row>
    <row r="211" spans="19:19" x14ac:dyDescent="0.25">
      <c r="S211" s="22" t="s">
        <v>521</v>
      </c>
    </row>
    <row r="212" spans="19:19" x14ac:dyDescent="0.25">
      <c r="S212" s="22" t="s">
        <v>521</v>
      </c>
    </row>
    <row r="213" spans="19:19" x14ac:dyDescent="0.25">
      <c r="S213" s="22" t="s">
        <v>521</v>
      </c>
    </row>
    <row r="214" spans="19:19" x14ac:dyDescent="0.25">
      <c r="S214" s="22" t="s">
        <v>521</v>
      </c>
    </row>
    <row r="215" spans="19:19" x14ac:dyDescent="0.25">
      <c r="S215" s="22" t="s">
        <v>521</v>
      </c>
    </row>
    <row r="216" spans="19:19" x14ac:dyDescent="0.25">
      <c r="S216" s="22" t="s">
        <v>521</v>
      </c>
    </row>
    <row r="217" spans="19:19" x14ac:dyDescent="0.25">
      <c r="S217" s="22" t="s">
        <v>521</v>
      </c>
    </row>
    <row r="218" spans="19:19" x14ac:dyDescent="0.25">
      <c r="S218" s="22" t="s">
        <v>521</v>
      </c>
    </row>
    <row r="219" spans="19:19" x14ac:dyDescent="0.25">
      <c r="S219" s="22" t="s">
        <v>521</v>
      </c>
    </row>
    <row r="220" spans="19:19" x14ac:dyDescent="0.25">
      <c r="S220" s="22" t="s">
        <v>521</v>
      </c>
    </row>
    <row r="221" spans="19:19" x14ac:dyDescent="0.25">
      <c r="S221" s="22" t="s">
        <v>521</v>
      </c>
    </row>
    <row r="222" spans="19:19" x14ac:dyDescent="0.25">
      <c r="S222" s="22" t="s">
        <v>521</v>
      </c>
    </row>
    <row r="223" spans="19:19" x14ac:dyDescent="0.25">
      <c r="S223" s="22" t="s">
        <v>521</v>
      </c>
    </row>
    <row r="224" spans="19:19" x14ac:dyDescent="0.25">
      <c r="S224" s="22" t="s">
        <v>521</v>
      </c>
    </row>
    <row r="225" spans="19:19" x14ac:dyDescent="0.25">
      <c r="S225" s="22" t="s">
        <v>521</v>
      </c>
    </row>
    <row r="226" spans="19:19" x14ac:dyDescent="0.25">
      <c r="S226" s="22" t="s">
        <v>521</v>
      </c>
    </row>
    <row r="227" spans="19:19" x14ac:dyDescent="0.25">
      <c r="S227" s="22" t="s">
        <v>521</v>
      </c>
    </row>
    <row r="228" spans="19:19" x14ac:dyDescent="0.25">
      <c r="S228" s="22" t="s">
        <v>521</v>
      </c>
    </row>
    <row r="229" spans="19:19" x14ac:dyDescent="0.25">
      <c r="S229" s="22" t="s">
        <v>521</v>
      </c>
    </row>
    <row r="230" spans="19:19" x14ac:dyDescent="0.25">
      <c r="S230" s="22" t="s">
        <v>521</v>
      </c>
    </row>
    <row r="231" spans="19:19" x14ac:dyDescent="0.25">
      <c r="S231" s="22" t="s">
        <v>521</v>
      </c>
    </row>
    <row r="232" spans="19:19" x14ac:dyDescent="0.25">
      <c r="S232" s="22" t="s">
        <v>521</v>
      </c>
    </row>
    <row r="233" spans="19:19" x14ac:dyDescent="0.25">
      <c r="S233" s="22" t="s">
        <v>521</v>
      </c>
    </row>
    <row r="234" spans="19:19" x14ac:dyDescent="0.25">
      <c r="S234" s="22" t="s">
        <v>521</v>
      </c>
    </row>
    <row r="235" spans="19:19" x14ac:dyDescent="0.25">
      <c r="S235" s="22" t="s">
        <v>521</v>
      </c>
    </row>
    <row r="236" spans="19:19" x14ac:dyDescent="0.25">
      <c r="S236" s="22" t="s">
        <v>521</v>
      </c>
    </row>
    <row r="237" spans="19:19" x14ac:dyDescent="0.25">
      <c r="S237" s="22" t="s">
        <v>521</v>
      </c>
    </row>
    <row r="238" spans="19:19" x14ac:dyDescent="0.25">
      <c r="S238" s="22" t="s">
        <v>521</v>
      </c>
    </row>
    <row r="239" spans="19:19" x14ac:dyDescent="0.25">
      <c r="S239" s="22" t="s">
        <v>521</v>
      </c>
    </row>
    <row r="240" spans="19:19" x14ac:dyDescent="0.25">
      <c r="S240" s="22" t="s">
        <v>521</v>
      </c>
    </row>
    <row r="241" spans="19:19" x14ac:dyDescent="0.25">
      <c r="S241" s="22" t="s">
        <v>521</v>
      </c>
    </row>
    <row r="242" spans="19:19" x14ac:dyDescent="0.25">
      <c r="S242" s="22" t="s">
        <v>521</v>
      </c>
    </row>
    <row r="243" spans="19:19" x14ac:dyDescent="0.25">
      <c r="S243" s="22" t="s">
        <v>521</v>
      </c>
    </row>
    <row r="244" spans="19:19" x14ac:dyDescent="0.25">
      <c r="S244" s="22" t="s">
        <v>521</v>
      </c>
    </row>
    <row r="245" spans="19:19" x14ac:dyDescent="0.25">
      <c r="S245" s="22" t="s">
        <v>521</v>
      </c>
    </row>
    <row r="246" spans="19:19" x14ac:dyDescent="0.25">
      <c r="S246" s="22" t="s">
        <v>521</v>
      </c>
    </row>
    <row r="247" spans="19:19" x14ac:dyDescent="0.25">
      <c r="S247" s="22" t="s">
        <v>521</v>
      </c>
    </row>
    <row r="248" spans="19:19" x14ac:dyDescent="0.25">
      <c r="S248" s="22" t="s">
        <v>521</v>
      </c>
    </row>
    <row r="249" spans="19:19" x14ac:dyDescent="0.25">
      <c r="S249" s="22" t="s">
        <v>521</v>
      </c>
    </row>
    <row r="250" spans="19:19" x14ac:dyDescent="0.25">
      <c r="S250" s="22" t="s">
        <v>521</v>
      </c>
    </row>
    <row r="251" spans="19:19" x14ac:dyDescent="0.25">
      <c r="S251" s="22" t="s">
        <v>521</v>
      </c>
    </row>
    <row r="252" spans="19:19" x14ac:dyDescent="0.25">
      <c r="S252" s="22" t="s">
        <v>521</v>
      </c>
    </row>
    <row r="253" spans="19:19" x14ac:dyDescent="0.25">
      <c r="S253" s="22" t="s">
        <v>521</v>
      </c>
    </row>
    <row r="254" spans="19:19" x14ac:dyDescent="0.25">
      <c r="S254" s="22" t="s">
        <v>521</v>
      </c>
    </row>
    <row r="255" spans="19:19" x14ac:dyDescent="0.25">
      <c r="S255" s="22" t="s">
        <v>521</v>
      </c>
    </row>
    <row r="256" spans="19:19" x14ac:dyDescent="0.25">
      <c r="S256" s="22" t="s">
        <v>521</v>
      </c>
    </row>
    <row r="257" spans="19:19" x14ac:dyDescent="0.25">
      <c r="S257" s="22" t="s">
        <v>521</v>
      </c>
    </row>
    <row r="258" spans="19:19" x14ac:dyDescent="0.25">
      <c r="S258" s="22" t="s">
        <v>521</v>
      </c>
    </row>
    <row r="259" spans="19:19" x14ac:dyDescent="0.25">
      <c r="S259" s="22" t="s">
        <v>521</v>
      </c>
    </row>
    <row r="260" spans="19:19" x14ac:dyDescent="0.25">
      <c r="S260" s="22" t="s">
        <v>521</v>
      </c>
    </row>
    <row r="261" spans="19:19" x14ac:dyDescent="0.25">
      <c r="S261" s="22" t="s">
        <v>521</v>
      </c>
    </row>
    <row r="262" spans="19:19" x14ac:dyDescent="0.25">
      <c r="S262" s="22" t="s">
        <v>521</v>
      </c>
    </row>
    <row r="263" spans="19:19" x14ac:dyDescent="0.25">
      <c r="S263" s="22" t="s">
        <v>521</v>
      </c>
    </row>
    <row r="264" spans="19:19" x14ac:dyDescent="0.25">
      <c r="S264" s="22" t="s">
        <v>521</v>
      </c>
    </row>
    <row r="265" spans="19:19" x14ac:dyDescent="0.25">
      <c r="S265" s="22" t="s">
        <v>521</v>
      </c>
    </row>
    <row r="266" spans="19:19" x14ac:dyDescent="0.25">
      <c r="S266" s="22" t="s">
        <v>521</v>
      </c>
    </row>
    <row r="267" spans="19:19" x14ac:dyDescent="0.25">
      <c r="S267" s="22" t="s">
        <v>521</v>
      </c>
    </row>
    <row r="268" spans="19:19" x14ac:dyDescent="0.25">
      <c r="S268" s="22" t="s">
        <v>521</v>
      </c>
    </row>
    <row r="269" spans="19:19" x14ac:dyDescent="0.25">
      <c r="S269" s="22" t="s">
        <v>521</v>
      </c>
    </row>
    <row r="270" spans="19:19" x14ac:dyDescent="0.25">
      <c r="S270" s="22" t="s">
        <v>521</v>
      </c>
    </row>
    <row r="271" spans="19:19" x14ac:dyDescent="0.25">
      <c r="S271" s="22" t="s">
        <v>521</v>
      </c>
    </row>
    <row r="272" spans="19:19" x14ac:dyDescent="0.25">
      <c r="S272" s="22" t="s">
        <v>521</v>
      </c>
    </row>
    <row r="273" spans="19:19" x14ac:dyDescent="0.25">
      <c r="S273" s="22" t="s">
        <v>521</v>
      </c>
    </row>
    <row r="274" spans="19:19" x14ac:dyDescent="0.25">
      <c r="S274" s="22" t="s">
        <v>521</v>
      </c>
    </row>
    <row r="275" spans="19:19" x14ac:dyDescent="0.25">
      <c r="S275" s="22" t="s">
        <v>521</v>
      </c>
    </row>
    <row r="276" spans="19:19" x14ac:dyDescent="0.25">
      <c r="S276" s="22" t="s">
        <v>521</v>
      </c>
    </row>
    <row r="277" spans="19:19" x14ac:dyDescent="0.25">
      <c r="S277" s="22" t="s">
        <v>521</v>
      </c>
    </row>
    <row r="278" spans="19:19" x14ac:dyDescent="0.25">
      <c r="S278" s="22" t="s">
        <v>521</v>
      </c>
    </row>
    <row r="279" spans="19:19" x14ac:dyDescent="0.25">
      <c r="S279" s="22" t="s">
        <v>521</v>
      </c>
    </row>
    <row r="280" spans="19:19" x14ac:dyDescent="0.25">
      <c r="S280" s="22" t="s">
        <v>521</v>
      </c>
    </row>
    <row r="281" spans="19:19" x14ac:dyDescent="0.25">
      <c r="S281" s="22" t="s">
        <v>521</v>
      </c>
    </row>
    <row r="282" spans="19:19" x14ac:dyDescent="0.25">
      <c r="S282" s="22" t="s">
        <v>521</v>
      </c>
    </row>
    <row r="283" spans="19:19" x14ac:dyDescent="0.25">
      <c r="S283" s="22" t="s">
        <v>521</v>
      </c>
    </row>
    <row r="284" spans="19:19" x14ac:dyDescent="0.25">
      <c r="S284" s="22" t="s">
        <v>521</v>
      </c>
    </row>
    <row r="285" spans="19:19" x14ac:dyDescent="0.25">
      <c r="S285" s="22" t="s">
        <v>521</v>
      </c>
    </row>
    <row r="286" spans="19:19" x14ac:dyDescent="0.25">
      <c r="S286" s="22" t="s">
        <v>521</v>
      </c>
    </row>
    <row r="287" spans="19:19" x14ac:dyDescent="0.25">
      <c r="S287" s="22" t="s">
        <v>521</v>
      </c>
    </row>
    <row r="288" spans="19:19" x14ac:dyDescent="0.25">
      <c r="S288" s="22" t="s">
        <v>521</v>
      </c>
    </row>
    <row r="289" spans="19:19" x14ac:dyDescent="0.25">
      <c r="S289" s="22" t="s">
        <v>521</v>
      </c>
    </row>
    <row r="290" spans="19:19" x14ac:dyDescent="0.25">
      <c r="S290" s="22" t="s">
        <v>521</v>
      </c>
    </row>
    <row r="291" spans="19:19" x14ac:dyDescent="0.25">
      <c r="S291" s="22" t="s">
        <v>521</v>
      </c>
    </row>
    <row r="292" spans="19:19" x14ac:dyDescent="0.25">
      <c r="S292" s="22" t="s">
        <v>521</v>
      </c>
    </row>
    <row r="293" spans="19:19" x14ac:dyDescent="0.25">
      <c r="S293" s="22" t="s">
        <v>521</v>
      </c>
    </row>
    <row r="294" spans="19:19" x14ac:dyDescent="0.25">
      <c r="S294" s="22" t="s">
        <v>521</v>
      </c>
    </row>
    <row r="295" spans="19:19" x14ac:dyDescent="0.25">
      <c r="S295" s="22" t="s">
        <v>521</v>
      </c>
    </row>
    <row r="296" spans="19:19" x14ac:dyDescent="0.25">
      <c r="S296" s="22" t="s">
        <v>521</v>
      </c>
    </row>
    <row r="297" spans="19:19" x14ac:dyDescent="0.25">
      <c r="S297" s="22" t="s">
        <v>521</v>
      </c>
    </row>
    <row r="298" spans="19:19" x14ac:dyDescent="0.25">
      <c r="S298" s="22" t="s">
        <v>521</v>
      </c>
    </row>
    <row r="299" spans="19:19" x14ac:dyDescent="0.25">
      <c r="S299" s="22" t="s">
        <v>521</v>
      </c>
    </row>
    <row r="300" spans="19:19" x14ac:dyDescent="0.25">
      <c r="S300" s="22" t="s">
        <v>521</v>
      </c>
    </row>
    <row r="301" spans="19:19" x14ac:dyDescent="0.25">
      <c r="S301" s="22" t="s">
        <v>521</v>
      </c>
    </row>
    <row r="302" spans="19:19" x14ac:dyDescent="0.25">
      <c r="S302" s="22" t="s">
        <v>521</v>
      </c>
    </row>
    <row r="303" spans="19:19" x14ac:dyDescent="0.25">
      <c r="S303" s="22" t="s">
        <v>521</v>
      </c>
    </row>
    <row r="304" spans="19:19" x14ac:dyDescent="0.25">
      <c r="S304" s="22" t="s">
        <v>521</v>
      </c>
    </row>
    <row r="305" spans="19:19" x14ac:dyDescent="0.25">
      <c r="S305" s="22" t="s">
        <v>521</v>
      </c>
    </row>
    <row r="306" spans="19:19" x14ac:dyDescent="0.25">
      <c r="S306" s="22" t="s">
        <v>521</v>
      </c>
    </row>
    <row r="307" spans="19:19" x14ac:dyDescent="0.25">
      <c r="S307" s="22" t="s">
        <v>521</v>
      </c>
    </row>
    <row r="308" spans="19:19" x14ac:dyDescent="0.25">
      <c r="S308" s="22" t="s">
        <v>521</v>
      </c>
    </row>
    <row r="309" spans="19:19" x14ac:dyDescent="0.25">
      <c r="S309" s="22" t="s">
        <v>521</v>
      </c>
    </row>
    <row r="310" spans="19:19" x14ac:dyDescent="0.25">
      <c r="S310" s="22" t="s">
        <v>521</v>
      </c>
    </row>
    <row r="311" spans="19:19" x14ac:dyDescent="0.25">
      <c r="S311" s="22" t="s">
        <v>521</v>
      </c>
    </row>
    <row r="312" spans="19:19" x14ac:dyDescent="0.25">
      <c r="S312" s="22" t="s">
        <v>521</v>
      </c>
    </row>
    <row r="313" spans="19:19" x14ac:dyDescent="0.25">
      <c r="S313" s="22" t="s">
        <v>521</v>
      </c>
    </row>
    <row r="314" spans="19:19" x14ac:dyDescent="0.25">
      <c r="S314" s="22" t="s">
        <v>521</v>
      </c>
    </row>
    <row r="315" spans="19:19" x14ac:dyDescent="0.25">
      <c r="S315" s="22" t="s">
        <v>521</v>
      </c>
    </row>
    <row r="316" spans="19:19" x14ac:dyDescent="0.25">
      <c r="S316" s="22" t="s">
        <v>521</v>
      </c>
    </row>
    <row r="317" spans="19:19" x14ac:dyDescent="0.25">
      <c r="S317" s="22" t="s">
        <v>521</v>
      </c>
    </row>
    <row r="318" spans="19:19" x14ac:dyDescent="0.25">
      <c r="S318" s="22" t="s">
        <v>521</v>
      </c>
    </row>
    <row r="319" spans="19:19" x14ac:dyDescent="0.25">
      <c r="S319" s="22" t="s">
        <v>521</v>
      </c>
    </row>
    <row r="320" spans="19:19" x14ac:dyDescent="0.25">
      <c r="S320" s="22" t="s">
        <v>521</v>
      </c>
    </row>
    <row r="321" spans="19:19" x14ac:dyDescent="0.25">
      <c r="S321" s="22" t="s">
        <v>521</v>
      </c>
    </row>
    <row r="322" spans="19:19" x14ac:dyDescent="0.25">
      <c r="S322" s="22" t="s">
        <v>521</v>
      </c>
    </row>
    <row r="323" spans="19:19" x14ac:dyDescent="0.25">
      <c r="S323" s="22" t="s">
        <v>521</v>
      </c>
    </row>
    <row r="324" spans="19:19" x14ac:dyDescent="0.25">
      <c r="S324" s="22" t="s">
        <v>521</v>
      </c>
    </row>
    <row r="325" spans="19:19" x14ac:dyDescent="0.25">
      <c r="S325" s="22" t="s">
        <v>521</v>
      </c>
    </row>
    <row r="326" spans="19:19" x14ac:dyDescent="0.25">
      <c r="S326" s="22" t="s">
        <v>521</v>
      </c>
    </row>
    <row r="327" spans="19:19" x14ac:dyDescent="0.25">
      <c r="S327" s="22" t="s">
        <v>521</v>
      </c>
    </row>
    <row r="328" spans="19:19" x14ac:dyDescent="0.25">
      <c r="S328" s="22" t="s">
        <v>521</v>
      </c>
    </row>
    <row r="329" spans="19:19" x14ac:dyDescent="0.25">
      <c r="S329" s="22" t="s">
        <v>521</v>
      </c>
    </row>
    <row r="330" spans="19:19" x14ac:dyDescent="0.25">
      <c r="S330" s="22" t="s">
        <v>521</v>
      </c>
    </row>
    <row r="331" spans="19:19" x14ac:dyDescent="0.25">
      <c r="S331" s="22" t="s">
        <v>521</v>
      </c>
    </row>
    <row r="332" spans="19:19" x14ac:dyDescent="0.25">
      <c r="S332" s="22" t="s">
        <v>521</v>
      </c>
    </row>
    <row r="333" spans="19:19" x14ac:dyDescent="0.25">
      <c r="S333" s="22" t="s">
        <v>521</v>
      </c>
    </row>
    <row r="334" spans="19:19" x14ac:dyDescent="0.25">
      <c r="S334" s="22" t="s">
        <v>521</v>
      </c>
    </row>
    <row r="335" spans="19:19" x14ac:dyDescent="0.25">
      <c r="S335" s="22" t="s">
        <v>521</v>
      </c>
    </row>
    <row r="336" spans="19:19" x14ac:dyDescent="0.25">
      <c r="S336" s="22" t="s">
        <v>521</v>
      </c>
    </row>
    <row r="337" spans="19:19" x14ac:dyDescent="0.25">
      <c r="S337" s="22" t="s">
        <v>521</v>
      </c>
    </row>
    <row r="338" spans="19:19" x14ac:dyDescent="0.25">
      <c r="S338" s="22" t="s">
        <v>521</v>
      </c>
    </row>
    <row r="339" spans="19:19" x14ac:dyDescent="0.25">
      <c r="S339" s="22" t="s">
        <v>521</v>
      </c>
    </row>
    <row r="340" spans="19:19" x14ac:dyDescent="0.25">
      <c r="S340" s="22" t="s">
        <v>521</v>
      </c>
    </row>
    <row r="341" spans="19:19" x14ac:dyDescent="0.25">
      <c r="S341" s="22" t="s">
        <v>521</v>
      </c>
    </row>
    <row r="342" spans="19:19" x14ac:dyDescent="0.25">
      <c r="S342" s="22" t="s">
        <v>521</v>
      </c>
    </row>
    <row r="343" spans="19:19" x14ac:dyDescent="0.25">
      <c r="S343" s="22" t="s">
        <v>521</v>
      </c>
    </row>
    <row r="344" spans="19:19" x14ac:dyDescent="0.25">
      <c r="S344" s="22" t="s">
        <v>521</v>
      </c>
    </row>
    <row r="345" spans="19:19" x14ac:dyDescent="0.25">
      <c r="S345" s="22" t="s">
        <v>521</v>
      </c>
    </row>
    <row r="346" spans="19:19" x14ac:dyDescent="0.25">
      <c r="S346" s="22" t="s">
        <v>521</v>
      </c>
    </row>
    <row r="347" spans="19:19" x14ac:dyDescent="0.25">
      <c r="S347" s="22" t="s">
        <v>521</v>
      </c>
    </row>
    <row r="348" spans="19:19" x14ac:dyDescent="0.25">
      <c r="S348" s="22" t="s">
        <v>521</v>
      </c>
    </row>
    <row r="349" spans="19:19" x14ac:dyDescent="0.25">
      <c r="S349" s="22" t="s">
        <v>521</v>
      </c>
    </row>
    <row r="350" spans="19:19" x14ac:dyDescent="0.25">
      <c r="S350" s="22" t="s">
        <v>521</v>
      </c>
    </row>
    <row r="351" spans="19:19" x14ac:dyDescent="0.25">
      <c r="S351" s="22" t="s">
        <v>521</v>
      </c>
    </row>
    <row r="352" spans="19:19" x14ac:dyDescent="0.25">
      <c r="S352" s="22" t="s">
        <v>521</v>
      </c>
    </row>
    <row r="353" spans="19:19" x14ac:dyDescent="0.25">
      <c r="S353" s="22" t="s">
        <v>521</v>
      </c>
    </row>
    <row r="354" spans="19:19" x14ac:dyDescent="0.25">
      <c r="S354" s="22" t="s">
        <v>521</v>
      </c>
    </row>
    <row r="355" spans="19:19" x14ac:dyDescent="0.25">
      <c r="S355" s="22" t="s">
        <v>521</v>
      </c>
    </row>
    <row r="356" spans="19:19" x14ac:dyDescent="0.25">
      <c r="S356" s="22" t="s">
        <v>521</v>
      </c>
    </row>
    <row r="357" spans="19:19" x14ac:dyDescent="0.25">
      <c r="S357" s="22" t="s">
        <v>521</v>
      </c>
    </row>
    <row r="358" spans="19:19" x14ac:dyDescent="0.25">
      <c r="S358" s="22" t="s">
        <v>521</v>
      </c>
    </row>
    <row r="359" spans="19:19" x14ac:dyDescent="0.25">
      <c r="S359" s="22" t="s">
        <v>521</v>
      </c>
    </row>
    <row r="360" spans="19:19" x14ac:dyDescent="0.25">
      <c r="S360" s="22" t="s">
        <v>521</v>
      </c>
    </row>
    <row r="361" spans="19:19" x14ac:dyDescent="0.25">
      <c r="S361" s="22" t="s">
        <v>521</v>
      </c>
    </row>
    <row r="362" spans="19:19" x14ac:dyDescent="0.25">
      <c r="S362" s="22" t="s">
        <v>521</v>
      </c>
    </row>
    <row r="363" spans="19:19" x14ac:dyDescent="0.25">
      <c r="S363" s="22" t="s">
        <v>521</v>
      </c>
    </row>
    <row r="364" spans="19:19" x14ac:dyDescent="0.25">
      <c r="S364" s="22" t="s">
        <v>521</v>
      </c>
    </row>
    <row r="365" spans="19:19" x14ac:dyDescent="0.25">
      <c r="S365" s="22" t="s">
        <v>521</v>
      </c>
    </row>
    <row r="366" spans="19:19" x14ac:dyDescent="0.25">
      <c r="S366" s="22" t="s">
        <v>521</v>
      </c>
    </row>
    <row r="367" spans="19:19" x14ac:dyDescent="0.25">
      <c r="S367" s="22" t="s">
        <v>521</v>
      </c>
    </row>
    <row r="368" spans="19:19" x14ac:dyDescent="0.25">
      <c r="S368" s="22" t="s">
        <v>521</v>
      </c>
    </row>
    <row r="369" spans="19:19" x14ac:dyDescent="0.25">
      <c r="S369" s="22" t="s">
        <v>521</v>
      </c>
    </row>
    <row r="370" spans="19:19" x14ac:dyDescent="0.25">
      <c r="S370" s="22"/>
    </row>
  </sheetData>
  <sortState ref="A2:H370">
    <sortCondition descending="1" ref="G1"/>
  </sortState>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B1:X142"/>
  <sheetViews>
    <sheetView showGridLines="0" tabSelected="1" zoomScaleNormal="100" workbookViewId="0">
      <selection activeCell="H3" sqref="H3"/>
    </sheetView>
  </sheetViews>
  <sheetFormatPr defaultRowHeight="15" x14ac:dyDescent="0.25"/>
  <cols>
    <col min="1" max="1" width="9.140625" style="130"/>
    <col min="2" max="2" width="16" style="130" customWidth="1"/>
    <col min="3" max="3" width="12.28515625" style="28" bestFit="1" customWidth="1"/>
    <col min="4" max="4" width="14.7109375" style="28" customWidth="1"/>
    <col min="5" max="5" width="10.42578125" style="28" bestFit="1" customWidth="1"/>
    <col min="6" max="6" width="12.140625" style="134" bestFit="1" customWidth="1"/>
    <col min="7" max="7" width="7.42578125" style="28" bestFit="1" customWidth="1"/>
    <col min="8" max="8" width="12.85546875" style="28" customWidth="1"/>
    <col min="9" max="9" width="9.28515625" style="150" bestFit="1" customWidth="1"/>
    <col min="10" max="10" width="14.140625" style="130" bestFit="1" customWidth="1"/>
    <col min="11" max="11" width="18.28515625" style="130" bestFit="1" customWidth="1"/>
    <col min="12" max="12" width="12.28515625" style="28" bestFit="1" customWidth="1"/>
    <col min="13" max="13" width="13.42578125" style="28" bestFit="1" customWidth="1"/>
    <col min="14" max="14" width="9.140625" style="130"/>
    <col min="15" max="15" width="11.140625" style="130" customWidth="1"/>
    <col min="16" max="21" width="9.140625" style="28"/>
    <col min="22" max="22" width="9.28515625" style="28" bestFit="1" customWidth="1"/>
    <col min="23" max="23" width="12.28515625" style="28" bestFit="1" customWidth="1"/>
    <col min="24" max="24" width="16.42578125" style="28" customWidth="1"/>
    <col min="25" max="16384" width="9.140625" style="130"/>
  </cols>
  <sheetData>
    <row r="1" spans="2:9" ht="228.75" customHeight="1" x14ac:dyDescent="0.25"/>
    <row r="2" spans="2:9" ht="16.5" x14ac:dyDescent="0.3">
      <c r="B2" s="151" t="s">
        <v>653</v>
      </c>
    </row>
    <row r="3" spans="2:9" ht="16.5" x14ac:dyDescent="0.3">
      <c r="B3" s="151" t="s">
        <v>656</v>
      </c>
    </row>
    <row r="5" spans="2:9" x14ac:dyDescent="0.25">
      <c r="B5" s="182" t="s">
        <v>556</v>
      </c>
      <c r="C5" s="182"/>
      <c r="D5" s="182"/>
      <c r="E5" s="182"/>
      <c r="F5" s="182"/>
      <c r="G5" s="182"/>
      <c r="H5" s="182"/>
      <c r="I5" s="182"/>
    </row>
    <row r="6" spans="2:9" x14ac:dyDescent="0.25">
      <c r="B6" s="152" t="s">
        <v>557</v>
      </c>
      <c r="C6" s="153"/>
      <c r="D6" s="153"/>
      <c r="E6" s="153"/>
      <c r="F6" s="183" t="s">
        <v>558</v>
      </c>
      <c r="G6" s="183"/>
      <c r="H6" s="183"/>
      <c r="I6" s="183"/>
    </row>
    <row r="7" spans="2:9" x14ac:dyDescent="0.25">
      <c r="B7" s="180" t="s">
        <v>559</v>
      </c>
      <c r="C7" s="136" t="s">
        <v>560</v>
      </c>
      <c r="D7" s="136" t="s">
        <v>561</v>
      </c>
      <c r="E7" s="136" t="s">
        <v>562</v>
      </c>
      <c r="F7" s="181" t="s">
        <v>559</v>
      </c>
      <c r="G7" s="136" t="s">
        <v>563</v>
      </c>
      <c r="H7" s="136" t="s">
        <v>564</v>
      </c>
      <c r="I7" s="155" t="s">
        <v>565</v>
      </c>
    </row>
    <row r="8" spans="2:9" x14ac:dyDescent="0.25">
      <c r="B8" s="180"/>
      <c r="C8" s="136" t="s">
        <v>566</v>
      </c>
      <c r="D8" s="136" t="s">
        <v>566</v>
      </c>
      <c r="E8" s="136" t="s">
        <v>566</v>
      </c>
      <c r="F8" s="181"/>
      <c r="G8" s="136" t="s">
        <v>566</v>
      </c>
      <c r="H8" s="136" t="s">
        <v>566</v>
      </c>
      <c r="I8" s="155" t="s">
        <v>566</v>
      </c>
    </row>
    <row r="9" spans="2:9" x14ac:dyDescent="0.25">
      <c r="B9" s="146" t="s">
        <v>22</v>
      </c>
      <c r="C9" s="147">
        <v>60.5</v>
      </c>
      <c r="D9" s="135">
        <v>66.55</v>
      </c>
      <c r="E9" s="147">
        <f>D9-C9</f>
        <v>6.0499999999999972</v>
      </c>
      <c r="F9" s="156" t="s">
        <v>580</v>
      </c>
      <c r="G9" s="147">
        <v>1271</v>
      </c>
      <c r="H9" s="135">
        <v>1250</v>
      </c>
      <c r="I9" s="157">
        <f>H9-G9</f>
        <v>-21</v>
      </c>
    </row>
    <row r="10" spans="2:9" x14ac:dyDescent="0.25">
      <c r="B10" s="146" t="s">
        <v>54</v>
      </c>
      <c r="C10" s="147">
        <v>32.299999999999997</v>
      </c>
      <c r="D10" s="135">
        <v>33.450000000000003</v>
      </c>
      <c r="E10" s="147">
        <f t="shared" ref="E10:E18" si="0">D10-C10</f>
        <v>1.1500000000000057</v>
      </c>
      <c r="F10" s="156" t="s">
        <v>654</v>
      </c>
      <c r="G10" s="147">
        <v>26.5</v>
      </c>
      <c r="H10" s="135">
        <v>25</v>
      </c>
      <c r="I10" s="157">
        <f t="shared" ref="I10:I18" si="1">H10-G10</f>
        <v>-1.5</v>
      </c>
    </row>
    <row r="11" spans="2:9" x14ac:dyDescent="0.25">
      <c r="B11" s="146" t="s">
        <v>46</v>
      </c>
      <c r="C11" s="147">
        <v>13.15</v>
      </c>
      <c r="D11" s="135">
        <v>13.95</v>
      </c>
      <c r="E11" s="147">
        <f t="shared" si="0"/>
        <v>0.79999999999999893</v>
      </c>
      <c r="F11" s="156" t="s">
        <v>655</v>
      </c>
      <c r="G11" s="147">
        <v>61.8</v>
      </c>
      <c r="H11" s="135">
        <v>60.9</v>
      </c>
      <c r="I11" s="157">
        <f t="shared" si="1"/>
        <v>-0.89999999999999858</v>
      </c>
    </row>
    <row r="12" spans="2:9" x14ac:dyDescent="0.25">
      <c r="B12" s="146" t="s">
        <v>578</v>
      </c>
      <c r="C12" s="147">
        <v>198</v>
      </c>
      <c r="D12" s="135">
        <v>198.5</v>
      </c>
      <c r="E12" s="147">
        <f t="shared" si="0"/>
        <v>0.5</v>
      </c>
      <c r="F12" s="156" t="s">
        <v>533</v>
      </c>
      <c r="G12" s="147">
        <v>7.9</v>
      </c>
      <c r="H12" s="135">
        <v>7.45</v>
      </c>
      <c r="I12" s="157">
        <f t="shared" si="1"/>
        <v>-0.45000000000000018</v>
      </c>
    </row>
    <row r="13" spans="2:9" x14ac:dyDescent="0.25">
      <c r="B13" s="146" t="s">
        <v>35</v>
      </c>
      <c r="C13" s="147">
        <v>3.3</v>
      </c>
      <c r="D13" s="135">
        <v>3.63</v>
      </c>
      <c r="E13" s="147">
        <f t="shared" si="0"/>
        <v>0.33000000000000007</v>
      </c>
      <c r="F13" s="156" t="s">
        <v>26</v>
      </c>
      <c r="G13" s="147">
        <v>26.75</v>
      </c>
      <c r="H13" s="135">
        <v>26.5</v>
      </c>
      <c r="I13" s="157">
        <f t="shared" si="1"/>
        <v>-0.25</v>
      </c>
    </row>
    <row r="14" spans="2:9" x14ac:dyDescent="0.25">
      <c r="B14" s="146" t="s">
        <v>53</v>
      </c>
      <c r="C14" s="147">
        <v>17.600000000000001</v>
      </c>
      <c r="D14" s="135">
        <v>17.899999999999999</v>
      </c>
      <c r="E14" s="147">
        <f t="shared" si="0"/>
        <v>0.29999999999999716</v>
      </c>
      <c r="F14" s="156" t="s">
        <v>651</v>
      </c>
      <c r="G14" s="147">
        <v>26.6</v>
      </c>
      <c r="H14" s="135">
        <v>26.4</v>
      </c>
      <c r="I14" s="157">
        <f t="shared" si="1"/>
        <v>-0.20000000000000284</v>
      </c>
    </row>
    <row r="15" spans="2:9" x14ac:dyDescent="0.25">
      <c r="B15" s="146" t="s">
        <v>88</v>
      </c>
      <c r="C15" s="147">
        <v>3.32</v>
      </c>
      <c r="D15" s="135">
        <v>3.59</v>
      </c>
      <c r="E15" s="147">
        <f t="shared" si="0"/>
        <v>0.27</v>
      </c>
      <c r="F15" s="156" t="s">
        <v>24</v>
      </c>
      <c r="G15" s="147">
        <v>47.95</v>
      </c>
      <c r="H15" s="135">
        <v>47.8</v>
      </c>
      <c r="I15" s="157">
        <f t="shared" si="1"/>
        <v>-0.15000000000000568</v>
      </c>
    </row>
    <row r="16" spans="2:9" x14ac:dyDescent="0.25">
      <c r="B16" s="146" t="s">
        <v>112</v>
      </c>
      <c r="C16" s="147">
        <v>2.65</v>
      </c>
      <c r="D16" s="135">
        <v>2.91</v>
      </c>
      <c r="E16" s="147">
        <f t="shared" si="0"/>
        <v>0.26000000000000023</v>
      </c>
      <c r="F16" s="156" t="s">
        <v>216</v>
      </c>
      <c r="G16" s="147">
        <v>3.5</v>
      </c>
      <c r="H16" s="135">
        <v>3.35</v>
      </c>
      <c r="I16" s="157">
        <f t="shared" si="1"/>
        <v>-0.14999999999999991</v>
      </c>
    </row>
    <row r="17" spans="2:9" x14ac:dyDescent="0.25">
      <c r="B17" s="146" t="s">
        <v>45</v>
      </c>
      <c r="C17" s="147">
        <v>9</v>
      </c>
      <c r="D17" s="135">
        <v>9.25</v>
      </c>
      <c r="E17" s="147">
        <f t="shared" si="0"/>
        <v>0.25</v>
      </c>
      <c r="F17" s="156" t="s">
        <v>251</v>
      </c>
      <c r="G17" s="147">
        <v>2.2000000000000002</v>
      </c>
      <c r="H17" s="135">
        <v>2.08</v>
      </c>
      <c r="I17" s="157">
        <f t="shared" si="1"/>
        <v>-0.12000000000000011</v>
      </c>
    </row>
    <row r="18" spans="2:9" ht="14.25" customHeight="1" x14ac:dyDescent="0.25">
      <c r="B18" s="146" t="s">
        <v>21</v>
      </c>
      <c r="C18" s="147">
        <v>2.11</v>
      </c>
      <c r="D18" s="135">
        <v>2.27</v>
      </c>
      <c r="E18" s="147">
        <f t="shared" si="0"/>
        <v>0.16000000000000014</v>
      </c>
      <c r="F18" s="156" t="s">
        <v>248</v>
      </c>
      <c r="G18" s="147">
        <v>2.5</v>
      </c>
      <c r="H18" s="135">
        <v>2.4</v>
      </c>
      <c r="I18" s="157">
        <f t="shared" si="1"/>
        <v>-0.10000000000000009</v>
      </c>
    </row>
    <row r="19" spans="2:9" x14ac:dyDescent="0.25">
      <c r="I19" s="158"/>
    </row>
    <row r="20" spans="2:9" x14ac:dyDescent="0.25">
      <c r="I20" s="158"/>
    </row>
    <row r="21" spans="2:9" x14ac:dyDescent="0.25">
      <c r="B21" s="137" t="s">
        <v>568</v>
      </c>
      <c r="C21" s="140"/>
      <c r="D21" s="140"/>
      <c r="I21" s="158"/>
    </row>
    <row r="22" spans="2:9" x14ac:dyDescent="0.25">
      <c r="B22" s="154" t="s">
        <v>559</v>
      </c>
      <c r="C22" s="136" t="s">
        <v>569</v>
      </c>
      <c r="D22" s="136" t="s">
        <v>570</v>
      </c>
      <c r="I22" s="158"/>
    </row>
    <row r="23" spans="2:9" x14ac:dyDescent="0.25">
      <c r="B23" s="138"/>
      <c r="C23" s="141"/>
      <c r="D23" s="136" t="s">
        <v>566</v>
      </c>
      <c r="I23" s="158"/>
    </row>
    <row r="24" spans="2:9" x14ac:dyDescent="0.25">
      <c r="B24" s="146" t="s">
        <v>12</v>
      </c>
      <c r="C24" s="148">
        <v>35821370</v>
      </c>
      <c r="D24" s="148">
        <v>104932910.65000001</v>
      </c>
      <c r="I24" s="158"/>
    </row>
    <row r="25" spans="2:9" x14ac:dyDescent="0.25">
      <c r="B25" s="146" t="s">
        <v>9</v>
      </c>
      <c r="C25" s="148">
        <v>33854448</v>
      </c>
      <c r="D25" s="148">
        <v>353716830.69999999</v>
      </c>
      <c r="I25" s="158"/>
    </row>
    <row r="26" spans="2:9" x14ac:dyDescent="0.25">
      <c r="B26" s="146" t="s">
        <v>44</v>
      </c>
      <c r="C26" s="148">
        <v>32876738</v>
      </c>
      <c r="D26" s="148">
        <v>38505045.759999998</v>
      </c>
      <c r="I26" s="158"/>
    </row>
    <row r="27" spans="2:9" x14ac:dyDescent="0.25">
      <c r="B27" s="146" t="s">
        <v>15</v>
      </c>
      <c r="C27" s="148">
        <v>24507013</v>
      </c>
      <c r="D27" s="148">
        <v>41909083.689999998</v>
      </c>
      <c r="I27" s="158"/>
    </row>
    <row r="28" spans="2:9" x14ac:dyDescent="0.25">
      <c r="B28" s="146" t="s">
        <v>651</v>
      </c>
      <c r="C28" s="148">
        <v>23180459</v>
      </c>
      <c r="D28" s="148">
        <v>613440229.60000002</v>
      </c>
      <c r="I28" s="158"/>
    </row>
    <row r="29" spans="2:9" x14ac:dyDescent="0.25">
      <c r="B29" s="146" t="s">
        <v>20</v>
      </c>
      <c r="C29" s="148">
        <v>20004584</v>
      </c>
      <c r="D29" s="148">
        <v>532003843.10000002</v>
      </c>
      <c r="I29" s="158"/>
    </row>
    <row r="30" spans="2:9" x14ac:dyDescent="0.25">
      <c r="B30" s="146" t="s">
        <v>8</v>
      </c>
      <c r="C30" s="148">
        <v>19335495</v>
      </c>
      <c r="D30" s="148">
        <v>8120907.9000000004</v>
      </c>
      <c r="I30" s="158"/>
    </row>
    <row r="31" spans="2:9" x14ac:dyDescent="0.25">
      <c r="B31" s="146" t="s">
        <v>16</v>
      </c>
      <c r="C31" s="148">
        <v>14849990</v>
      </c>
      <c r="D31" s="148">
        <v>129225217.95</v>
      </c>
      <c r="I31" s="158"/>
    </row>
    <row r="32" spans="2:9" x14ac:dyDescent="0.25">
      <c r="B32" s="146" t="s">
        <v>239</v>
      </c>
      <c r="C32" s="148">
        <v>11884493</v>
      </c>
      <c r="D32" s="148">
        <v>133098874.65000001</v>
      </c>
      <c r="I32" s="158"/>
    </row>
    <row r="33" spans="2:12" x14ac:dyDescent="0.25">
      <c r="B33" s="146" t="s">
        <v>216</v>
      </c>
      <c r="C33" s="148">
        <v>8682451</v>
      </c>
      <c r="D33" s="148">
        <v>29585088.670000002</v>
      </c>
      <c r="I33" s="158"/>
    </row>
    <row r="34" spans="2:12" x14ac:dyDescent="0.25">
      <c r="I34" s="158"/>
    </row>
    <row r="35" spans="2:12" x14ac:dyDescent="0.25">
      <c r="I35" s="158"/>
    </row>
    <row r="36" spans="2:12" x14ac:dyDescent="0.25">
      <c r="B36" s="137" t="s">
        <v>571</v>
      </c>
      <c r="C36" s="140"/>
      <c r="D36" s="140"/>
      <c r="E36" s="140"/>
      <c r="F36" s="140"/>
      <c r="G36" s="140"/>
      <c r="H36" s="140"/>
      <c r="I36" s="159"/>
      <c r="J36" s="140"/>
      <c r="K36" s="140"/>
    </row>
    <row r="37" spans="2:12" x14ac:dyDescent="0.25">
      <c r="B37" s="154" t="s">
        <v>572</v>
      </c>
      <c r="C37" s="136" t="s">
        <v>573</v>
      </c>
      <c r="D37" s="136" t="s">
        <v>563</v>
      </c>
      <c r="E37" s="136" t="s">
        <v>574</v>
      </c>
      <c r="F37" s="136" t="s">
        <v>575</v>
      </c>
      <c r="G37" s="136" t="s">
        <v>576</v>
      </c>
      <c r="H37" s="136" t="s">
        <v>577</v>
      </c>
      <c r="I37" s="155" t="s">
        <v>323</v>
      </c>
      <c r="J37" s="136" t="s">
        <v>569</v>
      </c>
      <c r="K37" s="136" t="s">
        <v>570</v>
      </c>
    </row>
    <row r="38" spans="2:12" x14ac:dyDescent="0.25">
      <c r="B38" s="139"/>
      <c r="C38" s="136" t="s">
        <v>566</v>
      </c>
      <c r="D38" s="136" t="s">
        <v>566</v>
      </c>
      <c r="E38" s="136" t="s">
        <v>566</v>
      </c>
      <c r="F38" s="136" t="s">
        <v>566</v>
      </c>
      <c r="G38" s="136" t="s">
        <v>566</v>
      </c>
      <c r="H38" s="142"/>
      <c r="I38" s="160"/>
      <c r="J38" s="142"/>
      <c r="K38" s="136" t="s">
        <v>566</v>
      </c>
    </row>
    <row r="39" spans="2:12" x14ac:dyDescent="0.25">
      <c r="B39" s="146" t="s">
        <v>115</v>
      </c>
      <c r="C39" s="143">
        <v>0.33</v>
      </c>
      <c r="D39" s="143">
        <v>0.33</v>
      </c>
      <c r="E39" s="143">
        <v>0.33</v>
      </c>
      <c r="F39" s="143">
        <v>0.33</v>
      </c>
      <c r="G39" s="143">
        <v>0.33</v>
      </c>
      <c r="H39" s="147">
        <v>0</v>
      </c>
      <c r="I39" s="161">
        <v>0</v>
      </c>
      <c r="J39" s="162">
        <v>59774</v>
      </c>
      <c r="K39" s="162">
        <v>19764.599999999999</v>
      </c>
    </row>
    <row r="40" spans="2:12" x14ac:dyDescent="0.25">
      <c r="B40" s="146" t="s">
        <v>111</v>
      </c>
      <c r="C40" s="143">
        <v>1.36</v>
      </c>
      <c r="D40" s="143">
        <v>1.36</v>
      </c>
      <c r="E40" s="143">
        <v>1.49</v>
      </c>
      <c r="F40" s="143">
        <v>1.49</v>
      </c>
      <c r="G40" s="143">
        <v>1.49</v>
      </c>
      <c r="H40" s="147">
        <v>0.12999999999999989</v>
      </c>
      <c r="I40" s="161">
        <v>9.5588235294117538</v>
      </c>
      <c r="J40" s="162">
        <v>377258</v>
      </c>
      <c r="K40" s="162">
        <v>561049.85</v>
      </c>
    </row>
    <row r="41" spans="2:12" x14ac:dyDescent="0.25">
      <c r="B41" s="146" t="s">
        <v>9</v>
      </c>
      <c r="C41" s="143">
        <v>10.5</v>
      </c>
      <c r="D41" s="143">
        <v>10.5</v>
      </c>
      <c r="E41" s="143">
        <v>10.5</v>
      </c>
      <c r="F41" s="143">
        <v>10.35</v>
      </c>
      <c r="G41" s="143">
        <v>10.4</v>
      </c>
      <c r="H41" s="147">
        <v>-9.9999999999999645E-2</v>
      </c>
      <c r="I41" s="161">
        <v>-0.952380952380949</v>
      </c>
      <c r="J41" s="162">
        <v>33854448</v>
      </c>
      <c r="K41" s="162">
        <v>353716830.69999999</v>
      </c>
    </row>
    <row r="42" spans="2:12" x14ac:dyDescent="0.25">
      <c r="B42" s="146" t="s">
        <v>228</v>
      </c>
      <c r="C42" s="143">
        <v>0.2</v>
      </c>
      <c r="D42" s="143">
        <v>0.2</v>
      </c>
      <c r="E42" s="143">
        <v>0.2</v>
      </c>
      <c r="F42" s="143">
        <v>0.2</v>
      </c>
      <c r="G42" s="143">
        <v>0.2</v>
      </c>
      <c r="H42" s="147">
        <v>0</v>
      </c>
      <c r="I42" s="161">
        <v>0</v>
      </c>
      <c r="J42" s="162">
        <v>519000</v>
      </c>
      <c r="K42" s="162">
        <v>103800</v>
      </c>
      <c r="L42" s="149"/>
    </row>
    <row r="43" spans="2:12" x14ac:dyDescent="0.25">
      <c r="B43" s="146" t="s">
        <v>230</v>
      </c>
      <c r="C43" s="143">
        <v>6.6</v>
      </c>
      <c r="D43" s="143">
        <v>6.6</v>
      </c>
      <c r="E43" s="143">
        <v>6.6</v>
      </c>
      <c r="F43" s="143">
        <v>6.55</v>
      </c>
      <c r="G43" s="143">
        <v>6.6</v>
      </c>
      <c r="H43" s="147">
        <v>0</v>
      </c>
      <c r="I43" s="161">
        <v>0</v>
      </c>
      <c r="J43" s="162">
        <v>651819</v>
      </c>
      <c r="K43" s="162">
        <v>4274726.0999999996</v>
      </c>
    </row>
    <row r="44" spans="2:12" x14ac:dyDescent="0.25">
      <c r="B44" s="146" t="s">
        <v>76</v>
      </c>
      <c r="C44" s="143">
        <v>0.7</v>
      </c>
      <c r="D44" s="143">
        <v>0.7</v>
      </c>
      <c r="E44" s="143">
        <v>0.7</v>
      </c>
      <c r="F44" s="143">
        <v>0.68</v>
      </c>
      <c r="G44" s="143">
        <v>0.68</v>
      </c>
      <c r="H44" s="147">
        <v>-1.9999999999999907E-2</v>
      </c>
      <c r="I44" s="161">
        <v>-2.857142857142847</v>
      </c>
      <c r="J44" s="162">
        <v>4543176</v>
      </c>
      <c r="K44" s="162">
        <v>3127331.1</v>
      </c>
    </row>
    <row r="45" spans="2:12" x14ac:dyDescent="0.25">
      <c r="B45" s="146" t="s">
        <v>580</v>
      </c>
      <c r="C45" s="143">
        <v>1271</v>
      </c>
      <c r="D45" s="143">
        <v>1271</v>
      </c>
      <c r="E45" s="143">
        <v>1250</v>
      </c>
      <c r="F45" s="143">
        <v>1250</v>
      </c>
      <c r="G45" s="143">
        <v>1250</v>
      </c>
      <c r="H45" s="147">
        <v>-21</v>
      </c>
      <c r="I45" s="161">
        <v>-1.6522423288748977</v>
      </c>
      <c r="J45" s="162">
        <v>515996</v>
      </c>
      <c r="K45" s="162">
        <v>647043215.20000005</v>
      </c>
    </row>
    <row r="46" spans="2:12" x14ac:dyDescent="0.25">
      <c r="B46" s="146" t="s">
        <v>581</v>
      </c>
      <c r="C46" s="143">
        <v>12.9</v>
      </c>
      <c r="D46" s="143">
        <v>12.9</v>
      </c>
      <c r="E46" s="143">
        <v>12.9</v>
      </c>
      <c r="F46" s="143">
        <v>12.9</v>
      </c>
      <c r="G46" s="143">
        <v>12.9</v>
      </c>
      <c r="H46" s="147">
        <v>0</v>
      </c>
      <c r="I46" s="161">
        <v>0</v>
      </c>
      <c r="J46" s="162">
        <v>28760</v>
      </c>
      <c r="K46" s="162">
        <v>372036.05</v>
      </c>
    </row>
    <row r="47" spans="2:12" x14ac:dyDescent="0.25">
      <c r="B47" s="146" t="s">
        <v>28</v>
      </c>
      <c r="C47" s="143">
        <v>8.35</v>
      </c>
      <c r="D47" s="143">
        <v>8.35</v>
      </c>
      <c r="E47" s="143">
        <v>8.35</v>
      </c>
      <c r="F47" s="143">
        <v>8.35</v>
      </c>
      <c r="G47" s="143">
        <v>8.35</v>
      </c>
      <c r="H47" s="147">
        <v>0</v>
      </c>
      <c r="I47" s="161">
        <v>0</v>
      </c>
      <c r="J47" s="162">
        <v>1375</v>
      </c>
      <c r="K47" s="162">
        <v>11769.8</v>
      </c>
    </row>
    <row r="48" spans="2:12" x14ac:dyDescent="0.25">
      <c r="B48" s="146" t="s">
        <v>104</v>
      </c>
      <c r="C48" s="143">
        <v>52.95</v>
      </c>
      <c r="D48" s="143">
        <v>52.95</v>
      </c>
      <c r="E48" s="143">
        <v>52.95</v>
      </c>
      <c r="F48" s="143">
        <v>52.95</v>
      </c>
      <c r="G48" s="143">
        <v>52.95</v>
      </c>
      <c r="H48" s="147">
        <v>0</v>
      </c>
      <c r="I48" s="161">
        <v>0</v>
      </c>
      <c r="J48" s="162">
        <v>10551</v>
      </c>
      <c r="K48" s="162">
        <v>518074.95</v>
      </c>
    </row>
    <row r="49" spans="2:11" x14ac:dyDescent="0.25">
      <c r="B49" s="146" t="s">
        <v>579</v>
      </c>
      <c r="C49" s="143">
        <v>70.75</v>
      </c>
      <c r="D49" s="143">
        <v>70.75</v>
      </c>
      <c r="E49" s="143">
        <v>70.75</v>
      </c>
      <c r="F49" s="143">
        <v>70.75</v>
      </c>
      <c r="G49" s="143">
        <v>70.75</v>
      </c>
      <c r="H49" s="147">
        <v>0</v>
      </c>
      <c r="I49" s="161">
        <v>0</v>
      </c>
      <c r="J49" s="162">
        <v>111053</v>
      </c>
      <c r="K49" s="162">
        <v>7439239.6500000004</v>
      </c>
    </row>
    <row r="50" spans="2:11" x14ac:dyDescent="0.25">
      <c r="B50" s="146" t="s">
        <v>655</v>
      </c>
      <c r="C50" s="143">
        <v>61.8</v>
      </c>
      <c r="D50" s="143">
        <v>61.8</v>
      </c>
      <c r="E50" s="143">
        <v>60.9</v>
      </c>
      <c r="F50" s="143">
        <v>60.9</v>
      </c>
      <c r="G50" s="143">
        <v>60.9</v>
      </c>
      <c r="H50" s="147">
        <v>-0.89999999999999858</v>
      </c>
      <c r="I50" s="161">
        <v>-1.4563106796116498</v>
      </c>
      <c r="J50" s="162">
        <v>186155</v>
      </c>
      <c r="K50" s="162">
        <v>11337556.050000001</v>
      </c>
    </row>
    <row r="51" spans="2:11" x14ac:dyDescent="0.25">
      <c r="B51" s="146" t="s">
        <v>52</v>
      </c>
      <c r="C51" s="143">
        <v>8.65</v>
      </c>
      <c r="D51" s="143">
        <v>8.65</v>
      </c>
      <c r="E51" s="143">
        <v>8.65</v>
      </c>
      <c r="F51" s="143">
        <v>8.65</v>
      </c>
      <c r="G51" s="143">
        <v>8.65</v>
      </c>
      <c r="H51" s="147">
        <v>0</v>
      </c>
      <c r="I51" s="161">
        <v>0</v>
      </c>
      <c r="J51" s="162">
        <v>29826</v>
      </c>
      <c r="K51" s="162">
        <v>255784.65</v>
      </c>
    </row>
    <row r="52" spans="2:11" x14ac:dyDescent="0.25">
      <c r="B52" s="146" t="s">
        <v>29</v>
      </c>
      <c r="C52" s="143">
        <v>19.5</v>
      </c>
      <c r="D52" s="143">
        <v>19.5</v>
      </c>
      <c r="E52" s="143">
        <v>19.5</v>
      </c>
      <c r="F52" s="143">
        <v>19.5</v>
      </c>
      <c r="G52" s="143">
        <v>19.5</v>
      </c>
      <c r="H52" s="147">
        <v>0</v>
      </c>
      <c r="I52" s="161">
        <v>0</v>
      </c>
      <c r="J52" s="162">
        <v>40005</v>
      </c>
      <c r="K52" s="162">
        <v>761166.7</v>
      </c>
    </row>
    <row r="53" spans="2:11" x14ac:dyDescent="0.25">
      <c r="B53" s="146" t="s">
        <v>315</v>
      </c>
      <c r="C53" s="143">
        <v>1.51</v>
      </c>
      <c r="D53" s="143">
        <v>1.51</v>
      </c>
      <c r="E53" s="143">
        <v>1.5</v>
      </c>
      <c r="F53" s="143">
        <v>1.46</v>
      </c>
      <c r="G53" s="143">
        <v>1.5</v>
      </c>
      <c r="H53" s="147">
        <v>-1.0000000000000009E-2</v>
      </c>
      <c r="I53" s="161">
        <v>-0.66225165562914245</v>
      </c>
      <c r="J53" s="162">
        <v>1590309</v>
      </c>
      <c r="K53" s="162">
        <v>2350611.89</v>
      </c>
    </row>
    <row r="54" spans="2:11" x14ac:dyDescent="0.25">
      <c r="B54" s="146" t="s">
        <v>21</v>
      </c>
      <c r="C54" s="143">
        <v>2.11</v>
      </c>
      <c r="D54" s="143">
        <v>2.11</v>
      </c>
      <c r="E54" s="143">
        <v>2.27</v>
      </c>
      <c r="F54" s="143">
        <v>2.27</v>
      </c>
      <c r="G54" s="143">
        <v>2.27</v>
      </c>
      <c r="H54" s="147">
        <v>0.16000000000000014</v>
      </c>
      <c r="I54" s="161">
        <v>7.5829383886256041</v>
      </c>
      <c r="J54" s="162">
        <v>220266</v>
      </c>
      <c r="K54" s="162">
        <v>493970.68</v>
      </c>
    </row>
    <row r="55" spans="2:11" x14ac:dyDescent="0.25">
      <c r="B55" s="146" t="s">
        <v>128</v>
      </c>
      <c r="C55" s="143">
        <v>0.22</v>
      </c>
      <c r="D55" s="143">
        <v>0.22</v>
      </c>
      <c r="E55" s="143">
        <v>0.22</v>
      </c>
      <c r="F55" s="143">
        <v>0.21</v>
      </c>
      <c r="G55" s="143">
        <v>0.22</v>
      </c>
      <c r="H55" s="147">
        <v>0</v>
      </c>
      <c r="I55" s="161">
        <v>0</v>
      </c>
      <c r="J55" s="162">
        <v>2068786</v>
      </c>
      <c r="K55" s="162">
        <v>453495.14</v>
      </c>
    </row>
    <row r="56" spans="2:11" x14ac:dyDescent="0.25">
      <c r="B56" s="146" t="s">
        <v>555</v>
      </c>
      <c r="C56" s="143">
        <v>0.65</v>
      </c>
      <c r="D56" s="143">
        <v>0.65</v>
      </c>
      <c r="E56" s="143">
        <v>0.65</v>
      </c>
      <c r="F56" s="143">
        <v>0.65</v>
      </c>
      <c r="G56" s="143">
        <v>0.65</v>
      </c>
      <c r="H56" s="147">
        <v>0</v>
      </c>
      <c r="I56" s="161">
        <v>0</v>
      </c>
      <c r="J56" s="162">
        <v>342695</v>
      </c>
      <c r="K56" s="162">
        <v>208963.85</v>
      </c>
    </row>
    <row r="57" spans="2:11" x14ac:dyDescent="0.25">
      <c r="B57" s="146" t="s">
        <v>99</v>
      </c>
      <c r="C57" s="143">
        <v>3.78</v>
      </c>
      <c r="D57" s="143">
        <v>3.78</v>
      </c>
      <c r="E57" s="143">
        <v>3.78</v>
      </c>
      <c r="F57" s="143">
        <v>3.78</v>
      </c>
      <c r="G57" s="143">
        <v>3.78</v>
      </c>
      <c r="H57" s="147">
        <v>0</v>
      </c>
      <c r="I57" s="161">
        <v>0</v>
      </c>
      <c r="J57" s="162">
        <v>50</v>
      </c>
      <c r="K57" s="162">
        <v>173</v>
      </c>
    </row>
    <row r="58" spans="2:11" x14ac:dyDescent="0.25">
      <c r="B58" s="146" t="s">
        <v>107</v>
      </c>
      <c r="C58" s="143">
        <v>26.5</v>
      </c>
      <c r="D58" s="143">
        <v>26.5</v>
      </c>
      <c r="E58" s="143">
        <v>26.5</v>
      </c>
      <c r="F58" s="143">
        <v>26.5</v>
      </c>
      <c r="G58" s="143">
        <v>26.5</v>
      </c>
      <c r="H58" s="147">
        <v>0</v>
      </c>
      <c r="I58" s="161">
        <v>0</v>
      </c>
      <c r="J58" s="162">
        <v>38836</v>
      </c>
      <c r="K58" s="162">
        <v>979193.55</v>
      </c>
    </row>
    <row r="59" spans="2:11" x14ac:dyDescent="0.25">
      <c r="B59" s="146" t="s">
        <v>78</v>
      </c>
      <c r="C59" s="143">
        <v>0.59</v>
      </c>
      <c r="D59" s="143">
        <v>0.59</v>
      </c>
      <c r="E59" s="143">
        <v>0.6</v>
      </c>
      <c r="F59" s="143">
        <v>0.59</v>
      </c>
      <c r="G59" s="143">
        <v>0.6</v>
      </c>
      <c r="H59" s="147">
        <v>1.0000000000000009E-2</v>
      </c>
      <c r="I59" s="161">
        <v>1.6949152542372836</v>
      </c>
      <c r="J59" s="162">
        <v>2906519</v>
      </c>
      <c r="K59" s="162">
        <v>1738084.65</v>
      </c>
    </row>
    <row r="60" spans="2:11" x14ac:dyDescent="0.25">
      <c r="B60" s="146" t="s">
        <v>275</v>
      </c>
      <c r="C60" s="143">
        <v>0.55000000000000004</v>
      </c>
      <c r="D60" s="143">
        <v>0.55000000000000004</v>
      </c>
      <c r="E60" s="143">
        <v>0.52</v>
      </c>
      <c r="F60" s="143">
        <v>0.51</v>
      </c>
      <c r="G60" s="143">
        <v>0.51</v>
      </c>
      <c r="H60" s="147">
        <v>-4.0000000000000036E-2</v>
      </c>
      <c r="I60" s="161">
        <v>-7.2727272727272751</v>
      </c>
      <c r="J60" s="162">
        <v>831182</v>
      </c>
      <c r="K60" s="162">
        <v>430984.64</v>
      </c>
    </row>
    <row r="61" spans="2:11" x14ac:dyDescent="0.25">
      <c r="B61" s="146" t="s">
        <v>533</v>
      </c>
      <c r="C61" s="143">
        <v>7.9</v>
      </c>
      <c r="D61" s="143">
        <v>7.9</v>
      </c>
      <c r="E61" s="143">
        <v>7.9</v>
      </c>
      <c r="F61" s="143">
        <v>7.45</v>
      </c>
      <c r="G61" s="143">
        <v>7.45</v>
      </c>
      <c r="H61" s="147">
        <v>-0.45000000000000018</v>
      </c>
      <c r="I61" s="161">
        <v>-5.6962025316455662</v>
      </c>
      <c r="J61" s="162">
        <v>8397835</v>
      </c>
      <c r="K61" s="162">
        <v>66069352.049999997</v>
      </c>
    </row>
    <row r="62" spans="2:11" x14ac:dyDescent="0.25">
      <c r="B62" s="146" t="s">
        <v>118</v>
      </c>
      <c r="C62" s="143">
        <v>2.31</v>
      </c>
      <c r="D62" s="143">
        <v>2.31</v>
      </c>
      <c r="E62" s="143">
        <v>2.31</v>
      </c>
      <c r="F62" s="143">
        <v>2.31</v>
      </c>
      <c r="G62" s="143">
        <v>2.31</v>
      </c>
      <c r="H62" s="147">
        <v>0</v>
      </c>
      <c r="I62" s="161">
        <v>0</v>
      </c>
      <c r="J62" s="162">
        <v>78876</v>
      </c>
      <c r="K62" s="162">
        <v>188659.92</v>
      </c>
    </row>
    <row r="63" spans="2:11" x14ac:dyDescent="0.25">
      <c r="B63" s="146" t="s">
        <v>129</v>
      </c>
      <c r="C63" s="143">
        <v>0.2</v>
      </c>
      <c r="D63" s="143">
        <v>0.2</v>
      </c>
      <c r="E63" s="143">
        <v>0.2</v>
      </c>
      <c r="F63" s="143">
        <v>0.2</v>
      </c>
      <c r="G63" s="143">
        <v>0.2</v>
      </c>
      <c r="H63" s="147">
        <v>0</v>
      </c>
      <c r="I63" s="161">
        <v>0</v>
      </c>
      <c r="J63" s="162">
        <v>5000</v>
      </c>
      <c r="K63" s="162">
        <v>1000</v>
      </c>
    </row>
    <row r="64" spans="2:11" x14ac:dyDescent="0.25">
      <c r="B64" s="146" t="s">
        <v>282</v>
      </c>
      <c r="C64" s="143">
        <v>274.8</v>
      </c>
      <c r="D64" s="143">
        <v>274.8</v>
      </c>
      <c r="E64" s="143">
        <v>274.8</v>
      </c>
      <c r="F64" s="143">
        <v>274.8</v>
      </c>
      <c r="G64" s="143">
        <v>274.8</v>
      </c>
      <c r="H64" s="147">
        <v>0</v>
      </c>
      <c r="I64" s="161">
        <v>0</v>
      </c>
      <c r="J64" s="162">
        <v>813098</v>
      </c>
      <c r="K64" s="162">
        <v>221058476.90000001</v>
      </c>
    </row>
    <row r="65" spans="2:11" x14ac:dyDescent="0.25">
      <c r="B65" s="146" t="s">
        <v>53</v>
      </c>
      <c r="C65" s="143">
        <v>17.600000000000001</v>
      </c>
      <c r="D65" s="143">
        <v>17.600000000000001</v>
      </c>
      <c r="E65" s="143">
        <v>17.899999999999999</v>
      </c>
      <c r="F65" s="143">
        <v>17.8</v>
      </c>
      <c r="G65" s="143">
        <v>17.899999999999999</v>
      </c>
      <c r="H65" s="147">
        <v>0.29999999999999716</v>
      </c>
      <c r="I65" s="161">
        <v>1.7045454545454364</v>
      </c>
      <c r="J65" s="162">
        <v>1321659</v>
      </c>
      <c r="K65" s="162">
        <v>23513723.300000001</v>
      </c>
    </row>
    <row r="66" spans="2:11" x14ac:dyDescent="0.25">
      <c r="B66" s="146" t="s">
        <v>1</v>
      </c>
      <c r="C66" s="143">
        <v>4.25</v>
      </c>
      <c r="D66" s="143">
        <v>4.25</v>
      </c>
      <c r="E66" s="143">
        <v>4.25</v>
      </c>
      <c r="F66" s="143">
        <v>4.25</v>
      </c>
      <c r="G66" s="143">
        <v>4.25</v>
      </c>
      <c r="H66" s="147">
        <v>0</v>
      </c>
      <c r="I66" s="161">
        <v>0</v>
      </c>
      <c r="J66" s="162">
        <v>60500</v>
      </c>
      <c r="K66" s="162">
        <v>276300</v>
      </c>
    </row>
    <row r="67" spans="2:11" x14ac:dyDescent="0.25">
      <c r="B67" s="146" t="s">
        <v>293</v>
      </c>
      <c r="C67" s="143">
        <v>5.45</v>
      </c>
      <c r="D67" s="143">
        <v>5.45</v>
      </c>
      <c r="E67" s="143">
        <v>5.45</v>
      </c>
      <c r="F67" s="143">
        <v>5.45</v>
      </c>
      <c r="G67" s="143">
        <v>5.45</v>
      </c>
      <c r="H67" s="147">
        <v>0</v>
      </c>
      <c r="I67" s="161">
        <v>0</v>
      </c>
      <c r="J67" s="162">
        <v>156845</v>
      </c>
      <c r="K67" s="162">
        <v>849209.6</v>
      </c>
    </row>
    <row r="68" spans="2:11" x14ac:dyDescent="0.25">
      <c r="B68" s="146" t="s">
        <v>60</v>
      </c>
      <c r="C68" s="143">
        <v>12.5</v>
      </c>
      <c r="D68" s="143">
        <v>12.5</v>
      </c>
      <c r="E68" s="143">
        <v>12.5</v>
      </c>
      <c r="F68" s="143">
        <v>12.5</v>
      </c>
      <c r="G68" s="143">
        <v>12.5</v>
      </c>
      <c r="H68" s="147">
        <v>0</v>
      </c>
      <c r="I68" s="161">
        <v>0</v>
      </c>
      <c r="J68" s="162">
        <v>655200</v>
      </c>
      <c r="K68" s="162">
        <v>8055218.0499999998</v>
      </c>
    </row>
    <row r="69" spans="2:11" x14ac:dyDescent="0.25">
      <c r="B69" s="146" t="s">
        <v>276</v>
      </c>
      <c r="C69" s="143">
        <v>2</v>
      </c>
      <c r="D69" s="143">
        <v>2</v>
      </c>
      <c r="E69" s="143">
        <v>2</v>
      </c>
      <c r="F69" s="143">
        <v>2</v>
      </c>
      <c r="G69" s="143">
        <v>2</v>
      </c>
      <c r="H69" s="147">
        <v>0</v>
      </c>
      <c r="I69" s="161">
        <v>0</v>
      </c>
      <c r="J69" s="162">
        <v>7000</v>
      </c>
      <c r="K69" s="162">
        <v>15200</v>
      </c>
    </row>
    <row r="70" spans="2:11" x14ac:dyDescent="0.25">
      <c r="B70" s="146" t="s">
        <v>239</v>
      </c>
      <c r="C70" s="143">
        <v>11.2</v>
      </c>
      <c r="D70" s="143">
        <v>11.2</v>
      </c>
      <c r="E70" s="143">
        <v>11.25</v>
      </c>
      <c r="F70" s="143">
        <v>11.2</v>
      </c>
      <c r="G70" s="143">
        <v>11.2</v>
      </c>
      <c r="H70" s="147">
        <v>0</v>
      </c>
      <c r="I70" s="161">
        <v>0</v>
      </c>
      <c r="J70" s="162">
        <v>11884493</v>
      </c>
      <c r="K70" s="162">
        <v>133098874.65000001</v>
      </c>
    </row>
    <row r="71" spans="2:11" x14ac:dyDescent="0.25">
      <c r="B71" s="146" t="s">
        <v>11</v>
      </c>
      <c r="C71" s="143">
        <v>2.92</v>
      </c>
      <c r="D71" s="143">
        <v>2.92</v>
      </c>
      <c r="E71" s="143">
        <v>2.98</v>
      </c>
      <c r="F71" s="143">
        <v>2.93</v>
      </c>
      <c r="G71" s="143">
        <v>2.98</v>
      </c>
      <c r="H71" s="147">
        <v>6.0000000000000053E-2</v>
      </c>
      <c r="I71" s="161">
        <v>2.0547945205479534</v>
      </c>
      <c r="J71" s="162">
        <v>565192</v>
      </c>
      <c r="K71" s="162">
        <v>1673784.16</v>
      </c>
    </row>
    <row r="72" spans="2:11" x14ac:dyDescent="0.25">
      <c r="B72" s="146" t="s">
        <v>12</v>
      </c>
      <c r="C72" s="143">
        <v>2.93</v>
      </c>
      <c r="D72" s="143">
        <v>2.93</v>
      </c>
      <c r="E72" s="143">
        <v>2.95</v>
      </c>
      <c r="F72" s="143">
        <v>2.92</v>
      </c>
      <c r="G72" s="143">
        <v>2.95</v>
      </c>
      <c r="H72" s="147">
        <v>2.0000000000000018E-2</v>
      </c>
      <c r="I72" s="161">
        <v>0.68259385665530026</v>
      </c>
      <c r="J72" s="162">
        <v>35821370</v>
      </c>
      <c r="K72" s="162">
        <v>104932910.65000001</v>
      </c>
    </row>
    <row r="73" spans="2:11" x14ac:dyDescent="0.25">
      <c r="B73" s="146" t="s">
        <v>63</v>
      </c>
      <c r="C73" s="143">
        <v>8</v>
      </c>
      <c r="D73" s="143">
        <v>8</v>
      </c>
      <c r="E73" s="143">
        <v>8.1</v>
      </c>
      <c r="F73" s="143">
        <v>8</v>
      </c>
      <c r="G73" s="143">
        <v>8</v>
      </c>
      <c r="H73" s="147">
        <v>0</v>
      </c>
      <c r="I73" s="161">
        <v>0</v>
      </c>
      <c r="J73" s="162">
        <v>1015001</v>
      </c>
      <c r="K73" s="162">
        <v>8151430.5</v>
      </c>
    </row>
    <row r="74" spans="2:11" x14ac:dyDescent="0.25">
      <c r="B74" s="146" t="s">
        <v>54</v>
      </c>
      <c r="C74" s="143">
        <v>32.299999999999997</v>
      </c>
      <c r="D74" s="143">
        <v>32.299999999999997</v>
      </c>
      <c r="E74" s="143">
        <v>33.450000000000003</v>
      </c>
      <c r="F74" s="143">
        <v>32.700000000000003</v>
      </c>
      <c r="G74" s="143">
        <v>33.450000000000003</v>
      </c>
      <c r="H74" s="147">
        <v>1.1500000000000057</v>
      </c>
      <c r="I74" s="161">
        <v>3.5603715170278827</v>
      </c>
      <c r="J74" s="162">
        <v>3371399</v>
      </c>
      <c r="K74" s="162">
        <v>111983181.95</v>
      </c>
    </row>
    <row r="75" spans="2:11" x14ac:dyDescent="0.25">
      <c r="B75" s="146" t="s">
        <v>125</v>
      </c>
      <c r="C75" s="143">
        <v>0.36</v>
      </c>
      <c r="D75" s="143">
        <v>0.36</v>
      </c>
      <c r="E75" s="143">
        <v>0.38</v>
      </c>
      <c r="F75" s="143">
        <v>0.36</v>
      </c>
      <c r="G75" s="143">
        <v>0.36</v>
      </c>
      <c r="H75" s="147">
        <v>0</v>
      </c>
      <c r="I75" s="161">
        <v>0</v>
      </c>
      <c r="J75" s="162">
        <v>1534416</v>
      </c>
      <c r="K75" s="162">
        <v>562080.59</v>
      </c>
    </row>
    <row r="76" spans="2:11" x14ac:dyDescent="0.25">
      <c r="B76" s="146" t="s">
        <v>64</v>
      </c>
      <c r="C76" s="143">
        <v>6.05</v>
      </c>
      <c r="D76" s="143">
        <v>6.05</v>
      </c>
      <c r="E76" s="143">
        <v>6.05</v>
      </c>
      <c r="F76" s="143">
        <v>6.05</v>
      </c>
      <c r="G76" s="143">
        <v>6.05</v>
      </c>
      <c r="H76" s="147">
        <v>0</v>
      </c>
      <c r="I76" s="161">
        <v>0</v>
      </c>
      <c r="J76" s="162">
        <v>117754</v>
      </c>
      <c r="K76" s="162">
        <v>706343.55</v>
      </c>
    </row>
    <row r="77" spans="2:11" x14ac:dyDescent="0.25">
      <c r="B77" s="146" t="s">
        <v>651</v>
      </c>
      <c r="C77" s="143">
        <v>26.6</v>
      </c>
      <c r="D77" s="143">
        <v>26.6</v>
      </c>
      <c r="E77" s="143">
        <v>26.65</v>
      </c>
      <c r="F77" s="143">
        <v>26.2</v>
      </c>
      <c r="G77" s="143">
        <v>26.4</v>
      </c>
      <c r="H77" s="147">
        <v>-0.20000000000000284</v>
      </c>
      <c r="I77" s="161">
        <v>-0.75187969924812581</v>
      </c>
      <c r="J77" s="162">
        <v>23180459</v>
      </c>
      <c r="K77" s="162">
        <v>613440229.60000002</v>
      </c>
    </row>
    <row r="78" spans="2:11" x14ac:dyDescent="0.25">
      <c r="B78" s="146" t="s">
        <v>81</v>
      </c>
      <c r="C78" s="143">
        <v>0.2</v>
      </c>
      <c r="D78" s="143">
        <v>0.2</v>
      </c>
      <c r="E78" s="143">
        <v>0.2</v>
      </c>
      <c r="F78" s="143">
        <v>0.2</v>
      </c>
      <c r="G78" s="143">
        <v>0.2</v>
      </c>
      <c r="H78" s="147">
        <v>0</v>
      </c>
      <c r="I78" s="161">
        <v>0</v>
      </c>
      <c r="J78" s="162">
        <v>410381</v>
      </c>
      <c r="K78" s="162">
        <v>82096.2</v>
      </c>
    </row>
    <row r="79" spans="2:11" x14ac:dyDescent="0.25">
      <c r="B79" s="146" t="s">
        <v>22</v>
      </c>
      <c r="C79" s="143">
        <v>60.5</v>
      </c>
      <c r="D79" s="143">
        <v>60.5</v>
      </c>
      <c r="E79" s="143">
        <v>66.55</v>
      </c>
      <c r="F79" s="143">
        <v>66.55</v>
      </c>
      <c r="G79" s="143">
        <v>66.55</v>
      </c>
      <c r="H79" s="147">
        <v>6.0499999999999972</v>
      </c>
      <c r="I79" s="161">
        <v>9.9999999999999858</v>
      </c>
      <c r="J79" s="162">
        <v>1739149</v>
      </c>
      <c r="K79" s="162">
        <v>115740365.95</v>
      </c>
    </row>
    <row r="80" spans="2:11" x14ac:dyDescent="0.25">
      <c r="B80" s="146" t="s">
        <v>216</v>
      </c>
      <c r="C80" s="143">
        <v>3.5</v>
      </c>
      <c r="D80" s="143">
        <v>3.5</v>
      </c>
      <c r="E80" s="143">
        <v>3.45</v>
      </c>
      <c r="F80" s="143">
        <v>3.35</v>
      </c>
      <c r="G80" s="143">
        <v>3.35</v>
      </c>
      <c r="H80" s="147">
        <v>-0.14999999999999991</v>
      </c>
      <c r="I80" s="161">
        <v>-4.2857142857142811</v>
      </c>
      <c r="J80" s="162">
        <v>8682451</v>
      </c>
      <c r="K80" s="162">
        <v>29585088.670000002</v>
      </c>
    </row>
    <row r="81" spans="2:11" x14ac:dyDescent="0.25">
      <c r="B81" s="146" t="s">
        <v>69</v>
      </c>
      <c r="C81" s="143">
        <v>1.42</v>
      </c>
      <c r="D81" s="143">
        <v>1.42</v>
      </c>
      <c r="E81" s="143">
        <v>1.52</v>
      </c>
      <c r="F81" s="143">
        <v>1.42</v>
      </c>
      <c r="G81" s="143">
        <v>1.52</v>
      </c>
      <c r="H81" s="147">
        <v>0.10000000000000009</v>
      </c>
      <c r="I81" s="161">
        <v>7.0422535211267734</v>
      </c>
      <c r="J81" s="162">
        <v>1116418</v>
      </c>
      <c r="K81" s="162">
        <v>1656970.4</v>
      </c>
    </row>
    <row r="82" spans="2:11" x14ac:dyDescent="0.25">
      <c r="B82" s="146" t="s">
        <v>23</v>
      </c>
      <c r="C82" s="143">
        <v>5.2</v>
      </c>
      <c r="D82" s="143">
        <v>5.2</v>
      </c>
      <c r="E82" s="143">
        <v>5.25</v>
      </c>
      <c r="F82" s="143">
        <v>5</v>
      </c>
      <c r="G82" s="143">
        <v>5.25</v>
      </c>
      <c r="H82" s="147">
        <v>4.9999999999999822E-2</v>
      </c>
      <c r="I82" s="161">
        <v>0.96153846153845812</v>
      </c>
      <c r="J82" s="162">
        <v>7591255</v>
      </c>
      <c r="K82" s="162">
        <v>38617786.700000003</v>
      </c>
    </row>
    <row r="83" spans="2:11" x14ac:dyDescent="0.25">
      <c r="B83" s="146" t="s">
        <v>526</v>
      </c>
      <c r="C83" s="143">
        <v>0.7</v>
      </c>
      <c r="D83" s="143">
        <v>0.7</v>
      </c>
      <c r="E83" s="143">
        <v>0.7</v>
      </c>
      <c r="F83" s="143">
        <v>0.7</v>
      </c>
      <c r="G83" s="143">
        <v>0.7</v>
      </c>
      <c r="H83" s="147">
        <v>0</v>
      </c>
      <c r="I83" s="161">
        <v>0</v>
      </c>
      <c r="J83" s="162">
        <v>4396277</v>
      </c>
      <c r="K83" s="162">
        <v>3078612.02</v>
      </c>
    </row>
    <row r="84" spans="2:11" x14ac:dyDescent="0.25">
      <c r="B84" s="146" t="s">
        <v>650</v>
      </c>
      <c r="C84" s="143">
        <v>0.39</v>
      </c>
      <c r="D84" s="143">
        <v>0.39</v>
      </c>
      <c r="E84" s="143">
        <v>0.39</v>
      </c>
      <c r="F84" s="143">
        <v>0.36</v>
      </c>
      <c r="G84" s="143">
        <v>0.36</v>
      </c>
      <c r="H84" s="147">
        <v>-3.0000000000000027E-2</v>
      </c>
      <c r="I84" s="161">
        <v>-7.6923076923076987</v>
      </c>
      <c r="J84" s="162">
        <v>3657597</v>
      </c>
      <c r="K84" s="162">
        <v>1367703.5</v>
      </c>
    </row>
    <row r="85" spans="2:11" x14ac:dyDescent="0.25">
      <c r="B85" s="146" t="s">
        <v>48</v>
      </c>
      <c r="C85" s="143">
        <v>26.5</v>
      </c>
      <c r="D85" s="143">
        <v>26.5</v>
      </c>
      <c r="E85" s="143">
        <v>26.5</v>
      </c>
      <c r="F85" s="143">
        <v>26.5</v>
      </c>
      <c r="G85" s="143">
        <v>26.5</v>
      </c>
      <c r="H85" s="147">
        <v>0</v>
      </c>
      <c r="I85" s="161">
        <v>0</v>
      </c>
      <c r="J85" s="162">
        <v>670452</v>
      </c>
      <c r="K85" s="162">
        <v>17807895.949999999</v>
      </c>
    </row>
    <row r="86" spans="2:11" x14ac:dyDescent="0.25">
      <c r="B86" s="146" t="s">
        <v>41</v>
      </c>
      <c r="C86" s="143">
        <v>0.79</v>
      </c>
      <c r="D86" s="143">
        <v>0.79</v>
      </c>
      <c r="E86" s="143">
        <v>0.79</v>
      </c>
      <c r="F86" s="143">
        <v>0.79</v>
      </c>
      <c r="G86" s="143">
        <v>0.79</v>
      </c>
      <c r="H86" s="147">
        <v>0</v>
      </c>
      <c r="I86" s="161">
        <v>0</v>
      </c>
      <c r="J86" s="162">
        <v>23665</v>
      </c>
      <c r="K86" s="162">
        <v>17239.349999999999</v>
      </c>
    </row>
    <row r="87" spans="2:11" x14ac:dyDescent="0.25">
      <c r="B87" s="146" t="s">
        <v>84</v>
      </c>
      <c r="C87" s="143">
        <v>1.1200000000000001</v>
      </c>
      <c r="D87" s="143">
        <v>1.1200000000000001</v>
      </c>
      <c r="E87" s="143">
        <v>1.1299999999999999</v>
      </c>
      <c r="F87" s="143">
        <v>1.1299999999999999</v>
      </c>
      <c r="G87" s="143">
        <v>1.1299999999999999</v>
      </c>
      <c r="H87" s="147">
        <v>9.9999999999997868E-3</v>
      </c>
      <c r="I87" s="161">
        <v>0.89285714285711748</v>
      </c>
      <c r="J87" s="162">
        <v>214921</v>
      </c>
      <c r="K87" s="162">
        <v>240888.89</v>
      </c>
    </row>
    <row r="88" spans="2:11" x14ac:dyDescent="0.25">
      <c r="B88" s="146" t="s">
        <v>304</v>
      </c>
      <c r="C88" s="143">
        <v>1.5</v>
      </c>
      <c r="D88" s="143">
        <v>1.5</v>
      </c>
      <c r="E88" s="143">
        <v>1.65</v>
      </c>
      <c r="F88" s="143">
        <v>1.64</v>
      </c>
      <c r="G88" s="143">
        <v>1.65</v>
      </c>
      <c r="H88" s="147">
        <v>0.14999999999999991</v>
      </c>
      <c r="I88" s="161">
        <v>9.9999999999999858</v>
      </c>
      <c r="J88" s="162">
        <v>775523</v>
      </c>
      <c r="K88" s="162">
        <v>1268680.07</v>
      </c>
    </row>
    <row r="89" spans="2:11" x14ac:dyDescent="0.25">
      <c r="B89" s="146" t="s">
        <v>86</v>
      </c>
      <c r="C89" s="143">
        <v>0.51</v>
      </c>
      <c r="D89" s="143">
        <v>0.51</v>
      </c>
      <c r="E89" s="143">
        <v>0.51</v>
      </c>
      <c r="F89" s="143">
        <v>0.5</v>
      </c>
      <c r="G89" s="143">
        <v>0.51</v>
      </c>
      <c r="H89" s="147">
        <v>0</v>
      </c>
      <c r="I89" s="161">
        <v>0</v>
      </c>
      <c r="J89" s="162">
        <v>343565</v>
      </c>
      <c r="K89" s="162">
        <v>172785.54</v>
      </c>
    </row>
    <row r="90" spans="2:11" x14ac:dyDescent="0.25">
      <c r="B90" s="146" t="s">
        <v>2</v>
      </c>
      <c r="C90" s="143">
        <v>2</v>
      </c>
      <c r="D90" s="143">
        <v>2</v>
      </c>
      <c r="E90" s="143">
        <v>2</v>
      </c>
      <c r="F90" s="143">
        <v>2</v>
      </c>
      <c r="G90" s="143">
        <v>2</v>
      </c>
      <c r="H90" s="147">
        <v>0</v>
      </c>
      <c r="I90" s="161">
        <v>0</v>
      </c>
      <c r="J90" s="162">
        <v>838941</v>
      </c>
      <c r="K90" s="162">
        <v>1677872.15</v>
      </c>
    </row>
    <row r="91" spans="2:11" x14ac:dyDescent="0.25">
      <c r="B91" s="146" t="s">
        <v>248</v>
      </c>
      <c r="C91" s="143">
        <v>2.5</v>
      </c>
      <c r="D91" s="143">
        <v>2.5</v>
      </c>
      <c r="E91" s="143">
        <v>2.4</v>
      </c>
      <c r="F91" s="143">
        <v>2.4</v>
      </c>
      <c r="G91" s="143">
        <v>2.4</v>
      </c>
      <c r="H91" s="147">
        <v>-0.10000000000000009</v>
      </c>
      <c r="I91" s="161">
        <v>-4.0000000000000036</v>
      </c>
      <c r="J91" s="162">
        <v>541502</v>
      </c>
      <c r="K91" s="162">
        <v>1306521.8</v>
      </c>
    </row>
    <row r="92" spans="2:11" x14ac:dyDescent="0.25">
      <c r="B92" s="146" t="s">
        <v>65</v>
      </c>
      <c r="C92" s="143">
        <v>4.45</v>
      </c>
      <c r="D92" s="143">
        <v>4.45</v>
      </c>
      <c r="E92" s="143">
        <v>4.45</v>
      </c>
      <c r="F92" s="143">
        <v>4.45</v>
      </c>
      <c r="G92" s="143">
        <v>4.45</v>
      </c>
      <c r="H92" s="147">
        <v>0</v>
      </c>
      <c r="I92" s="161">
        <v>0</v>
      </c>
      <c r="J92" s="162">
        <v>104488</v>
      </c>
      <c r="K92" s="162">
        <v>444028.3</v>
      </c>
    </row>
    <row r="93" spans="2:11" x14ac:dyDescent="0.25">
      <c r="B93" s="146" t="s">
        <v>87</v>
      </c>
      <c r="C93" s="143">
        <v>0.26</v>
      </c>
      <c r="D93" s="143">
        <v>0.26</v>
      </c>
      <c r="E93" s="143">
        <v>0.27</v>
      </c>
      <c r="F93" s="143">
        <v>0.26</v>
      </c>
      <c r="G93" s="143">
        <v>0.26</v>
      </c>
      <c r="H93" s="147">
        <v>0</v>
      </c>
      <c r="I93" s="161">
        <v>0</v>
      </c>
      <c r="J93" s="162">
        <v>3163995</v>
      </c>
      <c r="K93" s="162">
        <v>842447.5</v>
      </c>
    </row>
    <row r="94" spans="2:11" x14ac:dyDescent="0.25">
      <c r="B94" s="146" t="s">
        <v>66</v>
      </c>
      <c r="C94" s="143">
        <v>1.99</v>
      </c>
      <c r="D94" s="143">
        <v>1.99</v>
      </c>
      <c r="E94" s="143">
        <v>1.99</v>
      </c>
      <c r="F94" s="143">
        <v>1.99</v>
      </c>
      <c r="G94" s="143">
        <v>1.99</v>
      </c>
      <c r="H94" s="147">
        <v>0</v>
      </c>
      <c r="I94" s="161">
        <v>0</v>
      </c>
      <c r="J94" s="162">
        <v>458</v>
      </c>
      <c r="K94" s="162">
        <v>917.44</v>
      </c>
    </row>
    <row r="95" spans="2:11" x14ac:dyDescent="0.25">
      <c r="B95" s="146" t="s">
        <v>297</v>
      </c>
      <c r="C95" s="143">
        <v>13.55</v>
      </c>
      <c r="D95" s="143">
        <v>13.55</v>
      </c>
      <c r="E95" s="143">
        <v>13.55</v>
      </c>
      <c r="F95" s="143">
        <v>13.55</v>
      </c>
      <c r="G95" s="143">
        <v>13.55</v>
      </c>
      <c r="H95" s="147">
        <v>0</v>
      </c>
      <c r="I95" s="161">
        <v>0</v>
      </c>
      <c r="J95" s="162">
        <v>4410</v>
      </c>
      <c r="K95" s="162">
        <v>58259.55</v>
      </c>
    </row>
    <row r="96" spans="2:11" x14ac:dyDescent="0.25">
      <c r="B96" s="146" t="s">
        <v>578</v>
      </c>
      <c r="C96" s="143">
        <v>198</v>
      </c>
      <c r="D96" s="143">
        <v>198</v>
      </c>
      <c r="E96" s="143">
        <v>198.5</v>
      </c>
      <c r="F96" s="143">
        <v>198</v>
      </c>
      <c r="G96" s="143">
        <v>198.5</v>
      </c>
      <c r="H96" s="147">
        <v>0.5</v>
      </c>
      <c r="I96" s="161">
        <v>0.2525252525252597</v>
      </c>
      <c r="J96" s="162">
        <v>8436306</v>
      </c>
      <c r="K96" s="162">
        <v>1672457260.7</v>
      </c>
    </row>
    <row r="97" spans="2:11" x14ac:dyDescent="0.25">
      <c r="B97" s="146" t="s">
        <v>130</v>
      </c>
      <c r="C97" s="143">
        <v>0.21</v>
      </c>
      <c r="D97" s="143">
        <v>0.21</v>
      </c>
      <c r="E97" s="143">
        <v>0.21</v>
      </c>
      <c r="F97" s="143">
        <v>0.2</v>
      </c>
      <c r="G97" s="143">
        <v>0.2</v>
      </c>
      <c r="H97" s="147">
        <v>-9.9999999999999811E-3</v>
      </c>
      <c r="I97" s="161">
        <v>-4.7619047619047556</v>
      </c>
      <c r="J97" s="162">
        <v>3906993</v>
      </c>
      <c r="K97" s="162">
        <v>815579.89</v>
      </c>
    </row>
    <row r="98" spans="2:11" x14ac:dyDescent="0.25">
      <c r="B98" s="146" t="s">
        <v>6</v>
      </c>
      <c r="C98" s="143">
        <v>4.4000000000000004</v>
      </c>
      <c r="D98" s="143">
        <v>4.4000000000000004</v>
      </c>
      <c r="E98" s="143">
        <v>4.4000000000000004</v>
      </c>
      <c r="F98" s="143">
        <v>4.4000000000000004</v>
      </c>
      <c r="G98" s="143">
        <v>4.4000000000000004</v>
      </c>
      <c r="H98" s="147">
        <v>0</v>
      </c>
      <c r="I98" s="161">
        <v>0</v>
      </c>
      <c r="J98" s="162">
        <v>1310444</v>
      </c>
      <c r="K98" s="162">
        <v>5762407.5099999998</v>
      </c>
    </row>
    <row r="99" spans="2:11" x14ac:dyDescent="0.25">
      <c r="B99" s="146" t="s">
        <v>55</v>
      </c>
      <c r="C99" s="143">
        <v>13.25</v>
      </c>
      <c r="D99" s="143">
        <v>13.25</v>
      </c>
      <c r="E99" s="143">
        <v>13.25</v>
      </c>
      <c r="F99" s="143">
        <v>13.25</v>
      </c>
      <c r="G99" s="143">
        <v>13.25</v>
      </c>
      <c r="H99" s="147">
        <v>0</v>
      </c>
      <c r="I99" s="161">
        <v>0</v>
      </c>
      <c r="J99" s="162">
        <v>1306022</v>
      </c>
      <c r="K99" s="162">
        <v>18549140.699999999</v>
      </c>
    </row>
    <row r="100" spans="2:11" x14ac:dyDescent="0.25">
      <c r="B100" s="146" t="s">
        <v>24</v>
      </c>
      <c r="C100" s="143">
        <v>47.95</v>
      </c>
      <c r="D100" s="143">
        <v>47.95</v>
      </c>
      <c r="E100" s="143">
        <v>47.95</v>
      </c>
      <c r="F100" s="143">
        <v>47.8</v>
      </c>
      <c r="G100" s="143">
        <v>47.8</v>
      </c>
      <c r="H100" s="147">
        <v>-0.15000000000000568</v>
      </c>
      <c r="I100" s="161">
        <v>-0.31282586027112647</v>
      </c>
      <c r="J100" s="162">
        <v>1667788</v>
      </c>
      <c r="K100" s="162">
        <v>79808310.150000006</v>
      </c>
    </row>
    <row r="101" spans="2:11" x14ac:dyDescent="0.25">
      <c r="B101" s="146" t="s">
        <v>35</v>
      </c>
      <c r="C101" s="143">
        <v>3.3</v>
      </c>
      <c r="D101" s="143">
        <v>3.3</v>
      </c>
      <c r="E101" s="143">
        <v>3.63</v>
      </c>
      <c r="F101" s="143">
        <v>3.63</v>
      </c>
      <c r="G101" s="143">
        <v>3.63</v>
      </c>
      <c r="H101" s="147">
        <v>0.33000000000000007</v>
      </c>
      <c r="I101" s="161">
        <v>10.000000000000009</v>
      </c>
      <c r="J101" s="162">
        <v>107200</v>
      </c>
      <c r="K101" s="162">
        <v>389136</v>
      </c>
    </row>
    <row r="102" spans="2:11" x14ac:dyDescent="0.25">
      <c r="B102" s="146" t="s">
        <v>67</v>
      </c>
      <c r="C102" s="143">
        <v>1.91</v>
      </c>
      <c r="D102" s="143">
        <v>1.91</v>
      </c>
      <c r="E102" s="143">
        <v>1.81</v>
      </c>
      <c r="F102" s="143">
        <v>1.81</v>
      </c>
      <c r="G102" s="143">
        <v>1.81</v>
      </c>
      <c r="H102" s="147">
        <v>-9.9999999999999867E-2</v>
      </c>
      <c r="I102" s="161">
        <v>-5.2356020942408321</v>
      </c>
      <c r="J102" s="162">
        <v>492996</v>
      </c>
      <c r="K102" s="162">
        <v>895345.08</v>
      </c>
    </row>
    <row r="103" spans="2:11" x14ac:dyDescent="0.25">
      <c r="B103" s="146" t="s">
        <v>88</v>
      </c>
      <c r="C103" s="143">
        <v>3.32</v>
      </c>
      <c r="D103" s="143">
        <v>3.32</v>
      </c>
      <c r="E103" s="143">
        <v>3.59</v>
      </c>
      <c r="F103" s="143">
        <v>3.55</v>
      </c>
      <c r="G103" s="143">
        <v>3.59</v>
      </c>
      <c r="H103" s="147">
        <v>0.27</v>
      </c>
      <c r="I103" s="161">
        <v>8.1325301204819169</v>
      </c>
      <c r="J103" s="162">
        <v>1158870</v>
      </c>
      <c r="K103" s="162">
        <v>4063838.8</v>
      </c>
    </row>
    <row r="104" spans="2:11" x14ac:dyDescent="0.25">
      <c r="B104" s="146" t="s">
        <v>56</v>
      </c>
      <c r="C104" s="143">
        <v>1435</v>
      </c>
      <c r="D104" s="143">
        <v>1435</v>
      </c>
      <c r="E104" s="143">
        <v>1435</v>
      </c>
      <c r="F104" s="143">
        <v>1435</v>
      </c>
      <c r="G104" s="143">
        <v>1435</v>
      </c>
      <c r="H104" s="147">
        <v>0</v>
      </c>
      <c r="I104" s="161">
        <v>0</v>
      </c>
      <c r="J104" s="162">
        <v>69146</v>
      </c>
      <c r="K104" s="162">
        <v>99124106.599999994</v>
      </c>
    </row>
    <row r="105" spans="2:11" x14ac:dyDescent="0.25">
      <c r="B105" s="146" t="s">
        <v>654</v>
      </c>
      <c r="C105" s="143">
        <v>26.5</v>
      </c>
      <c r="D105" s="143">
        <v>26.5</v>
      </c>
      <c r="E105" s="143">
        <v>26.3</v>
      </c>
      <c r="F105" s="143">
        <v>25</v>
      </c>
      <c r="G105" s="143">
        <v>25</v>
      </c>
      <c r="H105" s="147">
        <v>-1.5</v>
      </c>
      <c r="I105" s="161">
        <v>-5.6603773584905648</v>
      </c>
      <c r="J105" s="162">
        <v>6116358</v>
      </c>
      <c r="K105" s="162">
        <v>154487950.75</v>
      </c>
    </row>
    <row r="106" spans="2:11" x14ac:dyDescent="0.25">
      <c r="B106" s="146" t="s">
        <v>57</v>
      </c>
      <c r="C106" s="143">
        <v>9</v>
      </c>
      <c r="D106" s="143">
        <v>9</v>
      </c>
      <c r="E106" s="143">
        <v>9</v>
      </c>
      <c r="F106" s="143">
        <v>9</v>
      </c>
      <c r="G106" s="143">
        <v>9</v>
      </c>
      <c r="H106" s="147">
        <v>0</v>
      </c>
      <c r="I106" s="161">
        <v>0</v>
      </c>
      <c r="J106" s="162">
        <v>9760</v>
      </c>
      <c r="K106" s="162">
        <v>83936</v>
      </c>
    </row>
    <row r="107" spans="2:11" x14ac:dyDescent="0.25">
      <c r="B107" s="146" t="s">
        <v>251</v>
      </c>
      <c r="C107" s="143">
        <v>2.2000000000000002</v>
      </c>
      <c r="D107" s="143">
        <v>2.2000000000000002</v>
      </c>
      <c r="E107" s="143">
        <v>2.08</v>
      </c>
      <c r="F107" s="143">
        <v>2.08</v>
      </c>
      <c r="G107" s="143">
        <v>2.08</v>
      </c>
      <c r="H107" s="147">
        <v>-0.12000000000000011</v>
      </c>
      <c r="I107" s="161">
        <v>-5.4545454545454568</v>
      </c>
      <c r="J107" s="162">
        <v>588084</v>
      </c>
      <c r="K107" s="162">
        <v>1236697.3799999999</v>
      </c>
    </row>
    <row r="108" spans="2:11" x14ac:dyDescent="0.25">
      <c r="B108" s="146" t="s">
        <v>109</v>
      </c>
      <c r="C108" s="143">
        <v>5</v>
      </c>
      <c r="D108" s="143">
        <v>5</v>
      </c>
      <c r="E108" s="143">
        <v>4.92</v>
      </c>
      <c r="F108" s="143">
        <v>4.92</v>
      </c>
      <c r="G108" s="143">
        <v>4.92</v>
      </c>
      <c r="H108" s="147">
        <v>-8.0000000000000071E-2</v>
      </c>
      <c r="I108" s="161">
        <v>-1.6000000000000014</v>
      </c>
      <c r="J108" s="162">
        <v>1036053</v>
      </c>
      <c r="K108" s="162">
        <v>5137500.5999999996</v>
      </c>
    </row>
    <row r="109" spans="2:11" x14ac:dyDescent="0.25">
      <c r="B109" s="146" t="s">
        <v>3</v>
      </c>
      <c r="C109" s="143">
        <v>127.8</v>
      </c>
      <c r="D109" s="143">
        <v>127.8</v>
      </c>
      <c r="E109" s="143">
        <v>127.8</v>
      </c>
      <c r="F109" s="143">
        <v>127.8</v>
      </c>
      <c r="G109" s="143">
        <v>127.8</v>
      </c>
      <c r="H109" s="147">
        <v>0</v>
      </c>
      <c r="I109" s="161">
        <v>0</v>
      </c>
      <c r="J109" s="162">
        <v>67271</v>
      </c>
      <c r="K109" s="162">
        <v>8599140.1999999993</v>
      </c>
    </row>
    <row r="110" spans="2:11" x14ac:dyDescent="0.25">
      <c r="B110" s="146" t="s">
        <v>36</v>
      </c>
      <c r="C110" s="143">
        <v>0.2</v>
      </c>
      <c r="D110" s="143">
        <v>0.2</v>
      </c>
      <c r="E110" s="143">
        <v>0.2</v>
      </c>
      <c r="F110" s="143">
        <v>0.2</v>
      </c>
      <c r="G110" s="143">
        <v>0.2</v>
      </c>
      <c r="H110" s="147">
        <v>0</v>
      </c>
      <c r="I110" s="161">
        <v>0</v>
      </c>
      <c r="J110" s="162">
        <v>2500</v>
      </c>
      <c r="K110" s="162">
        <v>500</v>
      </c>
    </row>
    <row r="111" spans="2:11" x14ac:dyDescent="0.25">
      <c r="B111" s="146" t="s">
        <v>68</v>
      </c>
      <c r="C111" s="143">
        <v>1.65</v>
      </c>
      <c r="D111" s="143">
        <v>1.65</v>
      </c>
      <c r="E111" s="143">
        <v>1.8</v>
      </c>
      <c r="F111" s="143">
        <v>1.79</v>
      </c>
      <c r="G111" s="143">
        <v>1.8</v>
      </c>
      <c r="H111" s="147">
        <v>0.15000000000000013</v>
      </c>
      <c r="I111" s="161">
        <v>9.0909090909091042</v>
      </c>
      <c r="J111" s="162">
        <v>304320</v>
      </c>
      <c r="K111" s="162">
        <v>546776</v>
      </c>
    </row>
    <row r="112" spans="2:11" x14ac:dyDescent="0.25">
      <c r="B112" s="146" t="s">
        <v>4</v>
      </c>
      <c r="C112" s="143">
        <v>104</v>
      </c>
      <c r="D112" s="143">
        <v>104</v>
      </c>
      <c r="E112" s="143">
        <v>104</v>
      </c>
      <c r="F112" s="143">
        <v>104</v>
      </c>
      <c r="G112" s="143">
        <v>104</v>
      </c>
      <c r="H112" s="147">
        <v>0</v>
      </c>
      <c r="I112" s="161">
        <v>0</v>
      </c>
      <c r="J112" s="162">
        <v>44414</v>
      </c>
      <c r="K112" s="162">
        <v>4543567.25</v>
      </c>
    </row>
    <row r="113" spans="2:11" x14ac:dyDescent="0.25">
      <c r="B113" s="146" t="s">
        <v>42</v>
      </c>
      <c r="C113" s="143">
        <v>6.45</v>
      </c>
      <c r="D113" s="143">
        <v>6.45</v>
      </c>
      <c r="E113" s="143">
        <v>6.45</v>
      </c>
      <c r="F113" s="143">
        <v>6.45</v>
      </c>
      <c r="G113" s="143">
        <v>6.45</v>
      </c>
      <c r="H113" s="147">
        <v>0</v>
      </c>
      <c r="I113" s="161">
        <v>0</v>
      </c>
      <c r="J113" s="162">
        <v>376837</v>
      </c>
      <c r="K113" s="162">
        <v>2503594.5499999998</v>
      </c>
    </row>
    <row r="114" spans="2:11" x14ac:dyDescent="0.25">
      <c r="B114" s="146" t="s">
        <v>33</v>
      </c>
      <c r="C114" s="143">
        <v>3.68</v>
      </c>
      <c r="D114" s="143">
        <v>3.68</v>
      </c>
      <c r="E114" s="143">
        <v>3.68</v>
      </c>
      <c r="F114" s="143">
        <v>3.68</v>
      </c>
      <c r="G114" s="143">
        <v>3.68</v>
      </c>
      <c r="H114" s="147">
        <v>0</v>
      </c>
      <c r="I114" s="161">
        <v>0</v>
      </c>
      <c r="J114" s="162">
        <v>40106</v>
      </c>
      <c r="K114" s="162">
        <v>136925.63</v>
      </c>
    </row>
    <row r="115" spans="2:11" x14ac:dyDescent="0.25">
      <c r="B115" s="146" t="s">
        <v>91</v>
      </c>
      <c r="C115" s="143">
        <v>0.39</v>
      </c>
      <c r="D115" s="143">
        <v>0.39</v>
      </c>
      <c r="E115" s="143">
        <v>0.39</v>
      </c>
      <c r="F115" s="143">
        <v>0.39</v>
      </c>
      <c r="G115" s="143">
        <v>0.39</v>
      </c>
      <c r="H115" s="147">
        <v>0</v>
      </c>
      <c r="I115" s="161">
        <v>0</v>
      </c>
      <c r="J115" s="162">
        <v>28314</v>
      </c>
      <c r="K115" s="162">
        <v>10962.46</v>
      </c>
    </row>
    <row r="116" spans="2:11" x14ac:dyDescent="0.25">
      <c r="B116" s="146" t="s">
        <v>92</v>
      </c>
      <c r="C116" s="143">
        <v>0.83</v>
      </c>
      <c r="D116" s="143">
        <v>0.83</v>
      </c>
      <c r="E116" s="143">
        <v>0.83</v>
      </c>
      <c r="F116" s="143">
        <v>0.83</v>
      </c>
      <c r="G116" s="143">
        <v>0.83</v>
      </c>
      <c r="H116" s="147">
        <v>0</v>
      </c>
      <c r="I116" s="161">
        <v>0</v>
      </c>
      <c r="J116" s="162">
        <v>2871</v>
      </c>
      <c r="K116" s="162">
        <v>2219.5700000000002</v>
      </c>
    </row>
    <row r="117" spans="2:11" x14ac:dyDescent="0.25">
      <c r="B117" s="146" t="s">
        <v>8</v>
      </c>
      <c r="C117" s="143">
        <v>0.39</v>
      </c>
      <c r="D117" s="143">
        <v>0.39</v>
      </c>
      <c r="E117" s="143">
        <v>0.42</v>
      </c>
      <c r="F117" s="143">
        <v>0.42</v>
      </c>
      <c r="G117" s="143">
        <v>0.42</v>
      </c>
      <c r="H117" s="147">
        <v>2.9999999999999971E-2</v>
      </c>
      <c r="I117" s="161">
        <v>7.6923076923076872</v>
      </c>
      <c r="J117" s="162">
        <v>19335495</v>
      </c>
      <c r="K117" s="162">
        <v>8120907.9000000004</v>
      </c>
    </row>
    <row r="118" spans="2:11" x14ac:dyDescent="0.25">
      <c r="B118" s="146" t="s">
        <v>43</v>
      </c>
      <c r="C118" s="143">
        <v>1.78</v>
      </c>
      <c r="D118" s="143">
        <v>1.78</v>
      </c>
      <c r="E118" s="143">
        <v>1.78</v>
      </c>
      <c r="F118" s="143">
        <v>1.78</v>
      </c>
      <c r="G118" s="143">
        <v>1.78</v>
      </c>
      <c r="H118" s="147">
        <v>0</v>
      </c>
      <c r="I118" s="161">
        <v>0</v>
      </c>
      <c r="J118" s="162">
        <v>118117</v>
      </c>
      <c r="K118" s="162">
        <v>230326.55</v>
      </c>
    </row>
    <row r="119" spans="2:11" x14ac:dyDescent="0.25">
      <c r="B119" s="146" t="s">
        <v>313</v>
      </c>
      <c r="C119" s="143">
        <v>850</v>
      </c>
      <c r="D119" s="143">
        <v>850</v>
      </c>
      <c r="E119" s="143">
        <v>850</v>
      </c>
      <c r="F119" s="143">
        <v>850</v>
      </c>
      <c r="G119" s="143">
        <v>850</v>
      </c>
      <c r="H119" s="147">
        <v>0</v>
      </c>
      <c r="I119" s="161">
        <v>0</v>
      </c>
      <c r="J119" s="162">
        <v>64017</v>
      </c>
      <c r="K119" s="162">
        <v>52779402.600000001</v>
      </c>
    </row>
    <row r="120" spans="2:11" x14ac:dyDescent="0.25">
      <c r="B120" s="146" t="s">
        <v>93</v>
      </c>
      <c r="C120" s="143">
        <v>0.23</v>
      </c>
      <c r="D120" s="143">
        <v>0.23</v>
      </c>
      <c r="E120" s="143">
        <v>0.23</v>
      </c>
      <c r="F120" s="143">
        <v>0.23</v>
      </c>
      <c r="G120" s="143">
        <v>0.23</v>
      </c>
      <c r="H120" s="147">
        <v>0</v>
      </c>
      <c r="I120" s="161">
        <v>0</v>
      </c>
      <c r="J120" s="162">
        <v>525713</v>
      </c>
      <c r="K120" s="162">
        <v>120981.38</v>
      </c>
    </row>
    <row r="121" spans="2:11" x14ac:dyDescent="0.25">
      <c r="B121" s="146" t="s">
        <v>260</v>
      </c>
      <c r="C121" s="143">
        <v>34.549999999999997</v>
      </c>
      <c r="D121" s="143">
        <v>34.549999999999997</v>
      </c>
      <c r="E121" s="143">
        <v>34.549999999999997</v>
      </c>
      <c r="F121" s="143">
        <v>34.549999999999997</v>
      </c>
      <c r="G121" s="143">
        <v>34.549999999999997</v>
      </c>
      <c r="H121" s="147">
        <v>0</v>
      </c>
      <c r="I121" s="161">
        <v>0</v>
      </c>
      <c r="J121" s="162">
        <v>1372614</v>
      </c>
      <c r="K121" s="162">
        <v>47186107</v>
      </c>
    </row>
    <row r="122" spans="2:11" x14ac:dyDescent="0.25">
      <c r="B122" s="146" t="s">
        <v>15</v>
      </c>
      <c r="C122" s="143">
        <v>1.73</v>
      </c>
      <c r="D122" s="143">
        <v>1.73</v>
      </c>
      <c r="E122" s="143">
        <v>1.71</v>
      </c>
      <c r="F122" s="143">
        <v>1.71</v>
      </c>
      <c r="G122" s="143">
        <v>1.71</v>
      </c>
      <c r="H122" s="147">
        <v>-2.0000000000000018E-2</v>
      </c>
      <c r="I122" s="161">
        <v>-1.1560693641618491</v>
      </c>
      <c r="J122" s="162">
        <v>24507013</v>
      </c>
      <c r="K122" s="162">
        <v>41909083.689999998</v>
      </c>
    </row>
    <row r="123" spans="2:11" x14ac:dyDescent="0.25">
      <c r="B123" s="146" t="s">
        <v>552</v>
      </c>
      <c r="C123" s="143">
        <v>0.39</v>
      </c>
      <c r="D123" s="143">
        <v>0.39</v>
      </c>
      <c r="E123" s="143">
        <v>0.39</v>
      </c>
      <c r="F123" s="143">
        <v>0.39</v>
      </c>
      <c r="G123" s="143">
        <v>0.39</v>
      </c>
      <c r="H123" s="147">
        <v>0</v>
      </c>
      <c r="I123" s="161">
        <v>0</v>
      </c>
      <c r="J123" s="162">
        <v>178050</v>
      </c>
      <c r="K123" s="162">
        <v>67618.5</v>
      </c>
    </row>
    <row r="124" spans="2:11" x14ac:dyDescent="0.25">
      <c r="B124" s="146" t="s">
        <v>110</v>
      </c>
      <c r="C124" s="143">
        <v>264.89999999999998</v>
      </c>
      <c r="D124" s="143">
        <v>264.89999999999998</v>
      </c>
      <c r="E124" s="143">
        <v>264.89999999999998</v>
      </c>
      <c r="F124" s="143">
        <v>264.89999999999998</v>
      </c>
      <c r="G124" s="143">
        <v>264.89999999999998</v>
      </c>
      <c r="H124" s="147">
        <v>0</v>
      </c>
      <c r="I124" s="161">
        <v>0</v>
      </c>
      <c r="J124" s="162">
        <v>41722</v>
      </c>
      <c r="K124" s="162">
        <v>10845525.9</v>
      </c>
    </row>
    <row r="125" spans="2:11" x14ac:dyDescent="0.25">
      <c r="B125" s="146" t="s">
        <v>318</v>
      </c>
      <c r="C125" s="143">
        <v>5.38</v>
      </c>
      <c r="D125" s="143">
        <v>5.38</v>
      </c>
      <c r="E125" s="143">
        <v>5.38</v>
      </c>
      <c r="F125" s="143">
        <v>5.38</v>
      </c>
      <c r="G125" s="143">
        <v>5.38</v>
      </c>
      <c r="H125" s="147">
        <v>0</v>
      </c>
      <c r="I125" s="161">
        <v>0</v>
      </c>
      <c r="J125" s="162">
        <v>8069</v>
      </c>
      <c r="K125" s="162">
        <v>43120.85</v>
      </c>
    </row>
    <row r="126" spans="2:11" x14ac:dyDescent="0.25">
      <c r="B126" s="146" t="s">
        <v>44</v>
      </c>
      <c r="C126" s="143">
        <v>1.1599999999999999</v>
      </c>
      <c r="D126" s="143">
        <v>1.1599999999999999</v>
      </c>
      <c r="E126" s="143">
        <v>1.19</v>
      </c>
      <c r="F126" s="143">
        <v>1.1499999999999999</v>
      </c>
      <c r="G126" s="143">
        <v>1.17</v>
      </c>
      <c r="H126" s="147">
        <v>1.0000000000000009E-2</v>
      </c>
      <c r="I126" s="161">
        <v>0.86206896551723755</v>
      </c>
      <c r="J126" s="162">
        <v>32876738</v>
      </c>
      <c r="K126" s="162">
        <v>38505045.759999998</v>
      </c>
    </row>
    <row r="127" spans="2:11" x14ac:dyDescent="0.25">
      <c r="B127" s="146" t="s">
        <v>38</v>
      </c>
      <c r="C127" s="143">
        <v>0.96</v>
      </c>
      <c r="D127" s="143">
        <v>0.96</v>
      </c>
      <c r="E127" s="143">
        <v>0.96</v>
      </c>
      <c r="F127" s="143">
        <v>0.96</v>
      </c>
      <c r="G127" s="143">
        <v>0.96</v>
      </c>
      <c r="H127" s="147">
        <v>0</v>
      </c>
      <c r="I127" s="161">
        <v>0</v>
      </c>
      <c r="J127" s="162">
        <v>5100</v>
      </c>
      <c r="K127" s="162">
        <v>4590</v>
      </c>
    </row>
    <row r="128" spans="2:11" x14ac:dyDescent="0.25">
      <c r="B128" s="146" t="s">
        <v>45</v>
      </c>
      <c r="C128" s="143">
        <v>9</v>
      </c>
      <c r="D128" s="143">
        <v>9</v>
      </c>
      <c r="E128" s="143">
        <v>9.25</v>
      </c>
      <c r="F128" s="143">
        <v>9</v>
      </c>
      <c r="G128" s="143">
        <v>9.25</v>
      </c>
      <c r="H128" s="147">
        <v>0.25</v>
      </c>
      <c r="I128" s="161">
        <v>2.7777777777777679</v>
      </c>
      <c r="J128" s="162">
        <v>2955469</v>
      </c>
      <c r="K128" s="162">
        <v>26749641.300000001</v>
      </c>
    </row>
    <row r="129" spans="2:11" x14ac:dyDescent="0.25">
      <c r="B129" s="146" t="s">
        <v>16</v>
      </c>
      <c r="C129" s="143">
        <v>8.6999999999999993</v>
      </c>
      <c r="D129" s="143">
        <v>8.6999999999999993</v>
      </c>
      <c r="E129" s="143">
        <v>8.8000000000000007</v>
      </c>
      <c r="F129" s="143">
        <v>8.65</v>
      </c>
      <c r="G129" s="143">
        <v>8.6999999999999993</v>
      </c>
      <c r="H129" s="147">
        <v>0</v>
      </c>
      <c r="I129" s="161">
        <v>0</v>
      </c>
      <c r="J129" s="162">
        <v>14849990</v>
      </c>
      <c r="K129" s="162">
        <v>129225217.95</v>
      </c>
    </row>
    <row r="130" spans="2:11" x14ac:dyDescent="0.25">
      <c r="B130" s="146" t="s">
        <v>17</v>
      </c>
      <c r="C130" s="143">
        <v>6.05</v>
      </c>
      <c r="D130" s="143">
        <v>6.05</v>
      </c>
      <c r="E130" s="143">
        <v>6.1</v>
      </c>
      <c r="F130" s="143">
        <v>6.05</v>
      </c>
      <c r="G130" s="143">
        <v>6.05</v>
      </c>
      <c r="H130" s="147">
        <v>0</v>
      </c>
      <c r="I130" s="161">
        <v>0</v>
      </c>
      <c r="J130" s="162">
        <v>2601514</v>
      </c>
      <c r="K130" s="162">
        <v>15933813.550000001</v>
      </c>
    </row>
    <row r="131" spans="2:11" x14ac:dyDescent="0.25">
      <c r="B131" s="146" t="s">
        <v>321</v>
      </c>
      <c r="C131" s="143">
        <v>11</v>
      </c>
      <c r="D131" s="143">
        <v>11</v>
      </c>
      <c r="E131" s="143">
        <v>11.05</v>
      </c>
      <c r="F131" s="143">
        <v>11</v>
      </c>
      <c r="G131" s="143">
        <v>11.05</v>
      </c>
      <c r="H131" s="147">
        <v>5.0000000000000711E-2</v>
      </c>
      <c r="I131" s="161">
        <v>0.45454545454546302</v>
      </c>
      <c r="J131" s="162">
        <v>1674461</v>
      </c>
      <c r="K131" s="162">
        <v>18483417.399999999</v>
      </c>
    </row>
    <row r="132" spans="2:11" x14ac:dyDescent="0.25">
      <c r="B132" s="146" t="s">
        <v>46</v>
      </c>
      <c r="C132" s="143">
        <v>13.15</v>
      </c>
      <c r="D132" s="143">
        <v>13.15</v>
      </c>
      <c r="E132" s="143">
        <v>13.95</v>
      </c>
      <c r="F132" s="143">
        <v>13.75</v>
      </c>
      <c r="G132" s="143">
        <v>13.95</v>
      </c>
      <c r="H132" s="147">
        <v>0.79999999999999893</v>
      </c>
      <c r="I132" s="161">
        <v>6.0836501901140538</v>
      </c>
      <c r="J132" s="162">
        <v>1061026</v>
      </c>
      <c r="K132" s="162">
        <v>14666301.65</v>
      </c>
    </row>
    <row r="133" spans="2:11" x14ac:dyDescent="0.25">
      <c r="B133" s="146" t="s">
        <v>18</v>
      </c>
      <c r="C133" s="143">
        <v>0.5</v>
      </c>
      <c r="D133" s="143">
        <v>0.5</v>
      </c>
      <c r="E133" s="143">
        <v>0.49</v>
      </c>
      <c r="F133" s="143">
        <v>0.48</v>
      </c>
      <c r="G133" s="143">
        <v>0.48</v>
      </c>
      <c r="H133" s="147">
        <v>-2.0000000000000018E-2</v>
      </c>
      <c r="I133" s="161">
        <v>-4.0000000000000036</v>
      </c>
      <c r="J133" s="162">
        <v>1615845</v>
      </c>
      <c r="K133" s="162">
        <v>779486.22</v>
      </c>
    </row>
    <row r="134" spans="2:11" x14ac:dyDescent="0.25">
      <c r="B134" s="146" t="s">
        <v>97</v>
      </c>
      <c r="C134" s="143">
        <v>0.2</v>
      </c>
      <c r="D134" s="143">
        <v>0.2</v>
      </c>
      <c r="E134" s="143">
        <v>0.2</v>
      </c>
      <c r="F134" s="143">
        <v>0.2</v>
      </c>
      <c r="G134" s="143">
        <v>0.2</v>
      </c>
      <c r="H134" s="147">
        <v>0</v>
      </c>
      <c r="I134" s="161">
        <v>0</v>
      </c>
      <c r="J134" s="162">
        <v>2030</v>
      </c>
      <c r="K134" s="162">
        <v>406</v>
      </c>
    </row>
    <row r="135" spans="2:11" x14ac:dyDescent="0.25">
      <c r="B135" s="146" t="s">
        <v>652</v>
      </c>
      <c r="C135" s="143">
        <v>1.1100000000000001</v>
      </c>
      <c r="D135" s="143">
        <v>1.1100000000000001</v>
      </c>
      <c r="E135" s="143">
        <v>1.06</v>
      </c>
      <c r="F135" s="143">
        <v>1.06</v>
      </c>
      <c r="G135" s="143">
        <v>1.06</v>
      </c>
      <c r="H135" s="147">
        <v>-5.0000000000000044E-2</v>
      </c>
      <c r="I135" s="161">
        <v>-4.5045045045045029</v>
      </c>
      <c r="J135" s="162">
        <v>1345790</v>
      </c>
      <c r="K135" s="162">
        <v>1429429.36</v>
      </c>
    </row>
    <row r="136" spans="2:11" x14ac:dyDescent="0.25">
      <c r="B136" s="146" t="s">
        <v>112</v>
      </c>
      <c r="C136" s="143">
        <v>2.65</v>
      </c>
      <c r="D136" s="143">
        <v>2.65</v>
      </c>
      <c r="E136" s="143">
        <v>2.91</v>
      </c>
      <c r="F136" s="143">
        <v>2.65</v>
      </c>
      <c r="G136" s="143">
        <v>2.91</v>
      </c>
      <c r="H136" s="147">
        <v>0.26000000000000023</v>
      </c>
      <c r="I136" s="161">
        <v>9.811320754717002</v>
      </c>
      <c r="J136" s="162">
        <v>1120440</v>
      </c>
      <c r="K136" s="162">
        <v>3130806.81</v>
      </c>
    </row>
    <row r="137" spans="2:11" x14ac:dyDescent="0.25">
      <c r="B137" s="146" t="s">
        <v>551</v>
      </c>
      <c r="C137" s="143">
        <v>0.22</v>
      </c>
      <c r="D137" s="143">
        <v>0.22</v>
      </c>
      <c r="E137" s="143">
        <v>0.21</v>
      </c>
      <c r="F137" s="143">
        <v>0.21</v>
      </c>
      <c r="G137" s="143">
        <v>0.21</v>
      </c>
      <c r="H137" s="147">
        <v>-1.0000000000000009E-2</v>
      </c>
      <c r="I137" s="161">
        <v>-4.5454545454545521</v>
      </c>
      <c r="J137" s="162">
        <v>224050</v>
      </c>
      <c r="K137" s="162">
        <v>47321.5</v>
      </c>
    </row>
    <row r="138" spans="2:11" x14ac:dyDescent="0.25">
      <c r="B138" s="146" t="s">
        <v>75</v>
      </c>
      <c r="C138" s="143">
        <v>22.95</v>
      </c>
      <c r="D138" s="143">
        <v>22.95</v>
      </c>
      <c r="E138" s="143">
        <v>22.95</v>
      </c>
      <c r="F138" s="143">
        <v>22.95</v>
      </c>
      <c r="G138" s="143">
        <v>22.95</v>
      </c>
      <c r="H138" s="147">
        <v>0</v>
      </c>
      <c r="I138" s="161">
        <v>0</v>
      </c>
      <c r="J138" s="162">
        <v>548680</v>
      </c>
      <c r="K138" s="162">
        <v>12443579</v>
      </c>
    </row>
    <row r="139" spans="2:11" x14ac:dyDescent="0.25">
      <c r="B139" s="146" t="s">
        <v>26</v>
      </c>
      <c r="C139" s="143">
        <v>26.75</v>
      </c>
      <c r="D139" s="143">
        <v>26.75</v>
      </c>
      <c r="E139" s="143">
        <v>26.75</v>
      </c>
      <c r="F139" s="143">
        <v>26.5</v>
      </c>
      <c r="G139" s="143">
        <v>26.5</v>
      </c>
      <c r="H139" s="147">
        <v>-0.25</v>
      </c>
      <c r="I139" s="161">
        <v>-0.93457943925233655</v>
      </c>
      <c r="J139" s="162">
        <v>3972738</v>
      </c>
      <c r="K139" s="162">
        <v>105875634.55</v>
      </c>
    </row>
    <row r="140" spans="2:11" x14ac:dyDescent="0.25">
      <c r="B140" s="146" t="s">
        <v>98</v>
      </c>
      <c r="C140" s="143">
        <v>0.5</v>
      </c>
      <c r="D140" s="143">
        <v>0.5</v>
      </c>
      <c r="E140" s="143">
        <v>0.5</v>
      </c>
      <c r="F140" s="143">
        <v>0.5</v>
      </c>
      <c r="G140" s="143">
        <v>0.5</v>
      </c>
      <c r="H140" s="147">
        <v>0</v>
      </c>
      <c r="I140" s="161">
        <v>0</v>
      </c>
      <c r="J140" s="162">
        <v>3079734</v>
      </c>
      <c r="K140" s="162">
        <v>1538391.16</v>
      </c>
    </row>
    <row r="141" spans="2:11" x14ac:dyDescent="0.25">
      <c r="B141" s="146" t="s">
        <v>19</v>
      </c>
      <c r="C141" s="143">
        <v>0.87</v>
      </c>
      <c r="D141" s="143">
        <v>0.87</v>
      </c>
      <c r="E141" s="143">
        <v>0.87</v>
      </c>
      <c r="F141" s="143">
        <v>0.86</v>
      </c>
      <c r="G141" s="143">
        <v>0.87</v>
      </c>
      <c r="H141" s="147">
        <v>0</v>
      </c>
      <c r="I141" s="161">
        <v>0</v>
      </c>
      <c r="J141" s="162">
        <v>3544845</v>
      </c>
      <c r="K141" s="162">
        <v>3042760.41</v>
      </c>
    </row>
    <row r="142" spans="2:11" x14ac:dyDescent="0.25">
      <c r="B142" s="146" t="s">
        <v>20</v>
      </c>
      <c r="C142" s="143">
        <v>26.9</v>
      </c>
      <c r="D142" s="143">
        <v>26.9</v>
      </c>
      <c r="E142" s="143">
        <v>27.05</v>
      </c>
      <c r="F142" s="143">
        <v>26.45</v>
      </c>
      <c r="G142" s="143">
        <v>27.05</v>
      </c>
      <c r="H142" s="147">
        <v>0.15000000000000213</v>
      </c>
      <c r="I142" s="161">
        <v>0.55762081784387352</v>
      </c>
      <c r="J142" s="162">
        <v>20004584</v>
      </c>
      <c r="K142" s="162">
        <v>532003843.10000002</v>
      </c>
    </row>
  </sheetData>
  <mergeCells count="4">
    <mergeCell ref="B7:B8"/>
    <mergeCell ref="F7:F8"/>
    <mergeCell ref="B5:I5"/>
    <mergeCell ref="F6:I6"/>
  </mergeCells>
  <pageMargins left="0.7" right="0.7" top="0.75" bottom="0.75" header="0.3" footer="0.3"/>
  <pageSetup scale="67"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AE67326951AE241866CE3605C90CD4B" ma:contentTypeVersion="13" ma:contentTypeDescription="Create a new document." ma:contentTypeScope="" ma:versionID="e560de09220484928335883f7d81f99d">
  <xsd:schema xmlns:xsd="http://www.w3.org/2001/XMLSchema" xmlns:xs="http://www.w3.org/2001/XMLSchema" xmlns:p="http://schemas.microsoft.com/office/2006/metadata/properties" xmlns:ns2="2379b73b-b03c-4ab5-a997-b9ad2207a396" xmlns:ns3="70d76a64-3d49-4da3-b54e-a93b33610bd2" targetNamespace="http://schemas.microsoft.com/office/2006/metadata/properties" ma:root="true" ma:fieldsID="2ae6e1de5d4d436db9e34c324087e28f" ns2:_="" ns3:_="">
    <xsd:import namespace="2379b73b-b03c-4ab5-a997-b9ad2207a396"/>
    <xsd:import namespace="70d76a64-3d49-4da3-b54e-a93b33610bd2"/>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79b73b-b03c-4ab5-a997-b9ad2207a396"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f31e799f-e377-4a25-a3cc-76ef644f31ff"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0d76a64-3d49-4da3-b54e-a93b33610bd2"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90c1133a-c276-46ca-b27e-a38041515da2}" ma:internalName="TaxCatchAll" ma:showField="CatchAllData" ma:web="70d76a64-3d49-4da3-b54e-a93b33610bd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379b73b-b03c-4ab5-a997-b9ad2207a396">
      <Terms xmlns="http://schemas.microsoft.com/office/infopath/2007/PartnerControls"/>
    </lcf76f155ced4ddcb4097134ff3c332f>
    <TaxCatchAll xmlns="70d76a64-3d49-4da3-b54e-a93b33610bd2" xsi:nil="true"/>
  </documentManagement>
</p:properties>
</file>

<file path=customXml/itemProps1.xml><?xml version="1.0" encoding="utf-8"?>
<ds:datastoreItem xmlns:ds="http://schemas.openxmlformats.org/officeDocument/2006/customXml" ds:itemID="{6E378541-DDBF-4853-8212-EAA96BAC9ABA}"/>
</file>

<file path=customXml/itemProps2.xml><?xml version="1.0" encoding="utf-8"?>
<ds:datastoreItem xmlns:ds="http://schemas.openxmlformats.org/officeDocument/2006/customXml" ds:itemID="{1C7600B1-529D-4D27-B37F-6101E5BB50B2}"/>
</file>

<file path=customXml/itemProps3.xml><?xml version="1.0" encoding="utf-8"?>
<ds:datastoreItem xmlns:ds="http://schemas.openxmlformats.org/officeDocument/2006/customXml" ds:itemID="{40AB4EBF-5275-432A-B6E7-165193361B2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Top 10</vt:lpstr>
      <vt:lpstr>Year Start</vt:lpstr>
      <vt:lpstr>Final Price List</vt:lpstr>
      <vt:lpstr>Current Price list</vt:lpstr>
      <vt:lpstr>Previous Price List</vt:lpstr>
      <vt:lpstr>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Kayode Tinuoye</dc:creator>
  <cp:lastModifiedBy>Damilola Omotayo</cp:lastModifiedBy>
  <cp:lastPrinted>2021-10-15T14:29:23Z</cp:lastPrinted>
  <dcterms:created xsi:type="dcterms:W3CDTF">2008-07-22T19:48:52Z</dcterms:created>
  <dcterms:modified xsi:type="dcterms:W3CDTF">2022-02-14T14:39:20Z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0x0101009AE67326951AE241866CE3605C90CD4B</vt:lpwstr>
  </property>
</Properties>
</file>