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EC9F63E3-48B0-4F93-A608-3A53FB58F336}" xr6:coauthVersionLast="47" xr6:coauthVersionMax="47" xr10:uidLastSave="{00000000-0000-0000-0000-000000000000}"/>
  <bookViews>
    <workbookView xWindow="-120" yWindow="-120" windowWidth="20730" windowHeight="11040" xr2:uid="{52252F4F-99F3-41E2-99F8-4B535487ACA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T10" i="1" s="1"/>
  <c r="AS10" i="1" s="1"/>
  <c r="Y9" i="1"/>
  <c r="V9" i="1"/>
  <c r="X9" i="1"/>
  <c r="T8" i="1"/>
  <c r="P8" i="1"/>
  <c r="AQ13" i="1" l="1"/>
  <c r="AP13" i="1" s="1"/>
  <c r="AQ11" i="1"/>
  <c r="AP11" i="1" s="1"/>
  <c r="AT9" i="1"/>
  <c r="AS9" i="1" s="1"/>
  <c r="AT15" i="1"/>
  <c r="AS15" i="1" s="1"/>
  <c r="P21" i="1"/>
  <c r="O21" i="1"/>
  <c r="N21" i="1"/>
  <c r="W9" i="1"/>
  <c r="AK17" i="1"/>
  <c r="AJ17" i="1" s="1"/>
  <c r="AN11" i="1"/>
  <c r="AM11" i="1" s="1"/>
  <c r="AK9" i="1"/>
  <c r="AJ9" i="1" s="1"/>
  <c r="AN16" i="1"/>
  <c r="AM16" i="1" s="1"/>
  <c r="AK14" i="1"/>
  <c r="AJ14" i="1" s="1"/>
  <c r="AN17" i="1"/>
  <c r="AM17" i="1" s="1"/>
  <c r="AN9" i="1"/>
  <c r="AM9" i="1" s="1"/>
  <c r="AN14" i="1"/>
  <c r="AM14" i="1" s="1"/>
  <c r="AK12" i="1"/>
  <c r="AJ12" i="1" s="1"/>
  <c r="AK11" i="1"/>
  <c r="AJ11" i="1" s="1"/>
  <c r="AN13" i="1"/>
  <c r="AM13" i="1" s="1"/>
  <c r="AK15" i="1"/>
  <c r="AJ15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Q16" i="1"/>
  <c r="AP16" i="1" s="1"/>
  <c r="AQ14" i="1"/>
  <c r="AP14" i="1" s="1"/>
  <c r="AT16" i="1"/>
  <c r="AS16" i="1" s="1"/>
  <c r="AT18" i="1"/>
  <c r="AS18" i="1" s="1"/>
  <c r="AQ9" i="1"/>
  <c r="AP9" i="1" s="1"/>
  <c r="AT11" i="1"/>
  <c r="AS11" i="1" s="1"/>
  <c r="AQ17" i="1"/>
  <c r="AP17" i="1" s="1"/>
  <c r="AT13" i="1"/>
  <c r="AS13" i="1" s="1"/>
  <c r="AQ12" i="1"/>
  <c r="AP12" i="1" s="1"/>
  <c r="AT14" i="1"/>
  <c r="AS14" i="1" s="1"/>
  <c r="AQ15" i="1"/>
  <c r="AP15" i="1" s="1"/>
  <c r="AT17" i="1"/>
  <c r="AS17" i="1" s="1"/>
  <c r="AQ10" i="1"/>
  <c r="AP10" i="1" s="1"/>
  <c r="AT12" i="1"/>
  <c r="AS12" i="1" s="1"/>
  <c r="AQ18" i="1"/>
  <c r="AP18" i="1" s="1"/>
  <c r="AE16" i="1" l="1"/>
  <c r="AD16" i="1" s="1"/>
  <c r="AC14" i="1"/>
  <c r="AE13" i="1"/>
  <c r="AD13" i="1" s="1"/>
  <c r="AC11" i="1"/>
  <c r="AH5" i="1"/>
  <c r="AE14" i="1"/>
  <c r="AD14" i="1" s="1"/>
  <c r="AE18" i="1"/>
  <c r="AD18" i="1" s="1"/>
  <c r="AC16" i="1"/>
  <c r="AE10" i="1"/>
  <c r="AD10" i="1" s="1"/>
  <c r="AC12" i="1"/>
  <c r="AC17" i="1"/>
  <c r="AE15" i="1"/>
  <c r="AD15" i="1" s="1"/>
  <c r="AC13" i="1"/>
  <c r="AC18" i="1"/>
  <c r="AE12" i="1"/>
  <c r="AD12" i="1" s="1"/>
  <c r="AC10" i="1"/>
  <c r="AB10" i="1" s="1" a="1"/>
  <c r="AB10" i="1" s="1"/>
  <c r="AE11" i="1"/>
  <c r="AD11" i="1" s="1"/>
  <c r="AE17" i="1"/>
  <c r="AD17" i="1" s="1"/>
  <c r="AC15" i="1"/>
  <c r="AB15" i="1" s="1" a="1"/>
  <c r="AB15" i="1" s="1"/>
  <c r="AE9" i="1"/>
  <c r="AD9" i="1" s="1"/>
  <c r="AC9" i="1"/>
  <c r="AB9" i="1" s="1" a="1"/>
  <c r="AB9" i="1" s="1"/>
  <c r="Q21" i="1"/>
  <c r="AB16" i="1" l="1" a="1"/>
  <c r="AB16" i="1" s="1"/>
  <c r="AB18" i="1" a="1"/>
  <c r="AB18" i="1" s="1"/>
  <c r="AB13" i="1" a="1"/>
  <c r="AB13" i="1" s="1"/>
  <c r="AH15" i="1"/>
  <c r="AH12" i="1"/>
  <c r="AH17" i="1"/>
  <c r="AH9" i="1"/>
  <c r="AG9" i="1" s="1" a="1"/>
  <c r="AG9" i="1" s="1"/>
  <c r="AH13" i="1"/>
  <c r="AH14" i="1"/>
  <c r="AG14" i="1" s="1" a="1"/>
  <c r="AG14" i="1" s="1"/>
  <c r="AH18" i="1"/>
  <c r="AH11" i="1"/>
  <c r="AH16" i="1"/>
  <c r="AH10" i="1"/>
  <c r="AG10" i="1" s="1" a="1"/>
  <c r="AG10" i="1" s="1"/>
  <c r="AB11" i="1" a="1"/>
  <c r="AB11" i="1" s="1"/>
  <c r="AB17" i="1" a="1"/>
  <c r="AB17" i="1" s="1"/>
  <c r="AB12" i="1" a="1"/>
  <c r="AB12" i="1" s="1"/>
  <c r="AB14" i="1" a="1"/>
  <c r="AB14" i="1" s="1"/>
  <c r="AG16" i="1" l="1" a="1"/>
  <c r="AG16" i="1" s="1"/>
  <c r="AG18" i="1" a="1"/>
  <c r="AG18" i="1" s="1"/>
  <c r="AG13" i="1" a="1"/>
  <c r="AG13" i="1" s="1"/>
  <c r="AG17" i="1" a="1"/>
  <c r="AG17" i="1" s="1"/>
  <c r="AG12" i="1" a="1"/>
  <c r="AG12" i="1" s="1"/>
  <c r="AG15" i="1" a="1"/>
  <c r="AG15" i="1" s="1"/>
  <c r="AG11" i="1" a="1"/>
  <c r="AG11" i="1" s="1"/>
  <c r="N9" i="1" s="1" a="1"/>
  <c r="N12" i="1" l="1"/>
  <c r="N11" i="1"/>
  <c r="N18" i="1"/>
  <c r="N10" i="1"/>
  <c r="N13" i="1"/>
  <c r="N17" i="1"/>
  <c r="N9" i="1"/>
  <c r="N14" i="1"/>
  <c r="N16" i="1"/>
  <c r="N15" i="1"/>
  <c r="O9" i="1" l="1"/>
  <c r="T9" i="1"/>
  <c r="P9" i="1" s="1"/>
  <c r="T13" i="1"/>
  <c r="P13" i="1" s="1"/>
  <c r="O13" i="1"/>
  <c r="O18" i="1"/>
  <c r="T18" i="1"/>
  <c r="P18" i="1" s="1"/>
  <c r="O14" i="1"/>
  <c r="T14" i="1"/>
  <c r="P14" i="1" s="1"/>
  <c r="O17" i="1"/>
  <c r="T17" i="1"/>
  <c r="P17" i="1" s="1"/>
  <c r="T15" i="1"/>
  <c r="P15" i="1" s="1"/>
  <c r="O15" i="1"/>
  <c r="T11" i="1"/>
  <c r="P11" i="1" s="1"/>
  <c r="O11" i="1"/>
  <c r="O10" i="1"/>
  <c r="T10" i="1"/>
  <c r="P10" i="1" s="1"/>
  <c r="T16" i="1"/>
  <c r="P16" i="1" s="1"/>
  <c r="O16" i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<sst xmlns="http://schemas.openxmlformats.org/spreadsheetml/2006/main" count="148" uniqueCount="147">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</sst>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CB2CB974-49C8-4BBE-BF49-1C3D4D6A3233}"/>
    <cellStyle name="Normal" xfId="0" builtinId="0"/>
    <cellStyle name="Percent 2" xfId="2" xr:uid="{0ED9F7F2-DF5B-43F0-8111-D06C5042B7E1}"/>
    <cellStyle name="Percent 4" xfId="3" xr:uid="{0DFCF18E-E85D-437B-ACD6-C24AADF7FEA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2F1669-7C52-4E5B-B266-8F33F8097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3EDDE3-F338-4642-9D68-6E06BA3B2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A491A82-8296-4125-B16E-80A04F13A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E362DD-35CD-4BCC-8F51-0485688C3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F80CB2-3D94-4CCF-80A2-94662E0AF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0E3C91B-403A-45CB-A171-8BD8B9FF5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2E283E6-6469-4744-823C-D867518D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2.5099999999999998</v>
          </cell>
          <cell r="F47">
            <v>2.5099999999999998</v>
          </cell>
          <cell r="I47">
            <v>80</v>
          </cell>
          <cell r="J47">
            <v>204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118044</v>
          </cell>
          <cell r="J48">
            <v>97101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60654</v>
          </cell>
          <cell r="J49">
            <v>119601.41</v>
          </cell>
        </row>
        <row r="50">
          <cell r="B50" t="str">
            <v>ACCESSCORP</v>
          </cell>
          <cell r="C50">
            <v>19.25</v>
          </cell>
          <cell r="F50">
            <v>19.350000000000001</v>
          </cell>
          <cell r="I50">
            <v>30045988</v>
          </cell>
          <cell r="J50">
            <v>586292742.45000005</v>
          </cell>
        </row>
        <row r="51">
          <cell r="B51" t="str">
            <v>AFRIPRUD</v>
          </cell>
          <cell r="C51">
            <v>8.1</v>
          </cell>
          <cell r="F51">
            <v>8.9</v>
          </cell>
          <cell r="I51">
            <v>2864704</v>
          </cell>
          <cell r="J51">
            <v>24268726.100000001</v>
          </cell>
        </row>
        <row r="52">
          <cell r="B52" t="str">
            <v>AIICO</v>
          </cell>
          <cell r="C52">
            <v>1.0900000000000001</v>
          </cell>
          <cell r="F52">
            <v>1.1000000000000001</v>
          </cell>
          <cell r="I52">
            <v>9110605</v>
          </cell>
          <cell r="J52">
            <v>9892047.5</v>
          </cell>
        </row>
        <row r="53">
          <cell r="B53" t="str">
            <v>AIRTELAFRI</v>
          </cell>
          <cell r="C53">
            <v>2100</v>
          </cell>
          <cell r="F53">
            <v>2100</v>
          </cell>
          <cell r="I53">
            <v>1062</v>
          </cell>
          <cell r="J53">
            <v>2312827.2999999998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2666</v>
          </cell>
          <cell r="J54">
            <v>18851.900000000001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</v>
          </cell>
          <cell r="J55">
            <v>2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1564</v>
          </cell>
          <cell r="J56">
            <v>24491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3300</v>
          </cell>
          <cell r="J57">
            <v>159390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52732</v>
          </cell>
          <cell r="J58">
            <v>6797154.7999999998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9539</v>
          </cell>
          <cell r="J59">
            <v>3301738</v>
          </cell>
        </row>
        <row r="60">
          <cell r="B60" t="str">
            <v>CADBURY</v>
          </cell>
          <cell r="C60">
            <v>18.25</v>
          </cell>
          <cell r="F60">
            <v>18.25</v>
          </cell>
          <cell r="I60">
            <v>96470</v>
          </cell>
          <cell r="J60">
            <v>1843810.15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67453</v>
          </cell>
          <cell r="J61">
            <v>2392380.35</v>
          </cell>
        </row>
        <row r="62">
          <cell r="B62" t="str">
            <v>CAVERTON</v>
          </cell>
          <cell r="C62">
            <v>1.58</v>
          </cell>
          <cell r="F62">
            <v>1.58</v>
          </cell>
          <cell r="I62">
            <v>226942</v>
          </cell>
          <cell r="J62">
            <v>331308.58</v>
          </cell>
        </row>
        <row r="63">
          <cell r="B63" t="str">
            <v>CHAMPION</v>
          </cell>
          <cell r="C63">
            <v>3.3</v>
          </cell>
          <cell r="F63">
            <v>3.3</v>
          </cell>
          <cell r="I63">
            <v>129349</v>
          </cell>
          <cell r="J63">
            <v>417133.51</v>
          </cell>
        </row>
        <row r="64">
          <cell r="B64" t="str">
            <v>CHAMS</v>
          </cell>
          <cell r="C64">
            <v>2.19</v>
          </cell>
          <cell r="F64">
            <v>2.19</v>
          </cell>
          <cell r="I64">
            <v>2785686</v>
          </cell>
          <cell r="J64">
            <v>6136974.21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21039</v>
          </cell>
          <cell r="J65">
            <v>77634.41</v>
          </cell>
        </row>
        <row r="66">
          <cell r="B66" t="str">
            <v>CONHALLPLC</v>
          </cell>
          <cell r="C66">
            <v>1.45</v>
          </cell>
          <cell r="F66">
            <v>1.4</v>
          </cell>
          <cell r="I66">
            <v>1085263</v>
          </cell>
          <cell r="J66">
            <v>1481209.17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81921</v>
          </cell>
          <cell r="J67">
            <v>10933683.300000001</v>
          </cell>
        </row>
        <row r="68">
          <cell r="B68" t="str">
            <v>CORNERST</v>
          </cell>
          <cell r="C68">
            <v>2.1</v>
          </cell>
          <cell r="F68">
            <v>2.1</v>
          </cell>
          <cell r="I68">
            <v>289978</v>
          </cell>
          <cell r="J68">
            <v>603075.44999999995</v>
          </cell>
        </row>
        <row r="69">
          <cell r="B69" t="str">
            <v>CUSTODIAN</v>
          </cell>
          <cell r="C69">
            <v>9.5</v>
          </cell>
          <cell r="F69">
            <v>9.4499999999999993</v>
          </cell>
          <cell r="I69">
            <v>2135581</v>
          </cell>
          <cell r="J69">
            <v>20286303.600000001</v>
          </cell>
        </row>
        <row r="70">
          <cell r="B70" t="str">
            <v>CUTIX</v>
          </cell>
          <cell r="C70">
            <v>5.58</v>
          </cell>
          <cell r="F70">
            <v>6.13</v>
          </cell>
          <cell r="I70">
            <v>194643857</v>
          </cell>
          <cell r="J70">
            <v>1193166843.4100001</v>
          </cell>
        </row>
        <row r="71">
          <cell r="B71" t="str">
            <v>CWG</v>
          </cell>
          <cell r="C71">
            <v>6.9</v>
          </cell>
          <cell r="F71">
            <v>6.9</v>
          </cell>
          <cell r="I71">
            <v>335961</v>
          </cell>
          <cell r="J71">
            <v>2195340</v>
          </cell>
        </row>
        <row r="72">
          <cell r="B72" t="str">
            <v>DAARCOMM</v>
          </cell>
          <cell r="C72">
            <v>0.52</v>
          </cell>
          <cell r="F72">
            <v>0.52</v>
          </cell>
          <cell r="I72">
            <v>154810</v>
          </cell>
          <cell r="J72">
            <v>80350.399999999994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6596</v>
          </cell>
          <cell r="J73">
            <v>3898895.6</v>
          </cell>
        </row>
        <row r="74">
          <cell r="B74" t="str">
            <v>DANGSUGAR</v>
          </cell>
          <cell r="C74">
            <v>41.6</v>
          </cell>
          <cell r="F74">
            <v>41</v>
          </cell>
          <cell r="I74">
            <v>1300655</v>
          </cell>
          <cell r="J74">
            <v>53480964.850000001</v>
          </cell>
        </row>
        <row r="75">
          <cell r="B75" t="str">
            <v>DEAPCAP</v>
          </cell>
          <cell r="C75">
            <v>0.49</v>
          </cell>
          <cell r="F75">
            <v>0.49</v>
          </cell>
          <cell r="I75">
            <v>359900</v>
          </cell>
          <cell r="J75">
            <v>183983</v>
          </cell>
        </row>
        <row r="76">
          <cell r="B76" t="str">
            <v>ELLAHLAKES</v>
          </cell>
          <cell r="C76">
            <v>3</v>
          </cell>
          <cell r="F76">
            <v>3.05</v>
          </cell>
          <cell r="I76">
            <v>1588814</v>
          </cell>
          <cell r="J76">
            <v>4806112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4910</v>
          </cell>
          <cell r="J77">
            <v>85481.5</v>
          </cell>
        </row>
        <row r="78">
          <cell r="B78" t="str">
            <v>ETERNA</v>
          </cell>
          <cell r="C78">
            <v>17.2</v>
          </cell>
          <cell r="F78">
            <v>17.2</v>
          </cell>
          <cell r="I78">
            <v>316104</v>
          </cell>
          <cell r="J78">
            <v>5429259.7999999998</v>
          </cell>
        </row>
        <row r="79">
          <cell r="B79" t="str">
            <v>ETI</v>
          </cell>
          <cell r="C79">
            <v>21.6</v>
          </cell>
          <cell r="F79">
            <v>21.6</v>
          </cell>
          <cell r="I79">
            <v>200981</v>
          </cell>
          <cell r="J79">
            <v>4460942.5999999996</v>
          </cell>
        </row>
        <row r="80">
          <cell r="B80" t="str">
            <v>ETRANZACT</v>
          </cell>
          <cell r="C80">
            <v>4.9000000000000004</v>
          </cell>
          <cell r="F80">
            <v>5</v>
          </cell>
          <cell r="I80">
            <v>243226</v>
          </cell>
          <cell r="J80">
            <v>1264583.75</v>
          </cell>
        </row>
        <row r="81">
          <cell r="B81" t="str">
            <v>FBNH</v>
          </cell>
          <cell r="C81">
            <v>22.85</v>
          </cell>
          <cell r="F81">
            <v>23.75</v>
          </cell>
          <cell r="I81">
            <v>12364221</v>
          </cell>
          <cell r="J81">
            <v>286176420.64999998</v>
          </cell>
        </row>
        <row r="82">
          <cell r="B82" t="str">
            <v>FCMB</v>
          </cell>
          <cell r="C82">
            <v>7.7</v>
          </cell>
          <cell r="F82">
            <v>7.7</v>
          </cell>
          <cell r="I82">
            <v>33884106</v>
          </cell>
          <cell r="J82">
            <v>257088428.34999999</v>
          </cell>
        </row>
        <row r="83">
          <cell r="B83" t="str">
            <v>FIDELITYBK</v>
          </cell>
          <cell r="C83">
            <v>10.5</v>
          </cell>
          <cell r="F83">
            <v>10.75</v>
          </cell>
          <cell r="I83">
            <v>13793089</v>
          </cell>
          <cell r="J83">
            <v>146657004.75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256402</v>
          </cell>
          <cell r="J84">
            <v>3674587.15</v>
          </cell>
        </row>
        <row r="85">
          <cell r="B85" t="str">
            <v>FLOURMILL</v>
          </cell>
          <cell r="C85">
            <v>43.8</v>
          </cell>
          <cell r="F85">
            <v>43.9</v>
          </cell>
          <cell r="I85">
            <v>337220</v>
          </cell>
          <cell r="J85">
            <v>14810256.1</v>
          </cell>
        </row>
        <row r="86">
          <cell r="B86" t="str">
            <v>FTNCOCOA</v>
          </cell>
          <cell r="C86">
            <v>1.8</v>
          </cell>
          <cell r="F86">
            <v>1.72</v>
          </cell>
          <cell r="I86">
            <v>2327892</v>
          </cell>
          <cell r="J86">
            <v>4144587.52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4376</v>
          </cell>
          <cell r="J87">
            <v>3938400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10005</v>
          </cell>
          <cell r="J88">
            <v>28415.7</v>
          </cell>
        </row>
        <row r="89">
          <cell r="B89" t="str">
            <v>GTCO</v>
          </cell>
          <cell r="C89">
            <v>45.6</v>
          </cell>
          <cell r="F89">
            <v>45.5</v>
          </cell>
          <cell r="I89">
            <v>4177660</v>
          </cell>
          <cell r="J89">
            <v>190211339.30000001</v>
          </cell>
        </row>
        <row r="90">
          <cell r="B90" t="str">
            <v>GUINNESS</v>
          </cell>
          <cell r="C90">
            <v>64.05</v>
          </cell>
          <cell r="F90">
            <v>64.05</v>
          </cell>
          <cell r="I90">
            <v>272573</v>
          </cell>
          <cell r="J90">
            <v>17454806.800000001</v>
          </cell>
        </row>
        <row r="91">
          <cell r="B91" t="str">
            <v>HONYFLOUR</v>
          </cell>
          <cell r="C91">
            <v>3.45</v>
          </cell>
          <cell r="F91">
            <v>3.34</v>
          </cell>
          <cell r="I91">
            <v>355442</v>
          </cell>
          <cell r="J91">
            <v>1198415.27</v>
          </cell>
        </row>
        <row r="92">
          <cell r="B92" t="str">
            <v>IKEJAHOTEL</v>
          </cell>
          <cell r="C92">
            <v>6.95</v>
          </cell>
          <cell r="F92">
            <v>6.95</v>
          </cell>
          <cell r="I92">
            <v>11677</v>
          </cell>
          <cell r="J92">
            <v>81193.899999999994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291482</v>
          </cell>
          <cell r="J93">
            <v>3786229.25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381</v>
          </cell>
          <cell r="J94">
            <v>2401</v>
          </cell>
        </row>
        <row r="95">
          <cell r="B95" t="str">
            <v>INTBREW</v>
          </cell>
          <cell r="C95">
            <v>3.88</v>
          </cell>
          <cell r="F95">
            <v>3.9</v>
          </cell>
          <cell r="I95">
            <v>1111724</v>
          </cell>
          <cell r="J95">
            <v>4320747.01</v>
          </cell>
        </row>
        <row r="96">
          <cell r="B96" t="str">
            <v>INTENEGINS</v>
          </cell>
          <cell r="C96">
            <v>1.57</v>
          </cell>
          <cell r="F96">
            <v>1.57</v>
          </cell>
          <cell r="I96">
            <v>1167</v>
          </cell>
          <cell r="J96">
            <v>1727.28</v>
          </cell>
        </row>
        <row r="97">
          <cell r="B97" t="str">
            <v>JAIZBANK</v>
          </cell>
          <cell r="C97">
            <v>2.15</v>
          </cell>
          <cell r="F97">
            <v>2.23</v>
          </cell>
          <cell r="I97">
            <v>528490781</v>
          </cell>
          <cell r="J97">
            <v>1145302458.3399999</v>
          </cell>
        </row>
        <row r="98">
          <cell r="B98" t="str">
            <v>JAPAULGOLD</v>
          </cell>
          <cell r="C98">
            <v>1.92</v>
          </cell>
          <cell r="F98">
            <v>1.96</v>
          </cell>
          <cell r="I98">
            <v>3807537</v>
          </cell>
          <cell r="J98">
            <v>7390773.1799999997</v>
          </cell>
        </row>
        <row r="99">
          <cell r="B99" t="str">
            <v>JBERGER</v>
          </cell>
          <cell r="C99">
            <v>83.5</v>
          </cell>
          <cell r="F99">
            <v>87.5</v>
          </cell>
          <cell r="I99">
            <v>507431</v>
          </cell>
          <cell r="J99">
            <v>42728472.149999999</v>
          </cell>
        </row>
        <row r="100">
          <cell r="B100" t="str">
            <v>JOHNHOLT</v>
          </cell>
          <cell r="C100">
            <v>3.14</v>
          </cell>
          <cell r="F100">
            <v>3.14</v>
          </cell>
          <cell r="I100">
            <v>125</v>
          </cell>
          <cell r="J100">
            <v>381.25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71170</v>
          </cell>
          <cell r="J101">
            <v>608503.5</v>
          </cell>
        </row>
        <row r="102">
          <cell r="B102" t="str">
            <v>LEARNAFRCA</v>
          </cell>
          <cell r="C102">
            <v>3.52</v>
          </cell>
          <cell r="F102">
            <v>3.52</v>
          </cell>
          <cell r="I102">
            <v>81291</v>
          </cell>
          <cell r="J102">
            <v>302996.15000000002</v>
          </cell>
        </row>
        <row r="103">
          <cell r="B103" t="str">
            <v>LINKASSURE</v>
          </cell>
          <cell r="C103">
            <v>1</v>
          </cell>
          <cell r="F103">
            <v>1</v>
          </cell>
          <cell r="I103">
            <v>1257616</v>
          </cell>
          <cell r="J103">
            <v>1196322.3400000001</v>
          </cell>
        </row>
        <row r="104">
          <cell r="B104" t="str">
            <v>LIVESTOCK</v>
          </cell>
          <cell r="C104">
            <v>2.35</v>
          </cell>
          <cell r="F104">
            <v>2.34</v>
          </cell>
          <cell r="I104">
            <v>7692981</v>
          </cell>
          <cell r="J104">
            <v>18278583.199999999</v>
          </cell>
        </row>
        <row r="105">
          <cell r="B105" t="str">
            <v>MANSARD</v>
          </cell>
          <cell r="C105">
            <v>5.2</v>
          </cell>
          <cell r="F105">
            <v>5.07</v>
          </cell>
          <cell r="I105">
            <v>1038485</v>
          </cell>
          <cell r="J105">
            <v>5347468.7699999996</v>
          </cell>
        </row>
        <row r="106">
          <cell r="B106" t="str">
            <v>MAYBAKER</v>
          </cell>
          <cell r="C106">
            <v>5.9</v>
          </cell>
          <cell r="F106">
            <v>5.9</v>
          </cell>
          <cell r="I106">
            <v>193815</v>
          </cell>
          <cell r="J106">
            <v>1107299.25</v>
          </cell>
        </row>
        <row r="107">
          <cell r="B107" t="str">
            <v>MCNICHOLS</v>
          </cell>
          <cell r="C107">
            <v>1.01</v>
          </cell>
          <cell r="F107">
            <v>1.01</v>
          </cell>
          <cell r="I107">
            <v>6250</v>
          </cell>
          <cell r="J107">
            <v>6682.5</v>
          </cell>
        </row>
        <row r="108">
          <cell r="B108" t="str">
            <v>MECURE</v>
          </cell>
          <cell r="C108">
            <v>10</v>
          </cell>
          <cell r="F108">
            <v>10</v>
          </cell>
          <cell r="I108">
            <v>68027</v>
          </cell>
          <cell r="J108">
            <v>710474.45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129194</v>
          </cell>
          <cell r="J109">
            <v>634282.88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9654</v>
          </cell>
          <cell r="J110">
            <v>38712.54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5646</v>
          </cell>
          <cell r="J111">
            <v>686221.1</v>
          </cell>
        </row>
        <row r="112">
          <cell r="B112" t="str">
            <v>MTNN</v>
          </cell>
          <cell r="C112">
            <v>203</v>
          </cell>
          <cell r="F112">
            <v>196.1</v>
          </cell>
          <cell r="I112">
            <v>2349681</v>
          </cell>
          <cell r="J112">
            <v>467398865.10000002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117017</v>
          </cell>
          <cell r="J113">
            <v>1181871.7</v>
          </cell>
        </row>
        <row r="114">
          <cell r="B114" t="str">
            <v>NAHCO</v>
          </cell>
          <cell r="C114">
            <v>36</v>
          </cell>
          <cell r="F114">
            <v>37</v>
          </cell>
          <cell r="I114">
            <v>1809215</v>
          </cell>
          <cell r="J114">
            <v>66888635.950000003</v>
          </cell>
        </row>
        <row r="115">
          <cell r="B115" t="str">
            <v>NASCON</v>
          </cell>
          <cell r="C115">
            <v>35.049999999999997</v>
          </cell>
          <cell r="F115">
            <v>34.4</v>
          </cell>
          <cell r="I115">
            <v>3314427</v>
          </cell>
          <cell r="J115">
            <v>114659826.59999999</v>
          </cell>
        </row>
        <row r="116">
          <cell r="B116" t="str">
            <v>NB</v>
          </cell>
          <cell r="C116">
            <v>29.5</v>
          </cell>
          <cell r="F116">
            <v>29.95</v>
          </cell>
          <cell r="I116">
            <v>1708427</v>
          </cell>
          <cell r="J116">
            <v>51019647.649999999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8004</v>
          </cell>
          <cell r="J117">
            <v>34578</v>
          </cell>
        </row>
        <row r="118">
          <cell r="B118" t="str">
            <v>NEIMETH</v>
          </cell>
          <cell r="C118">
            <v>1.7</v>
          </cell>
          <cell r="F118">
            <v>1.64</v>
          </cell>
          <cell r="I118">
            <v>196643</v>
          </cell>
          <cell r="J118">
            <v>325382.12</v>
          </cell>
        </row>
        <row r="119">
          <cell r="B119" t="str">
            <v>NEM</v>
          </cell>
          <cell r="C119">
            <v>8.25</v>
          </cell>
          <cell r="F119">
            <v>8.25</v>
          </cell>
          <cell r="I119">
            <v>188044</v>
          </cell>
          <cell r="J119">
            <v>1571630.8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70881</v>
          </cell>
          <cell r="J120">
            <v>60351212.600000001</v>
          </cell>
        </row>
        <row r="121">
          <cell r="B121" t="str">
            <v>NGXGROUP</v>
          </cell>
          <cell r="C121">
            <v>23.3</v>
          </cell>
          <cell r="F121">
            <v>23.3</v>
          </cell>
          <cell r="I121">
            <v>67015</v>
          </cell>
          <cell r="J121">
            <v>1503997.6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16069</v>
          </cell>
          <cell r="J122">
            <v>1810887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81</v>
          </cell>
          <cell r="J123">
            <v>5046.3</v>
          </cell>
        </row>
        <row r="124">
          <cell r="B124" t="str">
            <v>NSLTECH</v>
          </cell>
          <cell r="C124">
            <v>0.56999999999999995</v>
          </cell>
          <cell r="F124">
            <v>0.56999999999999995</v>
          </cell>
          <cell r="I124">
            <v>370681</v>
          </cell>
          <cell r="J124">
            <v>211309.35</v>
          </cell>
        </row>
        <row r="125">
          <cell r="B125" t="str">
            <v>OANDO</v>
          </cell>
          <cell r="C125">
            <v>16</v>
          </cell>
          <cell r="F125">
            <v>16.899999999999999</v>
          </cell>
          <cell r="I125">
            <v>13559473</v>
          </cell>
          <cell r="J125">
            <v>221516427.44999999</v>
          </cell>
        </row>
        <row r="126">
          <cell r="B126" t="str">
            <v>OKOMUOIL</v>
          </cell>
          <cell r="C126">
            <v>292</v>
          </cell>
          <cell r="F126">
            <v>292</v>
          </cell>
          <cell r="I126">
            <v>106856</v>
          </cell>
          <cell r="J126">
            <v>31349084.399999999</v>
          </cell>
        </row>
        <row r="127">
          <cell r="B127" t="str">
            <v>OMATEK</v>
          </cell>
          <cell r="C127">
            <v>0.76</v>
          </cell>
          <cell r="F127">
            <v>0.77</v>
          </cell>
          <cell r="I127">
            <v>1119343</v>
          </cell>
          <cell r="J127">
            <v>845058.68</v>
          </cell>
        </row>
        <row r="128">
          <cell r="B128" t="str">
            <v>PRESCO</v>
          </cell>
          <cell r="C128">
            <v>383</v>
          </cell>
          <cell r="F128">
            <v>383</v>
          </cell>
          <cell r="I128">
            <v>201583</v>
          </cell>
          <cell r="J128">
            <v>74493696.900000006</v>
          </cell>
        </row>
        <row r="129">
          <cell r="B129" t="str">
            <v>PRESTIGE</v>
          </cell>
          <cell r="C129">
            <v>0.51</v>
          </cell>
          <cell r="F129">
            <v>0.51</v>
          </cell>
          <cell r="I129">
            <v>955967</v>
          </cell>
          <cell r="J129">
            <v>493906.64</v>
          </cell>
        </row>
        <row r="130">
          <cell r="B130" t="str">
            <v>PZ</v>
          </cell>
          <cell r="C130">
            <v>19.8</v>
          </cell>
          <cell r="F130">
            <v>19.8</v>
          </cell>
          <cell r="I130">
            <v>43536</v>
          </cell>
          <cell r="J130">
            <v>795815.3</v>
          </cell>
        </row>
        <row r="131">
          <cell r="B131" t="str">
            <v>REDSTAREX</v>
          </cell>
          <cell r="C131">
            <v>3.95</v>
          </cell>
          <cell r="F131">
            <v>3.95</v>
          </cell>
          <cell r="I131">
            <v>241204</v>
          </cell>
          <cell r="J131">
            <v>972451.22</v>
          </cell>
        </row>
        <row r="132">
          <cell r="B132" t="str">
            <v>ROYALEX</v>
          </cell>
          <cell r="C132">
            <v>0.73</v>
          </cell>
          <cell r="F132">
            <v>0.74</v>
          </cell>
          <cell r="I132">
            <v>808087</v>
          </cell>
          <cell r="J132">
            <v>598435.52</v>
          </cell>
        </row>
        <row r="133">
          <cell r="B133" t="str">
            <v>RTBRISCOE</v>
          </cell>
          <cell r="C133">
            <v>0.7</v>
          </cell>
          <cell r="F133">
            <v>0.66</v>
          </cell>
          <cell r="I133">
            <v>474809</v>
          </cell>
          <cell r="J133">
            <v>313845.14</v>
          </cell>
        </row>
        <row r="134">
          <cell r="B134" t="str">
            <v>SCOA</v>
          </cell>
          <cell r="C134">
            <v>2.15</v>
          </cell>
          <cell r="F134">
            <v>2.15</v>
          </cell>
          <cell r="I134">
            <v>2102</v>
          </cell>
          <cell r="J134">
            <v>4098.8999999999996</v>
          </cell>
        </row>
        <row r="135">
          <cell r="B135" t="str">
            <v>SEPLAT</v>
          </cell>
          <cell r="C135">
            <v>3730</v>
          </cell>
          <cell r="F135">
            <v>3730</v>
          </cell>
          <cell r="I135">
            <v>2949</v>
          </cell>
          <cell r="J135">
            <v>10123696.9</v>
          </cell>
        </row>
        <row r="136">
          <cell r="B136" t="str">
            <v>SKYAVN</v>
          </cell>
          <cell r="C136">
            <v>20.399999999999999</v>
          </cell>
          <cell r="F136">
            <v>20.399999999999999</v>
          </cell>
          <cell r="I136">
            <v>7989</v>
          </cell>
          <cell r="J136">
            <v>176630.5</v>
          </cell>
        </row>
        <row r="137">
          <cell r="B137" t="str">
            <v>SOVRENINS</v>
          </cell>
          <cell r="C137">
            <v>0.49</v>
          </cell>
          <cell r="F137">
            <v>0.49</v>
          </cell>
          <cell r="I137">
            <v>693610</v>
          </cell>
          <cell r="J137">
            <v>338197.92</v>
          </cell>
        </row>
        <row r="138">
          <cell r="B138" t="str">
            <v>STANBIC</v>
          </cell>
          <cell r="C138">
            <v>53.5</v>
          </cell>
          <cell r="F138">
            <v>53.5</v>
          </cell>
          <cell r="I138">
            <v>59388</v>
          </cell>
          <cell r="J138">
            <v>3184784.7</v>
          </cell>
        </row>
        <row r="139">
          <cell r="B139" t="str">
            <v>STERLINGNG</v>
          </cell>
          <cell r="C139">
            <v>3.95</v>
          </cell>
          <cell r="F139">
            <v>4.0199999999999996</v>
          </cell>
          <cell r="I139">
            <v>13674029</v>
          </cell>
          <cell r="J139">
            <v>53740522.149999999</v>
          </cell>
        </row>
        <row r="140">
          <cell r="B140" t="str">
            <v>SUNUASSUR</v>
          </cell>
          <cell r="C140">
            <v>1.39</v>
          </cell>
          <cell r="F140">
            <v>1.45</v>
          </cell>
          <cell r="I140">
            <v>695920</v>
          </cell>
          <cell r="J140">
            <v>996437.52</v>
          </cell>
        </row>
        <row r="141">
          <cell r="B141" t="str">
            <v>TANTALIZER</v>
          </cell>
          <cell r="C141">
            <v>0.47</v>
          </cell>
          <cell r="F141">
            <v>0.45</v>
          </cell>
          <cell r="I141">
            <v>338072</v>
          </cell>
          <cell r="J141">
            <v>154274.56</v>
          </cell>
        </row>
        <row r="142">
          <cell r="B142" t="str">
            <v>THOMASWY</v>
          </cell>
          <cell r="C142">
            <v>2.16</v>
          </cell>
          <cell r="F142">
            <v>2.16</v>
          </cell>
          <cell r="I142">
            <v>147822</v>
          </cell>
          <cell r="J142">
            <v>294833.65999999997</v>
          </cell>
        </row>
        <row r="143">
          <cell r="B143" t="str">
            <v>TIP</v>
          </cell>
          <cell r="C143">
            <v>2</v>
          </cell>
          <cell r="F143">
            <v>1.96</v>
          </cell>
          <cell r="I143">
            <v>449691</v>
          </cell>
          <cell r="J143">
            <v>882989.8</v>
          </cell>
        </row>
        <row r="144">
          <cell r="B144" t="str">
            <v>TOTAL</v>
          </cell>
          <cell r="C144">
            <v>388.9</v>
          </cell>
          <cell r="F144">
            <v>388.9</v>
          </cell>
          <cell r="I144">
            <v>49765</v>
          </cell>
          <cell r="J144">
            <v>20646356.699999999</v>
          </cell>
        </row>
        <row r="145">
          <cell r="B145" t="str">
            <v>TRANSCOHOT</v>
          </cell>
          <cell r="C145">
            <v>98.4</v>
          </cell>
          <cell r="F145">
            <v>98.4</v>
          </cell>
          <cell r="I145">
            <v>17794</v>
          </cell>
          <cell r="J145">
            <v>1576548.4</v>
          </cell>
        </row>
        <row r="146">
          <cell r="B146" t="str">
            <v>TRANSCORP</v>
          </cell>
          <cell r="C146">
            <v>11.85</v>
          </cell>
          <cell r="F146">
            <v>12</v>
          </cell>
          <cell r="I146">
            <v>8333445</v>
          </cell>
          <cell r="J146">
            <v>99131461.650000006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91806</v>
          </cell>
          <cell r="J147">
            <v>30901899.600000001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4210</v>
          </cell>
          <cell r="J148">
            <v>15661.2</v>
          </cell>
        </row>
        <row r="149">
          <cell r="B149" t="str">
            <v>UACN</v>
          </cell>
          <cell r="C149">
            <v>15.2</v>
          </cell>
          <cell r="F149">
            <v>15.25</v>
          </cell>
          <cell r="I149">
            <v>1392813</v>
          </cell>
          <cell r="J149">
            <v>21125405.949999999</v>
          </cell>
        </row>
        <row r="150">
          <cell r="B150" t="str">
            <v>UBA</v>
          </cell>
          <cell r="C150">
            <v>23</v>
          </cell>
          <cell r="F150">
            <v>23.85</v>
          </cell>
          <cell r="I150">
            <v>23841837</v>
          </cell>
          <cell r="J150">
            <v>564684739.04999995</v>
          </cell>
        </row>
        <row r="151">
          <cell r="B151" t="str">
            <v>UCAP</v>
          </cell>
          <cell r="C151">
            <v>33</v>
          </cell>
          <cell r="F151">
            <v>36.299999999999997</v>
          </cell>
          <cell r="I151">
            <v>23038057</v>
          </cell>
          <cell r="J151">
            <v>825319003.45000005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1000</v>
          </cell>
          <cell r="J152">
            <v>33374</v>
          </cell>
        </row>
        <row r="153">
          <cell r="B153" t="str">
            <v>UNILEVER</v>
          </cell>
          <cell r="C153">
            <v>17.3</v>
          </cell>
          <cell r="F153">
            <v>18</v>
          </cell>
          <cell r="I153">
            <v>541944</v>
          </cell>
          <cell r="J153">
            <v>9696073.3499999996</v>
          </cell>
        </row>
        <row r="154">
          <cell r="B154" t="str">
            <v>UNIVINSURE</v>
          </cell>
          <cell r="C154">
            <v>0.35</v>
          </cell>
          <cell r="F154">
            <v>0.35</v>
          </cell>
          <cell r="I154">
            <v>36262636</v>
          </cell>
          <cell r="J154">
            <v>12347619.039999999</v>
          </cell>
        </row>
        <row r="155">
          <cell r="B155" t="str">
            <v>UPDC</v>
          </cell>
          <cell r="C155">
            <v>1.33</v>
          </cell>
          <cell r="F155">
            <v>1.35</v>
          </cell>
          <cell r="I155">
            <v>3464082</v>
          </cell>
          <cell r="J155">
            <v>4677787.25</v>
          </cell>
        </row>
        <row r="156">
          <cell r="B156" t="str">
            <v>UPDCREIT</v>
          </cell>
          <cell r="C156">
            <v>4.8</v>
          </cell>
          <cell r="F156">
            <v>4.9000000000000004</v>
          </cell>
          <cell r="I156">
            <v>522782</v>
          </cell>
          <cell r="J156">
            <v>2548776.5</v>
          </cell>
        </row>
        <row r="157">
          <cell r="B157" t="str">
            <v>UPL</v>
          </cell>
          <cell r="C157">
            <v>2.4</v>
          </cell>
          <cell r="F157">
            <v>2.4700000000000002</v>
          </cell>
          <cell r="I157">
            <v>313327</v>
          </cell>
          <cell r="J157">
            <v>771534.46</v>
          </cell>
        </row>
        <row r="158">
          <cell r="B158" t="str">
            <v>VERITASKAP</v>
          </cell>
          <cell r="C158">
            <v>1.2</v>
          </cell>
          <cell r="F158">
            <v>1.2</v>
          </cell>
          <cell r="I158">
            <v>12296000</v>
          </cell>
          <cell r="J158">
            <v>14694797.17</v>
          </cell>
        </row>
        <row r="159">
          <cell r="B159" t="str">
            <v>VFDGROUP</v>
          </cell>
          <cell r="C159">
            <v>44.6</v>
          </cell>
          <cell r="F159">
            <v>44.6</v>
          </cell>
          <cell r="I159">
            <v>11455</v>
          </cell>
          <cell r="J159">
            <v>469052.4</v>
          </cell>
        </row>
        <row r="160">
          <cell r="B160" t="str">
            <v>VITAFOAM</v>
          </cell>
          <cell r="C160">
            <v>21.2</v>
          </cell>
          <cell r="F160">
            <v>21.2</v>
          </cell>
          <cell r="I160">
            <v>150365</v>
          </cell>
          <cell r="J160">
            <v>3011959.55</v>
          </cell>
        </row>
        <row r="161">
          <cell r="B161" t="str">
            <v>WAPCO</v>
          </cell>
          <cell r="C161">
            <v>36.5</v>
          </cell>
          <cell r="F161">
            <v>36.5</v>
          </cell>
          <cell r="I161">
            <v>1544866</v>
          </cell>
          <cell r="J161">
            <v>56821566.950000003</v>
          </cell>
        </row>
        <row r="162">
          <cell r="B162" t="str">
            <v>WAPIC</v>
          </cell>
          <cell r="C162">
            <v>0.8</v>
          </cell>
          <cell r="F162">
            <v>0.8</v>
          </cell>
          <cell r="I162">
            <v>806559</v>
          </cell>
          <cell r="J162">
            <v>642859.26</v>
          </cell>
        </row>
        <row r="163">
          <cell r="B163" t="str">
            <v>WEMABANK</v>
          </cell>
          <cell r="C163">
            <v>6.65</v>
          </cell>
          <cell r="F163">
            <v>6.5</v>
          </cell>
          <cell r="I163">
            <v>4159769</v>
          </cell>
          <cell r="J163">
            <v>26968293.399999999</v>
          </cell>
        </row>
        <row r="164">
          <cell r="B164" t="str">
            <v>ZENITHBANK</v>
          </cell>
          <cell r="C164">
            <v>40</v>
          </cell>
          <cell r="F164">
            <v>40</v>
          </cell>
          <cell r="I164">
            <v>77751947</v>
          </cell>
          <cell r="J164">
            <v>3107331405.0500011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A645-F7F2-4D4D-84AB-BE250EFB085E}">
  <dimension ref="B1:AT437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COUNTIFS(W9:W398,"&gt;"&amp;LARGE(W9:W398,MIN(AH4,COUNT(W9:W398))))</f>
        <v>117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2.5099999999999998</v>
      </c>
      <c r="D9" s="41">
        <v>2.5099999999999998</v>
      </c>
      <c r="E9" s="41">
        <v>2.5099999999999998</v>
      </c>
      <c r="F9" s="42">
        <v>2.5099999999999998</v>
      </c>
      <c r="G9" s="43">
        <v>0</v>
      </c>
      <c r="H9" s="43">
        <v>0</v>
      </c>
      <c r="I9" s="44">
        <v>80</v>
      </c>
      <c r="J9" s="45">
        <v>204</v>
      </c>
      <c r="K9" s="46">
        <v>0.13063063063063041</v>
      </c>
      <c r="L9" s="47"/>
      <c r="N9" s="48" t="str">
        <f t="array" ref="N9:N18">IF(N7=1,AG9:AG18,IF(N7=2,AM9:AM18,IF(N7=3,AD9:AD18,IF(N7=4,AJ9:AJ18,IF(N7=5,AP9:AP18,IF(N7=6,AS9:AS18))))))</f>
        <v>UCAP</v>
      </c>
      <c r="O9" s="49">
        <f>VLOOKUP(N9,$B$9:$F$1048576,5,FALSE)</f>
        <v>36.299999999999997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0.13063063063063041</v>
      </c>
      <c r="Y9" s="53">
        <f t="shared" ref="Y9:Y72" si="2">IF(ISTEXT(B9),I9,"")</f>
        <v>80</v>
      </c>
      <c r="Z9" s="53">
        <f t="shared" ref="Z9:Z72" si="3">IF(ISTEXT(B9),J9,"")</f>
        <v>204</v>
      </c>
      <c r="AA9" s="8">
        <v>1</v>
      </c>
      <c r="AB9" s="54" t="str" cm="1">
        <f t="array" ref="AB9">IF($AC9="","",INDEX($V$9:$V$398,SMALL(IF($W$9:$W$398=$AC9,ROW($V$9:$V$398)-ROW($V$9)+1),COUNTIFS($AC$9:AC9,AC9))))</f>
        <v>RTBRISCOE</v>
      </c>
      <c r="AC9" s="55">
        <f>IF(ROWS($AC$9:AC9)&lt;=$AC$5,SMALL($W$9:$W$398,ROWS($AC$9:AC9)),"")</f>
        <v>-5.7142857142857037E-2</v>
      </c>
      <c r="AD9" s="56" t="str">
        <f>INDEX($V$9:$Z$398,MATCH(AE9,$W$9:$W$398,0)+0,1)</f>
        <v>RTBRISCOE</v>
      </c>
      <c r="AE9" s="57">
        <f>_xlfn.MINIFS($W$9:$W$398,$W$9:$W$398,"&lt;&gt;0")</f>
        <v>-5.7142857142857037E-2</v>
      </c>
      <c r="AF9" s="57"/>
      <c r="AG9" s="54" t="str" cm="1">
        <f t="array" ref="AG9">IF($AH9="","",INDEX($V$9:$V$398,SMALL(IF($W$9:$W$398=$AH9,ROW($V$9:$V$398)-ROW($V$9)+1),COUNTIFS($AH$9:AH9,AH9))))</f>
        <v>UCAP</v>
      </c>
      <c r="AH9" s="55">
        <f>IF(ROWS($AH$9:AH9)&lt;=$AH$5,LARGE($W$9:$W$398,ROWS($AH$9:AH9)),"")</f>
        <v>9.9999999999999908E-2</v>
      </c>
      <c r="AJ9" s="56" t="str">
        <f>INDEX($V$9:$Z$398,MATCH(AK9,$X$9:$X$398,0)+0,1)</f>
        <v>VFDGROUP</v>
      </c>
      <c r="AK9" s="57">
        <f>_xlfn.MINIFS($X$9:$X$398,$X$9:$X$398,"&lt;&gt;0")</f>
        <v>-0.78018728437654017</v>
      </c>
      <c r="AM9" s="56" t="str">
        <f>INDEX($V$9:$Z$398,MATCH(AN9,$X$9:$X$398,0)+0,1)</f>
        <v>JULI</v>
      </c>
      <c r="AN9" s="57">
        <f>LARGE($X$9:$X$398,AA9)</f>
        <v>15.084745762711865</v>
      </c>
      <c r="AP9" s="56" t="str">
        <f>INDEX($V$9:$Z$398,MATCH(AQ9,$Y$9:$Y$398,0)+0,1)</f>
        <v>JAIZBANK</v>
      </c>
      <c r="AQ9" s="58">
        <f>LARGE($Y$9:$Y$398,AA9)</f>
        <v>528490781</v>
      </c>
      <c r="AR9" s="58"/>
      <c r="AS9" s="56" t="str">
        <f>INDEX($V$9:$Z$398,MATCH(AT9,$Z$9:$Z$398,0)+0,1)</f>
        <v>ZENITHBANK</v>
      </c>
      <c r="AT9" s="59">
        <f>LARGE($Z$9:$Z$398,AA9)</f>
        <v>3107331405.0500011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118044</v>
      </c>
      <c r="J10" s="63">
        <v>97101</v>
      </c>
      <c r="K10" s="46">
        <v>-4.9382716049382713E-2</v>
      </c>
      <c r="L10" s="47"/>
      <c r="N10" s="48" t="str">
        <v>AFRIPRUD</v>
      </c>
      <c r="O10" s="49">
        <f>VLOOKUP(N10,$B$9:$F$1048576,5,FALSE)</f>
        <v>8.9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9.8765432098765515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-4.9382716049382713E-2</v>
      </c>
      <c r="Y10" s="53">
        <f t="shared" si="2"/>
        <v>118044</v>
      </c>
      <c r="Z10" s="53">
        <f t="shared" si="3"/>
        <v>97101</v>
      </c>
      <c r="AA10" s="8">
        <v>2</v>
      </c>
      <c r="AB10" s="54" t="str" cm="1">
        <f t="array" ref="AB10">IF($AC10="","",INDEX($V$9:$V$398,SMALL(IF($W$9:$W$398=$AC10,ROW($V$9:$V$398)-ROW($V$9)+1),COUNTIFS($AC$9:AC10,AC10))))</f>
        <v>FTNCOCOA</v>
      </c>
      <c r="AC10" s="55">
        <f>IF(ROWS($AC$9:AC10)&lt;=$AC$5,SMALL($W$9:$W$398,ROWS($AC$9:AC10)),"")</f>
        <v>-4.4444444444444481E-2</v>
      </c>
      <c r="AD10" s="56" t="str">
        <f>INDEX($V$9:$Z$398,MATCH(AE10,$W$9:$W$398,0)+0,1)</f>
        <v>FTNCOCOA</v>
      </c>
      <c r="AE10" s="57">
        <f>SMALL($W$9:$W$398,AA10)</f>
        <v>-4.4444444444444481E-2</v>
      </c>
      <c r="AF10" s="57"/>
      <c r="AG10" s="54" t="str" cm="1">
        <f t="array" ref="AG10">IF($AH10="","",INDEX($V$9:$V$398,SMALL(IF($W$9:$W$398=$AH10,ROW($V$9:$V$398)-ROW($V$9)+1),COUNTIFS($AH$9:AH10,AH10))))</f>
        <v>AFRIPRUD</v>
      </c>
      <c r="AH10" s="55">
        <f>IF(ROWS($AH$9:AH10)&lt;=$AH$5,LARGE($W$9:$W$398,ROWS($AH$9:AH10)),"")</f>
        <v>9.876543209876551E-2</v>
      </c>
      <c r="AJ10" s="56" t="str">
        <f>INDEX($V$9:$Z$398,MATCH(AK10,$X$9:$X$398,0)+0,1)</f>
        <v>DAARCOMM</v>
      </c>
      <c r="AK10" s="57">
        <f>SMALL($X$9:$X$398,AA10)</f>
        <v>-0.42222222222222217</v>
      </c>
      <c r="AM10" s="56" t="str">
        <f>INDEX($V$9:$Z$398,MATCH(AN10,$X$9:$X$398,0)+0,1)</f>
        <v>VERITASKAP</v>
      </c>
      <c r="AN10" s="57">
        <f>LARGE($X$9:$X$398,AA10)</f>
        <v>2.243243243243243</v>
      </c>
      <c r="AP10" s="56" t="str">
        <f>INDEX($V$9:$Z$398,MATCH(AQ10,$Y$9:$Y$398,0)+0,1)</f>
        <v>CUTIX</v>
      </c>
      <c r="AQ10" s="58">
        <f>LARGE($Y$9:$Y$398,AA10)</f>
        <v>194643857</v>
      </c>
      <c r="AR10" s="58"/>
      <c r="AS10" s="56" t="str">
        <f>INDEX($V$9:$Z$398,MATCH(AT10,$Z$9:$Z$398,0)+0,1)</f>
        <v>CUTIX</v>
      </c>
      <c r="AT10" s="59">
        <f>LARGE($Z$9:$Z$398,AA10)</f>
        <v>1193166843.4100001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60654</v>
      </c>
      <c r="J11" s="63">
        <v>119601.41</v>
      </c>
      <c r="K11" s="46">
        <v>2.577319587628879E-2</v>
      </c>
      <c r="L11" s="47"/>
      <c r="N11" s="48" t="str">
        <v>CUTIX</v>
      </c>
      <c r="O11" s="49">
        <f>VLOOKUP(N11,$B$9:$F$1048576,5,FALSE)</f>
        <v>6.13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9.8566308243727576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60654</v>
      </c>
      <c r="Z11" s="53">
        <f t="shared" si="3"/>
        <v>119601.41</v>
      </c>
      <c r="AA11" s="8">
        <v>3</v>
      </c>
      <c r="AB11" s="54" t="str" cm="1">
        <f t="array" ref="AB11">IF($AC11="","",INDEX($V$9:$V$398,SMALL(IF($W$9:$W$398=$AC11,ROW($V$9:$V$398)-ROW($V$9)+1),COUNTIFS($AC$9:AC11,AC11))))</f>
        <v>TANTALIZER</v>
      </c>
      <c r="AC11" s="55">
        <f>IF(ROWS($AC$9:AC11)&lt;=$AC$5,SMALL($W$9:$W$398,ROWS($AC$9:AC11)),"")</f>
        <v>-4.2553191489361625E-2</v>
      </c>
      <c r="AD11" s="56" t="str">
        <f>INDEX($V$9:$Z$398,MATCH(AE11,$W$9:$W$398,0)+0,1)</f>
        <v>TANTALIZER</v>
      </c>
      <c r="AE11" s="57">
        <f>SMALL($W$9:$W$398,AA11)</f>
        <v>-4.2553191489361625E-2</v>
      </c>
      <c r="AF11" s="57"/>
      <c r="AG11" s="54" t="str" cm="1">
        <f t="array" ref="AG11">IF($AH11="","",INDEX($V$9:$V$398,SMALL(IF($W$9:$W$398=$AH11,ROW($V$9:$V$398)-ROW($V$9)+1),COUNTIFS($AH$9:AH11,AH11))))</f>
        <v>CUTIX</v>
      </c>
      <c r="AH11" s="55">
        <f>IF(ROWS($AH$9:AH11)&lt;=$AH$5,LARGE($W$9:$W$398,ROWS($AH$9:AH11)),"")</f>
        <v>9.8566308243727571E-2</v>
      </c>
      <c r="AJ11" s="56" t="str">
        <f>INDEX($V$9:$Z$398,MATCH(AK11,$X$9:$X$398,0)+0,1)</f>
        <v>MULTIVERSE</v>
      </c>
      <c r="AK11" s="57">
        <f>SMALL($X$9:$X$398,AA11)</f>
        <v>-0.39687668282175559</v>
      </c>
      <c r="AM11" s="56" t="str">
        <f>INDEX($V$9:$Z$398,MATCH(AN11,$X$9:$X$398,0)+0,1)</f>
        <v>CUTIX</v>
      </c>
      <c r="AN11" s="57">
        <f>LARGE($X$9:$X$398,AA11)</f>
        <v>1.6085106382978722</v>
      </c>
      <c r="AP11" s="56" t="str">
        <f>INDEX($V$9:$Z$398,MATCH(AQ11,$Y$9:$Y$398,0)+0,1)</f>
        <v>ZENITHBANK</v>
      </c>
      <c r="AQ11" s="58">
        <f>LARGE($Y$9:$Y$398,AA11)</f>
        <v>77751947</v>
      </c>
      <c r="AR11" s="58"/>
      <c r="AS11" s="56" t="str">
        <f>INDEX($V$9:$Z$398,MATCH(AT11,$Z$9:$Z$398,0)+0,1)</f>
        <v>JAIZBANK</v>
      </c>
      <c r="AT11" s="59">
        <f>LARGE($Z$9:$Z$398,AA11)</f>
        <v>1145302458.3399999</v>
      </c>
    </row>
    <row r="12" spans="2:46" x14ac:dyDescent="0.25">
      <c r="B12" s="60" t="s">
        <v>28</v>
      </c>
      <c r="C12" s="41">
        <v>19.25</v>
      </c>
      <c r="D12" s="41">
        <v>19.8</v>
      </c>
      <c r="E12" s="41">
        <v>19.350000000000001</v>
      </c>
      <c r="F12" s="42">
        <v>19.350000000000001</v>
      </c>
      <c r="G12" s="43">
        <v>0.10000000000000142</v>
      </c>
      <c r="H12" s="43">
        <v>0.51948051948052687</v>
      </c>
      <c r="I12" s="62">
        <v>30045988</v>
      </c>
      <c r="J12" s="63">
        <v>586292742.45000005</v>
      </c>
      <c r="K12" s="46">
        <v>-0.16414686825053981</v>
      </c>
      <c r="L12" s="47"/>
      <c r="N12" s="48" t="str">
        <v>OANDO</v>
      </c>
      <c r="O12" s="49">
        <f>VLOOKUP(N12,$B$9:$F$1048576,5,FALSE)</f>
        <v>16.899999999999999</v>
      </c>
      <c r="P12" s="50" t="str">
        <f t="shared" si="4"/>
        <v>5.7%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5.6249999999999911</v>
      </c>
      <c r="V12" s="7" t="str">
        <f t="shared" si="0"/>
        <v>ACCESSCORP</v>
      </c>
      <c r="W12" s="52">
        <f t="shared" si="5"/>
        <v>5.1948051948052685E-3</v>
      </c>
      <c r="X12" s="52">
        <f t="shared" si="1"/>
        <v>-0.16414686825053981</v>
      </c>
      <c r="Y12" s="53">
        <f t="shared" si="2"/>
        <v>30045988</v>
      </c>
      <c r="Z12" s="53">
        <f t="shared" si="3"/>
        <v>586292742.45000005</v>
      </c>
      <c r="AA12" s="8">
        <v>4</v>
      </c>
      <c r="AB12" s="54" t="str" cm="1">
        <f t="array" ref="AB12">IF($AC12="","",INDEX($V$9:$V$398,SMALL(IF($W$9:$W$398=$AC12,ROW($V$9:$V$398)-ROW($V$9)+1),COUNTIFS($AC$9:AC12,AC12))))</f>
        <v>NEIMETH</v>
      </c>
      <c r="AC12" s="55">
        <f>IF(ROWS($AC$9:AC12)&lt;=$AC$5,SMALL($W$9:$W$398,ROWS($AC$9:AC12)),"")</f>
        <v>-3.5294117647058858E-2</v>
      </c>
      <c r="AD12" s="56" t="str">
        <f>INDEX($V$9:$Z$398,MATCH(AE12,$W$9:$W$398,0)+0,1)</f>
        <v>NEIMETH</v>
      </c>
      <c r="AE12" s="57">
        <f>SMALL($W$9:$W$398,AA12)</f>
        <v>-3.5294117647058858E-2</v>
      </c>
      <c r="AF12" s="57"/>
      <c r="AG12" s="54" t="str" cm="1">
        <f t="array" ref="AG12">IF($AH12="","",INDEX($V$9:$V$398,SMALL(IF($W$9:$W$398=$AH12,ROW($V$9:$V$398)-ROW($V$9)+1),COUNTIFS($AH$9:AH12,AH12))))</f>
        <v>OANDO</v>
      </c>
      <c r="AH12" s="55">
        <f>IF(ROWS($AH$9:AH12)&lt;=$AH$5,LARGE($W$9:$W$398,ROWS($AH$9:AH12)),"")</f>
        <v>5.6249999999999911E-2</v>
      </c>
      <c r="AJ12" s="56" t="str">
        <f>INDEX($V$9:$Z$398,MATCH(AK12,$X$9:$X$398,0)+0,1)</f>
        <v>NASCON</v>
      </c>
      <c r="AK12" s="57">
        <f>SMALL($X$9:$X$398,AA12)</f>
        <v>-0.36</v>
      </c>
      <c r="AM12" s="56" t="str">
        <f>INDEX($V$9:$Z$398,MATCH(AN12,$X$9:$X$398,0)+0,1)</f>
        <v>GEREGU</v>
      </c>
      <c r="AN12" s="57">
        <f>LARGE($X$9:$X$398,AA12)</f>
        <v>1.5062656641604009</v>
      </c>
      <c r="AP12" s="56" t="str">
        <f>INDEX($V$9:$Z$398,MATCH(AQ12,$Y$9:$Y$398,0)+0,1)</f>
        <v>UNIVINSURE</v>
      </c>
      <c r="AQ12" s="58">
        <f>LARGE($Y$9:$Y$398,AA12)</f>
        <v>36262636</v>
      </c>
      <c r="AR12" s="58"/>
      <c r="AS12" s="56" t="str">
        <f>INDEX($V$9:$Z$398,MATCH(AT12,$Z$9:$Z$398,0)+0,1)</f>
        <v>UCAP</v>
      </c>
      <c r="AT12" s="59">
        <f>LARGE($Z$9:$Z$398,AA12)</f>
        <v>825319003.45000005</v>
      </c>
    </row>
    <row r="13" spans="2:46" x14ac:dyDescent="0.25">
      <c r="B13" s="60" t="s">
        <v>29</v>
      </c>
      <c r="C13" s="41">
        <v>8.1</v>
      </c>
      <c r="D13" s="61">
        <v>8.9</v>
      </c>
      <c r="E13" s="61">
        <v>8.1</v>
      </c>
      <c r="F13" s="42">
        <v>8.9</v>
      </c>
      <c r="G13" s="43">
        <v>0.80000000000000071</v>
      </c>
      <c r="H13" s="43">
        <v>9.8765432098765515</v>
      </c>
      <c r="I13" s="62">
        <v>2864704</v>
      </c>
      <c r="J13" s="63">
        <v>24268726.100000001</v>
      </c>
      <c r="K13" s="46">
        <v>0.20270270270270263</v>
      </c>
      <c r="L13" s="47"/>
      <c r="N13" s="48" t="str">
        <v>JBERGER</v>
      </c>
      <c r="O13" s="49">
        <f>VLOOKUP(N13,$B$9:$F$1048576,5,FALSE)</f>
        <v>87.5</v>
      </c>
      <c r="P13" s="50" t="str">
        <f t="shared" si="4"/>
        <v>4.8%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4.7904191616766472</v>
      </c>
      <c r="V13" s="7" t="str">
        <f t="shared" si="0"/>
        <v>AFRIPRUD</v>
      </c>
      <c r="W13" s="52">
        <f t="shared" si="5"/>
        <v>9.876543209876551E-2</v>
      </c>
      <c r="X13" s="52">
        <f t="shared" si="1"/>
        <v>0.20270270270270263</v>
      </c>
      <c r="Y13" s="53">
        <f t="shared" si="2"/>
        <v>2864704</v>
      </c>
      <c r="Z13" s="53">
        <f t="shared" si="3"/>
        <v>24268726.100000001</v>
      </c>
      <c r="AA13" s="8">
        <v>5</v>
      </c>
      <c r="AB13" s="54" t="str" cm="1">
        <f t="array" ref="AB13">IF($AC13="","",INDEX($V$9:$V$398,SMALL(IF($W$9:$W$398=$AC13,ROW($V$9:$V$398)-ROW($V$9)+1),COUNTIFS($AC$9:AC13,AC13))))</f>
        <v>CONHALLPLC</v>
      </c>
      <c r="AC13" s="55">
        <f>IF(ROWS($AC$9:AC13)&lt;=$AC$5,SMALL($W$9:$W$398,ROWS($AC$9:AC13)),"")</f>
        <v>-3.4482758620689689E-2</v>
      </c>
      <c r="AD13" s="56" t="str">
        <f>INDEX($V$9:$Z$398,MATCH(AE13,$W$9:$W$398,0)+0,1)</f>
        <v>CONHALLPLC</v>
      </c>
      <c r="AE13" s="57">
        <f>SMALL($W$9:$W$398,AA13)</f>
        <v>-3.4482758620689689E-2</v>
      </c>
      <c r="AF13" s="57"/>
      <c r="AG13" s="54" t="str" cm="1">
        <f t="array" ref="AG13">IF($AH13="","",INDEX($V$9:$V$398,SMALL(IF($W$9:$W$398=$AH13,ROW($V$9:$V$398)-ROW($V$9)+1),COUNTIFS($AH$9:AH13,AH13))))</f>
        <v>JBERGER</v>
      </c>
      <c r="AH13" s="55">
        <f>IF(ROWS($AH$9:AH13)&lt;=$AH$5,LARGE($W$9:$W$398,ROWS($AH$9:AH13)),"")</f>
        <v>4.790419161676647E-2</v>
      </c>
      <c r="AJ13" s="56" t="str">
        <f>INDEX($V$9:$Z$398,MATCH(AK13,$X$9:$X$398,0)+0,1)</f>
        <v>DANGSUGAR</v>
      </c>
      <c r="AK13" s="57">
        <f>SMALL($X$9:$X$398,AA13)</f>
        <v>-0.2807017543859649</v>
      </c>
      <c r="AM13" s="56" t="str">
        <f>INDEX($V$9:$Z$398,MATCH(AN13,$X$9:$X$398,0)+0,1)</f>
        <v>DANGCEM</v>
      </c>
      <c r="AN13" s="57">
        <f>LARGE($X$9:$X$398,AA13)</f>
        <v>1.0528290090653334</v>
      </c>
      <c r="AP13" s="56" t="str">
        <f>INDEX($V$9:$Z$398,MATCH(AQ13,$Y$9:$Y$398,0)+0,1)</f>
        <v>FCMB</v>
      </c>
      <c r="AQ13" s="58">
        <f>LARGE($Y$9:$Y$398,AA13)</f>
        <v>33884106</v>
      </c>
      <c r="AR13" s="58"/>
      <c r="AS13" s="56" t="str">
        <f>INDEX($V$9:$Z$398,MATCH(AT13,$Z$9:$Z$398,0)+0,1)</f>
        <v>ACCESSCORP</v>
      </c>
      <c r="AT13" s="59">
        <f>LARGE($Z$9:$Z$398,AA13)</f>
        <v>586292742.45000005</v>
      </c>
    </row>
    <row r="14" spans="2:46" x14ac:dyDescent="0.25">
      <c r="B14" s="60" t="s">
        <v>30</v>
      </c>
      <c r="C14" s="41">
        <v>1.0900000000000001</v>
      </c>
      <c r="D14" s="41">
        <v>1.1000000000000001</v>
      </c>
      <c r="E14" s="41">
        <v>1.08</v>
      </c>
      <c r="F14" s="42">
        <v>1.1000000000000001</v>
      </c>
      <c r="G14" s="43">
        <v>1.0000000000000009E-2</v>
      </c>
      <c r="H14" s="43">
        <v>0.91743119266055118</v>
      </c>
      <c r="I14" s="62">
        <v>9110605</v>
      </c>
      <c r="J14" s="63">
        <v>9892047.5</v>
      </c>
      <c r="K14" s="46">
        <v>0.375</v>
      </c>
      <c r="L14" s="47"/>
      <c r="N14" s="48" t="str">
        <v>SUNUASSUR</v>
      </c>
      <c r="O14" s="49">
        <f>VLOOKUP(N14,$B$9:$F$1048576,5,FALSE)</f>
        <v>1.45</v>
      </c>
      <c r="P14" s="50" t="str">
        <f t="shared" si="4"/>
        <v>4.4%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4.3165467625899323</v>
      </c>
      <c r="V14" s="7" t="str">
        <f t="shared" si="0"/>
        <v>AIICO</v>
      </c>
      <c r="W14" s="52">
        <f t="shared" si="5"/>
        <v>9.174311926605512E-3</v>
      </c>
      <c r="X14" s="52">
        <f t="shared" si="1"/>
        <v>0.375</v>
      </c>
      <c r="Y14" s="53">
        <f t="shared" si="2"/>
        <v>9110605</v>
      </c>
      <c r="Z14" s="53">
        <f t="shared" si="3"/>
        <v>9892047.5</v>
      </c>
      <c r="AA14" s="8">
        <v>6</v>
      </c>
      <c r="AB14" s="54" t="str" cm="1">
        <f t="array" ref="AB14">IF($AC14="","",INDEX($V$9:$V$398,SMALL(IF($W$9:$W$398=$AC14,ROW($V$9:$V$398)-ROW($V$9)+1),COUNTIFS($AC$9:AC14,AC14))))</f>
        <v>MTNN</v>
      </c>
      <c r="AC14" s="55">
        <f>IF(ROWS($AC$9:AC14)&lt;=$AC$5,SMALL($W$9:$W$398,ROWS($AC$9:AC14)),"")</f>
        <v>-3.3990147783251261E-2</v>
      </c>
      <c r="AD14" s="56" t="str">
        <f>INDEX($V$9:$Z$398,MATCH(AE14,$W$9:$W$398,0)+0,1)</f>
        <v>MTNN</v>
      </c>
      <c r="AE14" s="57">
        <f>SMALL($W$9:$W$398,AA14)</f>
        <v>-3.3990147783251261E-2</v>
      </c>
      <c r="AF14" s="57"/>
      <c r="AG14" s="54" t="str" cm="1">
        <f t="array" ref="AG14">IF($AH14="","",INDEX($V$9:$V$398,SMALL(IF($W$9:$W$398=$AH14,ROW($V$9:$V$398)-ROW($V$9)+1),COUNTIFS($AH$9:AH14,AH14))))</f>
        <v>SUNUASSUR</v>
      </c>
      <c r="AH14" s="55">
        <f>IF(ROWS($AH$9:AH14)&lt;=$AH$5,LARGE($W$9:$W$398,ROWS($AH$9:AH14)),"")</f>
        <v>4.3165467625899324E-2</v>
      </c>
      <c r="AJ14" s="56" t="str">
        <f>INDEX($V$9:$Z$398,MATCH(AK14,$X$9:$X$398,0)+0,1)</f>
        <v>PZ</v>
      </c>
      <c r="AK14" s="57">
        <f>SMALL($X$9:$X$398,AA14)</f>
        <v>-0.2584269662921348</v>
      </c>
      <c r="AM14" s="56" t="str">
        <f>INDEX($V$9:$Z$398,MATCH(AN14,$X$9:$X$398,0)+0,1)</f>
        <v>JBERGER</v>
      </c>
      <c r="AN14" s="57">
        <f>LARGE($X$9:$X$398,AA14)</f>
        <v>1.0348837209302326</v>
      </c>
      <c r="AP14" s="56" t="str">
        <f>INDEX($V$9:$Z$398,MATCH(AQ14,$Y$9:$Y$398,0)+0,1)</f>
        <v>ACCESSCORP</v>
      </c>
      <c r="AQ14" s="58">
        <f>LARGE($Y$9:$Y$398,AA14)</f>
        <v>30045988</v>
      </c>
      <c r="AR14" s="58"/>
      <c r="AS14" s="56" t="str">
        <f>INDEX($V$9:$Z$398,MATCH(AT14,$Z$9:$Z$398,0)+0,1)</f>
        <v>UBA</v>
      </c>
      <c r="AT14" s="59">
        <f>LARGE($Z$9:$Z$398,AA14)</f>
        <v>564684739.04999995</v>
      </c>
    </row>
    <row r="15" spans="2:46" x14ac:dyDescent="0.25">
      <c r="B15" s="60" t="s">
        <v>31</v>
      </c>
      <c r="C15" s="41">
        <v>2100</v>
      </c>
      <c r="D15" s="61">
        <v>2100</v>
      </c>
      <c r="E15" s="61">
        <v>2100</v>
      </c>
      <c r="F15" s="42">
        <v>2100</v>
      </c>
      <c r="G15" s="43">
        <v>0</v>
      </c>
      <c r="H15" s="43">
        <v>0</v>
      </c>
      <c r="I15" s="62">
        <v>1062</v>
      </c>
      <c r="J15" s="63">
        <v>2312827.2999999998</v>
      </c>
      <c r="K15" s="46">
        <v>0.11287758346581866</v>
      </c>
      <c r="L15" s="47"/>
      <c r="N15" s="48" t="str">
        <v>UNILEVER</v>
      </c>
      <c r="O15" s="49">
        <f>VLOOKUP(N15,$B$9:$F$1048576,5,FALSE)</f>
        <v>18</v>
      </c>
      <c r="P15" s="50" t="str">
        <f t="shared" si="4"/>
        <v>4.1%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4.04624277456647</v>
      </c>
      <c r="V15" s="7" t="str">
        <f t="shared" si="0"/>
        <v>AIRTELAFRI</v>
      </c>
      <c r="W15" s="52">
        <f t="shared" si="5"/>
        <v>0</v>
      </c>
      <c r="X15" s="52">
        <f t="shared" si="1"/>
        <v>0.11287758346581866</v>
      </c>
      <c r="Y15" s="53">
        <f t="shared" si="2"/>
        <v>1062</v>
      </c>
      <c r="Z15" s="53">
        <f t="shared" si="3"/>
        <v>2312827.2999999998</v>
      </c>
      <c r="AA15" s="8">
        <v>7</v>
      </c>
      <c r="AB15" s="54" t="str" cm="1">
        <f t="array" ref="AB15">IF($AC15="","",INDEX($V$9:$V$398,SMALL(IF($W$9:$W$398=$AC15,ROW($V$9:$V$398)-ROW($V$9)+1),COUNTIFS($AC$9:AC15,AC15))))</f>
        <v>HONYFLOUR</v>
      </c>
      <c r="AC15" s="55">
        <f>IF(ROWS($AC$9:AC15)&lt;=$AC$5,SMALL($W$9:$W$398,ROWS($AC$9:AC15)),"")</f>
        <v>-3.1884057971014582E-2</v>
      </c>
      <c r="AD15" s="56" t="str">
        <f>INDEX($V$9:$Z$398,MATCH(AE15,$W$9:$W$398,0)+0,1)</f>
        <v>HONYFLOUR</v>
      </c>
      <c r="AE15" s="57">
        <f>SMALL($W$9:$W$398,AA15)</f>
        <v>-3.1884057971014582E-2</v>
      </c>
      <c r="AF15" s="57"/>
      <c r="AG15" s="54" t="str" cm="1">
        <f t="array" ref="AG15">IF($AH15="","",INDEX($V$9:$V$398,SMALL(IF($W$9:$W$398=$AH15,ROW($V$9:$V$398)-ROW($V$9)+1),COUNTIFS($AH$9:AH15,AH15))))</f>
        <v>UNILEVER</v>
      </c>
      <c r="AH15" s="55">
        <f>IF(ROWS($AH$9:AH15)&lt;=$AH$5,LARGE($W$9:$W$398,ROWS($AH$9:AH15)),"")</f>
        <v>4.0462427745664699E-2</v>
      </c>
      <c r="AJ15" s="56" t="str">
        <f>INDEX($V$9:$Z$398,MATCH(AK15,$X$9:$X$398,0)+0,1)</f>
        <v>MTNN</v>
      </c>
      <c r="AK15" s="57">
        <f>SMALL($X$9:$X$398,AA15)</f>
        <v>-0.2571969696969697</v>
      </c>
      <c r="AM15" s="56" t="str">
        <f>INDEX($V$9:$Z$398,MATCH(AN15,$X$9:$X$398,0)+0,1)</f>
        <v>PRESCO</v>
      </c>
      <c r="AN15" s="57">
        <f>LARGE($X$9:$X$398,AA15)</f>
        <v>0.98445595854922274</v>
      </c>
      <c r="AP15" s="56" t="str">
        <f>INDEX($V$9:$Z$398,MATCH(AQ15,$Y$9:$Y$398,0)+0,1)</f>
        <v>UBA</v>
      </c>
      <c r="AQ15" s="58">
        <f>LARGE($Y$9:$Y$398,AA15)</f>
        <v>23841837</v>
      </c>
      <c r="AR15" s="58"/>
      <c r="AS15" s="56" t="str">
        <f>INDEX($V$9:$Z$398,MATCH(AT15,$Z$9:$Z$398,0)+0,1)</f>
        <v>MTNN</v>
      </c>
      <c r="AT15" s="59">
        <f>LARGE($Z$9:$Z$398,AA15)</f>
        <v>467398865.10000002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2666</v>
      </c>
      <c r="J16" s="63">
        <v>18851.900000000001</v>
      </c>
      <c r="K16" s="46">
        <v>0</v>
      </c>
      <c r="L16" s="47"/>
      <c r="N16" s="48" t="str">
        <v>FBNH</v>
      </c>
      <c r="O16" s="49">
        <f>VLOOKUP(N16,$B$9:$F$1048576,5,FALSE)</f>
        <v>23.75</v>
      </c>
      <c r="P16" s="50" t="str">
        <f t="shared" si="4"/>
        <v>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3.9387308533916783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2666</v>
      </c>
      <c r="Z16" s="53">
        <f t="shared" si="3"/>
        <v>18851.900000000001</v>
      </c>
      <c r="AA16" s="8">
        <v>8</v>
      </c>
      <c r="AB16" s="54" t="str" cm="1">
        <f t="array" ref="AB16">IF($AC16="","",INDEX($V$9:$V$398,SMALL(IF($W$9:$W$398=$AC16,ROW($V$9:$V$398)-ROW($V$9)+1),COUNTIFS($AC$9:AC16,AC16))))</f>
        <v>MANSARD</v>
      </c>
      <c r="AC16" s="55">
        <f>IF(ROWS($AC$9:AC16)&lt;=$AC$5,SMALL($W$9:$W$398,ROWS($AC$9:AC16)),"")</f>
        <v>-2.4999999999999977E-2</v>
      </c>
      <c r="AD16" s="56" t="str">
        <f>INDEX($V$9:$Z$398,MATCH(AE16,$W$9:$W$398,0)+0,1)</f>
        <v>MANSARD</v>
      </c>
      <c r="AE16" s="57">
        <f>SMALL($W$9:$W$398,AA16)</f>
        <v>-2.4999999999999977E-2</v>
      </c>
      <c r="AF16" s="57"/>
      <c r="AG16" s="54" t="str" cm="1">
        <f t="array" ref="AG16">IF($AH16="","",INDEX($V$9:$V$398,SMALL(IF($W$9:$W$398=$AH16,ROW($V$9:$V$398)-ROW($V$9)+1),COUNTIFS($AH$9:AH16,AH16))))</f>
        <v>FBNH</v>
      </c>
      <c r="AH16" s="55">
        <f>IF(ROWS($AH$9:AH16)&lt;=$AH$5,LARGE($W$9:$W$398,ROWS($AH$9:AH16)),"")</f>
        <v>3.9387308533916782E-2</v>
      </c>
      <c r="AJ16" s="56" t="str">
        <f>INDEX($V$9:$Z$398,MATCH(AK16,$X$9:$X$398,0)+0,1)</f>
        <v>UPDCREIT</v>
      </c>
      <c r="AK16" s="57">
        <f>SMALL($X$9:$X$398,AA16)</f>
        <v>-0.234375</v>
      </c>
      <c r="AM16" s="56" t="str">
        <f>INDEX($V$9:$Z$398,MATCH(AN16,$X$9:$X$398,0)+0,1)</f>
        <v>BUAFOODS</v>
      </c>
      <c r="AN16" s="57">
        <f>LARGE($X$9:$X$398,AA16)</f>
        <v>0.96432264736297801</v>
      </c>
      <c r="AP16" s="56" t="str">
        <f>INDEX($V$9:$Z$398,MATCH(AQ16,$Y$9:$Y$398,0)+0,1)</f>
        <v>UCAP</v>
      </c>
      <c r="AQ16" s="58">
        <f>LARGE($Y$9:$Y$398,AA16)</f>
        <v>23038057</v>
      </c>
      <c r="AR16" s="58"/>
      <c r="AS16" s="56" t="str">
        <f>INDEX($V$9:$Z$398,MATCH(AT16,$Z$9:$Z$398,0)+0,1)</f>
        <v>FBNH</v>
      </c>
      <c r="AT16" s="59">
        <f>LARGE($Z$9:$Z$398,AA16)</f>
        <v>286176420.64999998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</v>
      </c>
      <c r="J17" s="63">
        <v>2</v>
      </c>
      <c r="K17" s="46">
        <v>-1.477832512315258E-2</v>
      </c>
      <c r="L17" s="47"/>
      <c r="N17" s="48" t="str">
        <v>JAIZBANK</v>
      </c>
      <c r="O17" s="49">
        <f>VLOOKUP(N17,$B$9:$F$1048576,5,FALSE)</f>
        <v>2.23</v>
      </c>
      <c r="P17" s="50" t="str">
        <f t="shared" si="4"/>
        <v>3.8%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3.720930232558143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</v>
      </c>
      <c r="Z17" s="53">
        <f t="shared" si="3"/>
        <v>2</v>
      </c>
      <c r="AA17" s="8">
        <v>9</v>
      </c>
      <c r="AB17" s="54" t="str" cm="1">
        <f t="array" ref="AB17">IF($AC17="","",INDEX($V$9:$V$398,SMALL(IF($W$9:$W$398=$AC17,ROW($V$9:$V$398)-ROW($V$9)+1),COUNTIFS($AC$9:AC17,AC17))))</f>
        <v>WEMABANK</v>
      </c>
      <c r="AC17" s="55">
        <f>IF(ROWS($AC$9:AC17)&lt;=$AC$5,SMALL($W$9:$W$398,ROWS($AC$9:AC17)),"")</f>
        <v>-2.255639097744366E-2</v>
      </c>
      <c r="AD17" s="56" t="str">
        <f>INDEX($V$9:$Z$398,MATCH(AE17,$W$9:$W$398,0)+0,1)</f>
        <v>WEMABANK</v>
      </c>
      <c r="AE17" s="57">
        <f>SMALL($W$9:$W$398,AA17)</f>
        <v>-2.255639097744366E-2</v>
      </c>
      <c r="AF17" s="57"/>
      <c r="AG17" s="54" t="str" cm="1">
        <f t="array" ref="AG17">IF($AH17="","",INDEX($V$9:$V$398,SMALL(IF($W$9:$W$398=$AH17,ROW($V$9:$V$398)-ROW($V$9)+1),COUNTIFS($AH$9:AH17,AH17))))</f>
        <v>JAIZBANK</v>
      </c>
      <c r="AH17" s="55">
        <f>IF(ROWS($AH$9:AH17)&lt;=$AH$5,LARGE($W$9:$W$398,ROWS($AH$9:AH17)),"")</f>
        <v>3.720930232558143E-2</v>
      </c>
      <c r="AJ17" s="56" t="str">
        <f>INDEX($V$9:$Z$398,MATCH(AK17,$X$9:$X$398,0)+0,1)</f>
        <v>STANBIC</v>
      </c>
      <c r="AK17" s="57">
        <f>SMALL($X$9:$X$398,AA17)</f>
        <v>-0.23187365398420678</v>
      </c>
      <c r="AM17" s="56" t="str">
        <f>INDEX($V$9:$Z$398,MATCH(AN17,$X$9:$X$398,0)+0,1)</f>
        <v>TRIPPLEG</v>
      </c>
      <c r="AN17" s="57">
        <f>LARGE($X$9:$X$398,AA17)</f>
        <v>0.92093023255813966</v>
      </c>
      <c r="AP17" s="56" t="str">
        <f>INDEX($V$9:$Z$398,MATCH(AQ17,$Y$9:$Y$398,0)+0,1)</f>
        <v>FIDELITYBK</v>
      </c>
      <c r="AQ17" s="58">
        <f>LARGE($Y$9:$Y$398,AA17)</f>
        <v>13793089</v>
      </c>
      <c r="AR17" s="58"/>
      <c r="AS17" s="56" t="str">
        <f>INDEX($V$9:$Z$398,MATCH(AT17,$Z$9:$Z$398,0)+0,1)</f>
        <v>FCMB</v>
      </c>
      <c r="AT17" s="59">
        <f>LARGE($Z$9:$Z$398,AA17)</f>
        <v>257088428.34999999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1564</v>
      </c>
      <c r="J18" s="63">
        <v>24491</v>
      </c>
      <c r="K18" s="46">
        <v>0.15384615384615374</v>
      </c>
      <c r="L18" s="47"/>
      <c r="N18" s="48" t="str">
        <v>UBA</v>
      </c>
      <c r="O18" s="49">
        <f>VLOOKUP(N18,$B$9:$F$1048576,5,FALSE)</f>
        <v>23.85</v>
      </c>
      <c r="P18" s="50" t="str">
        <f t="shared" si="4"/>
        <v>3.7%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3.6956521739130501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1564</v>
      </c>
      <c r="Z18" s="53">
        <f t="shared" si="3"/>
        <v>24491</v>
      </c>
      <c r="AA18" s="8">
        <v>10</v>
      </c>
      <c r="AB18" s="54" t="str" cm="1">
        <f t="array" ref="AB18">IF($AC18="","",INDEX($V$9:$V$398,SMALL(IF($W$9:$W$398=$AC18,ROW($V$9:$V$398)-ROW($V$9)+1),COUNTIFS($AC$9:AC18,AC18))))</f>
        <v>TIP</v>
      </c>
      <c r="AC18" s="55">
        <f>IF(ROWS($AC$9:AC18)&lt;=$AC$5,SMALL($W$9:$W$398,ROWS($AC$9:AC18)),"")</f>
        <v>-2.0000000000000018E-2</v>
      </c>
      <c r="AD18" s="56" t="str">
        <f>INDEX($V$9:$Z$398,MATCH(AE18,$W$9:$W$398,0)+0,1)</f>
        <v>TIP</v>
      </c>
      <c r="AE18" s="57">
        <f>SMALL($W$9:$W$398,AA18)</f>
        <v>-2.0000000000000018E-2</v>
      </c>
      <c r="AF18" s="57"/>
      <c r="AG18" s="54" t="str" cm="1">
        <f t="array" ref="AG18">IF($AH18="","",INDEX($V$9:$V$398,SMALL(IF($W$9:$W$398=$AH18,ROW($V$9:$V$398)-ROW($V$9)+1),COUNTIFS($AH$9:AH18,AH18))))</f>
        <v>UBA</v>
      </c>
      <c r="AH18" s="55">
        <f>IF(ROWS($AH$9:AH18)&lt;=$AH$5,LARGE($W$9:$W$398,ROWS($AH$9:AH18)),"")</f>
        <v>3.6956521739130499E-2</v>
      </c>
      <c r="AJ18" s="56" t="str">
        <f>INDEX($V$9:$Z$398,MATCH(AK18,$X$9:$X$398,0)+0,1)</f>
        <v>NSLTECH</v>
      </c>
      <c r="AK18" s="57">
        <f>SMALL($X$9:$X$398,AA18)</f>
        <v>-0.22972972972972983</v>
      </c>
      <c r="AM18" s="56" t="str">
        <f>INDEX($V$9:$Z$398,MATCH(AN18,$X$9:$X$398,0)+0,1)</f>
        <v>CAP</v>
      </c>
      <c r="AN18" s="57">
        <f>LARGE($X$9:$X$398,AA18)</f>
        <v>0.72661870503597115</v>
      </c>
      <c r="AP18" s="56" t="str">
        <f>INDEX($V$9:$Z$398,MATCH(AQ18,$Y$9:$Y$398,0)+0,1)</f>
        <v>STERLINGNG</v>
      </c>
      <c r="AQ18" s="58">
        <f>LARGE($Y$9:$Y$398,AA18)</f>
        <v>13674029</v>
      </c>
      <c r="AR18" s="58"/>
      <c r="AS18" s="56" t="str">
        <f>INDEX($V$9:$Z$398,MATCH(AT18,$Z$9:$Z$398,0)+0,1)</f>
        <v>OANDO</v>
      </c>
      <c r="AT18" s="59">
        <f>LARGE($Z$9:$Z$398,AA18)</f>
        <v>221516427.44999999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3300</v>
      </c>
      <c r="J19" s="63">
        <v>159390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3300</v>
      </c>
      <c r="Z19" s="53">
        <f t="shared" si="3"/>
        <v>159390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52732</v>
      </c>
      <c r="J20" s="63">
        <v>6797154.7999999998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52732</v>
      </c>
      <c r="Z20" s="53">
        <f t="shared" si="3"/>
        <v>6797154.7999999998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9539</v>
      </c>
      <c r="J21" s="63">
        <v>3301738</v>
      </c>
      <c r="K21" s="46">
        <v>0.96432264736297801</v>
      </c>
      <c r="L21" s="47"/>
      <c r="N21" s="66">
        <f>COUNTIF($H$9:$H$119,"&gt;0.00")</f>
        <v>28</v>
      </c>
      <c r="O21" s="66">
        <f>COUNTIF($H$9:$H$119,"&lt;0.00")</f>
        <v>14</v>
      </c>
      <c r="P21" s="66">
        <f>COUNTIF($H$9:$H$119,"=0.00")</f>
        <v>69</v>
      </c>
      <c r="Q21" s="67">
        <f>N21/O21</f>
        <v>2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9539</v>
      </c>
      <c r="Z21" s="53">
        <f t="shared" si="3"/>
        <v>3301738</v>
      </c>
      <c r="AG21" s="57"/>
      <c r="AH21" s="57"/>
      <c r="AI21" s="68"/>
    </row>
    <row r="22" spans="2:46" x14ac:dyDescent="0.25">
      <c r="B22" s="60" t="s">
        <v>42</v>
      </c>
      <c r="C22" s="41">
        <v>18.25</v>
      </c>
      <c r="D22" s="61">
        <v>18.25</v>
      </c>
      <c r="E22" s="61">
        <v>18.25</v>
      </c>
      <c r="F22" s="42">
        <v>18.25</v>
      </c>
      <c r="G22" s="43">
        <v>0</v>
      </c>
      <c r="H22" s="43">
        <v>0</v>
      </c>
      <c r="I22" s="62">
        <v>96470</v>
      </c>
      <c r="J22" s="63">
        <v>1843810.15</v>
      </c>
      <c r="K22" s="46">
        <v>-3.9473684210526327E-2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-3.9473684210526327E-2</v>
      </c>
      <c r="Y22" s="53">
        <f t="shared" si="2"/>
        <v>96470</v>
      </c>
      <c r="Z22" s="53">
        <f t="shared" si="3"/>
        <v>1843810.15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67453</v>
      </c>
      <c r="J23" s="63">
        <v>2392380.35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67453</v>
      </c>
      <c r="Z23" s="53">
        <f t="shared" si="3"/>
        <v>2392380.35</v>
      </c>
      <c r="AG23" s="57"/>
      <c r="AH23" s="57"/>
      <c r="AI23" s="68"/>
    </row>
    <row r="24" spans="2:46" x14ac:dyDescent="0.25">
      <c r="B24" s="60" t="s">
        <v>44</v>
      </c>
      <c r="C24" s="41">
        <v>1.58</v>
      </c>
      <c r="D24" s="61">
        <v>1.58</v>
      </c>
      <c r="E24" s="61">
        <v>1.58</v>
      </c>
      <c r="F24" s="42">
        <v>1.58</v>
      </c>
      <c r="G24" s="43">
        <v>0</v>
      </c>
      <c r="H24" s="43">
        <v>0</v>
      </c>
      <c r="I24" s="62">
        <v>226942</v>
      </c>
      <c r="J24" s="63">
        <v>331308.58</v>
      </c>
      <c r="K24" s="46">
        <v>-0.11731843575418988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-0.11731843575418988</v>
      </c>
      <c r="Y24" s="53">
        <f t="shared" si="2"/>
        <v>226942</v>
      </c>
      <c r="Z24" s="53">
        <f t="shared" si="3"/>
        <v>331308.58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3.3</v>
      </c>
      <c r="E25" s="41">
        <v>3.3</v>
      </c>
      <c r="F25" s="42">
        <v>3.3</v>
      </c>
      <c r="G25" s="43">
        <v>0</v>
      </c>
      <c r="H25" s="43">
        <v>0</v>
      </c>
      <c r="I25" s="62">
        <v>129349</v>
      </c>
      <c r="J25" s="63">
        <v>417133.51</v>
      </c>
      <c r="K25" s="46">
        <v>-0.20481927710843384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-0.20481927710843384</v>
      </c>
      <c r="Y25" s="53">
        <f t="shared" si="2"/>
        <v>129349</v>
      </c>
      <c r="Z25" s="53">
        <f t="shared" si="3"/>
        <v>417133.51</v>
      </c>
      <c r="AG25" s="57"/>
      <c r="AH25" s="57"/>
      <c r="AI25" s="68"/>
    </row>
    <row r="26" spans="2:46" x14ac:dyDescent="0.25">
      <c r="B26" s="60" t="s">
        <v>46</v>
      </c>
      <c r="C26" s="41">
        <v>2.19</v>
      </c>
      <c r="D26" s="61">
        <v>2.2599999999999998</v>
      </c>
      <c r="E26" s="61">
        <v>2.1800000000000002</v>
      </c>
      <c r="F26" s="42">
        <v>2.19</v>
      </c>
      <c r="G26" s="43">
        <v>0</v>
      </c>
      <c r="H26" s="43">
        <v>0</v>
      </c>
      <c r="I26" s="62">
        <v>2785686</v>
      </c>
      <c r="J26" s="63">
        <v>6136974.21</v>
      </c>
      <c r="K26" s="46">
        <v>0.11167512690355319</v>
      </c>
      <c r="L26" s="47"/>
      <c r="N26" s="70"/>
      <c r="V26" s="7" t="str">
        <f t="shared" si="0"/>
        <v>CHAMS</v>
      </c>
      <c r="W26" s="52">
        <f t="shared" si="5"/>
        <v>0</v>
      </c>
      <c r="X26" s="52">
        <f t="shared" si="1"/>
        <v>0.11167512690355319</v>
      </c>
      <c r="Y26" s="53">
        <f t="shared" si="2"/>
        <v>2785686</v>
      </c>
      <c r="Z26" s="53">
        <f t="shared" si="3"/>
        <v>6136974.21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21039</v>
      </c>
      <c r="J27" s="63">
        <v>77634.41</v>
      </c>
      <c r="K27" s="46">
        <v>-0.10843373493975905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-0.10843373493975905</v>
      </c>
      <c r="Y27" s="53">
        <f t="shared" si="2"/>
        <v>21039</v>
      </c>
      <c r="Z27" s="53">
        <f t="shared" si="3"/>
        <v>77634.41</v>
      </c>
      <c r="AG27" s="57"/>
      <c r="AH27" s="57"/>
      <c r="AI27" s="68"/>
    </row>
    <row r="28" spans="2:46" x14ac:dyDescent="0.25">
      <c r="B28" s="60" t="s">
        <v>48</v>
      </c>
      <c r="C28" s="41">
        <v>1.45</v>
      </c>
      <c r="D28" s="61">
        <v>1.4</v>
      </c>
      <c r="E28" s="61">
        <v>1.34</v>
      </c>
      <c r="F28" s="42">
        <v>1.4</v>
      </c>
      <c r="G28" s="43">
        <v>-5.0000000000000044E-2</v>
      </c>
      <c r="H28" s="43">
        <v>-3.4482758620689689</v>
      </c>
      <c r="I28" s="62">
        <v>1085263</v>
      </c>
      <c r="J28" s="63">
        <v>1481209.17</v>
      </c>
      <c r="K28" s="46">
        <v>-4.7619047619047672E-2</v>
      </c>
      <c r="L28" s="47"/>
      <c r="V28" s="7" t="str">
        <f t="shared" si="0"/>
        <v>CONHALLPLC</v>
      </c>
      <c r="W28" s="52">
        <f t="shared" si="5"/>
        <v>-3.4482758620689689E-2</v>
      </c>
      <c r="X28" s="52">
        <f t="shared" si="1"/>
        <v>-4.7619047619047672E-2</v>
      </c>
      <c r="Y28" s="53">
        <f t="shared" si="2"/>
        <v>1085263</v>
      </c>
      <c r="Z28" s="53">
        <f t="shared" si="3"/>
        <v>1481209.17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81921</v>
      </c>
      <c r="J29" s="63">
        <v>10933683.300000001</v>
      </c>
      <c r="K29" s="46">
        <v>0.63230035756853376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0.63230035756853376</v>
      </c>
      <c r="Y29" s="53">
        <f t="shared" si="2"/>
        <v>81921</v>
      </c>
      <c r="Z29" s="53">
        <f t="shared" si="3"/>
        <v>10933683.300000001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2.1</v>
      </c>
      <c r="E30" s="41">
        <v>2.1</v>
      </c>
      <c r="F30" s="42">
        <v>2.1</v>
      </c>
      <c r="G30" s="43">
        <v>0</v>
      </c>
      <c r="H30" s="43">
        <v>0</v>
      </c>
      <c r="I30" s="62">
        <v>289978</v>
      </c>
      <c r="J30" s="63">
        <v>603075.44999999995</v>
      </c>
      <c r="K30" s="46">
        <v>0.50000000000000022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0.50000000000000022</v>
      </c>
      <c r="Y30" s="53">
        <f t="shared" si="2"/>
        <v>289978</v>
      </c>
      <c r="Z30" s="53">
        <f t="shared" si="3"/>
        <v>603075.44999999995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9.6</v>
      </c>
      <c r="E31" s="41">
        <v>9.4499999999999993</v>
      </c>
      <c r="F31" s="42">
        <v>9.4499999999999993</v>
      </c>
      <c r="G31" s="43">
        <v>-5.0000000000000711E-2</v>
      </c>
      <c r="H31" s="43">
        <v>-0.52631578947369162</v>
      </c>
      <c r="I31" s="62">
        <v>2135581</v>
      </c>
      <c r="J31" s="63">
        <v>20286303.600000001</v>
      </c>
      <c r="K31" s="46">
        <v>4.9999999999999822E-2</v>
      </c>
      <c r="L31" s="47"/>
      <c r="V31" s="7" t="str">
        <f t="shared" si="0"/>
        <v>CUSTODIAN</v>
      </c>
      <c r="W31" s="52">
        <f t="shared" si="5"/>
        <v>-5.2631578947369166E-3</v>
      </c>
      <c r="X31" s="52">
        <f t="shared" si="1"/>
        <v>4.9999999999999822E-2</v>
      </c>
      <c r="Y31" s="53">
        <f t="shared" si="2"/>
        <v>2135581</v>
      </c>
      <c r="Z31" s="53">
        <f t="shared" si="3"/>
        <v>20286303.600000001</v>
      </c>
    </row>
    <row r="32" spans="2:46" x14ac:dyDescent="0.25">
      <c r="B32" s="60" t="s">
        <v>52</v>
      </c>
      <c r="C32" s="41">
        <v>5.58</v>
      </c>
      <c r="D32" s="61">
        <v>6.13</v>
      </c>
      <c r="E32" s="61">
        <v>6.13</v>
      </c>
      <c r="F32" s="42">
        <v>6.13</v>
      </c>
      <c r="G32" s="43">
        <v>0.54999999999999982</v>
      </c>
      <c r="H32" s="43">
        <v>9.8566308243727576</v>
      </c>
      <c r="I32" s="62">
        <v>194643857</v>
      </c>
      <c r="J32" s="63">
        <v>1193166843.4100001</v>
      </c>
      <c r="K32" s="46">
        <v>1.6085106382978722</v>
      </c>
      <c r="L32" s="47"/>
      <c r="V32" s="7" t="str">
        <f t="shared" si="0"/>
        <v>CUTIX</v>
      </c>
      <c r="W32" s="52">
        <f t="shared" si="5"/>
        <v>9.8566308243727571E-2</v>
      </c>
      <c r="X32" s="52">
        <f t="shared" si="1"/>
        <v>1.6085106382978722</v>
      </c>
      <c r="Y32" s="53">
        <f t="shared" si="2"/>
        <v>194643857</v>
      </c>
      <c r="Z32" s="53">
        <f t="shared" si="3"/>
        <v>1193166843.4100001</v>
      </c>
    </row>
    <row r="33" spans="2:26" x14ac:dyDescent="0.25">
      <c r="B33" s="60" t="s">
        <v>53</v>
      </c>
      <c r="C33" s="41">
        <v>6.9</v>
      </c>
      <c r="D33" s="61">
        <v>6.9</v>
      </c>
      <c r="E33" s="61">
        <v>6.9</v>
      </c>
      <c r="F33" s="42">
        <v>6.9</v>
      </c>
      <c r="G33" s="43">
        <v>0</v>
      </c>
      <c r="H33" s="43">
        <v>0</v>
      </c>
      <c r="I33" s="62">
        <v>335961</v>
      </c>
      <c r="J33" s="63">
        <v>2195340</v>
      </c>
      <c r="K33" s="46">
        <v>-0.16867469879518071</v>
      </c>
      <c r="V33" s="7" t="str">
        <f t="shared" si="0"/>
        <v>CWG</v>
      </c>
      <c r="W33" s="52">
        <f t="shared" si="5"/>
        <v>0</v>
      </c>
      <c r="X33" s="52">
        <f t="shared" si="1"/>
        <v>-0.16867469879518071</v>
      </c>
      <c r="Y33" s="53">
        <f t="shared" si="2"/>
        <v>335961</v>
      </c>
      <c r="Z33" s="53">
        <f t="shared" si="3"/>
        <v>2195340</v>
      </c>
    </row>
    <row r="34" spans="2:26" x14ac:dyDescent="0.25">
      <c r="B34" s="60" t="s">
        <v>54</v>
      </c>
      <c r="C34" s="41">
        <v>0.52</v>
      </c>
      <c r="D34" s="41">
        <v>0.52</v>
      </c>
      <c r="E34" s="41">
        <v>0.52</v>
      </c>
      <c r="F34" s="42">
        <v>0.52</v>
      </c>
      <c r="G34" s="43">
        <v>0</v>
      </c>
      <c r="H34" s="43">
        <v>0</v>
      </c>
      <c r="I34" s="62">
        <v>154810</v>
      </c>
      <c r="J34" s="63">
        <v>80350.399999999994</v>
      </c>
      <c r="K34" s="46">
        <v>-0.42222222222222217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-0.42222222222222217</v>
      </c>
      <c r="Y34" s="53">
        <f t="shared" si="2"/>
        <v>154810</v>
      </c>
      <c r="Z34" s="53">
        <f t="shared" si="3"/>
        <v>80350.399999999994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6596</v>
      </c>
      <c r="J35" s="63">
        <v>3898895.6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6596</v>
      </c>
      <c r="Z35" s="53">
        <f t="shared" si="3"/>
        <v>3898895.6</v>
      </c>
    </row>
    <row r="36" spans="2:26" x14ac:dyDescent="0.25">
      <c r="B36" s="60" t="s">
        <v>56</v>
      </c>
      <c r="C36" s="41">
        <v>41.6</v>
      </c>
      <c r="D36" s="61">
        <v>41.6</v>
      </c>
      <c r="E36" s="61">
        <v>41</v>
      </c>
      <c r="F36" s="42">
        <v>41</v>
      </c>
      <c r="G36" s="43">
        <v>-0.60000000000000142</v>
      </c>
      <c r="H36" s="43">
        <v>-1.4423076923076956</v>
      </c>
      <c r="I36" s="62">
        <v>1300655</v>
      </c>
      <c r="J36" s="63">
        <v>53480964.850000001</v>
      </c>
      <c r="K36" s="46">
        <v>-0.2807017543859649</v>
      </c>
      <c r="L36" s="47"/>
      <c r="V36" s="7" t="str">
        <f t="shared" si="0"/>
        <v>DANGSUGAR</v>
      </c>
      <c r="W36" s="52">
        <f t="shared" si="5"/>
        <v>-1.4423076923076957E-2</v>
      </c>
      <c r="X36" s="52">
        <f t="shared" si="1"/>
        <v>-0.2807017543859649</v>
      </c>
      <c r="Y36" s="53">
        <f t="shared" si="2"/>
        <v>1300655</v>
      </c>
      <c r="Z36" s="53">
        <f t="shared" si="3"/>
        <v>53480964.850000001</v>
      </c>
    </row>
    <row r="37" spans="2:26" x14ac:dyDescent="0.25">
      <c r="B37" s="60" t="s">
        <v>57</v>
      </c>
      <c r="C37" s="41">
        <v>0.49</v>
      </c>
      <c r="D37" s="41">
        <v>0.49</v>
      </c>
      <c r="E37" s="41">
        <v>0.49</v>
      </c>
      <c r="F37" s="42">
        <v>0.49</v>
      </c>
      <c r="G37" s="43">
        <v>0</v>
      </c>
      <c r="H37" s="43">
        <v>0</v>
      </c>
      <c r="I37" s="62">
        <v>359900</v>
      </c>
      <c r="J37" s="63">
        <v>183983</v>
      </c>
      <c r="K37" s="46">
        <v>-0.15517241379310343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-0.15517241379310343</v>
      </c>
      <c r="Y37" s="53">
        <f t="shared" si="2"/>
        <v>359900</v>
      </c>
      <c r="Z37" s="53">
        <f t="shared" si="3"/>
        <v>183983</v>
      </c>
    </row>
    <row r="38" spans="2:26" x14ac:dyDescent="0.25">
      <c r="B38" s="60" t="s">
        <v>58</v>
      </c>
      <c r="C38" s="41">
        <v>3</v>
      </c>
      <c r="D38" s="41">
        <v>3.05</v>
      </c>
      <c r="E38" s="41">
        <v>2.99</v>
      </c>
      <c r="F38" s="42">
        <v>3.05</v>
      </c>
      <c r="G38" s="43">
        <v>4.9999999999999822E-2</v>
      </c>
      <c r="H38" s="43">
        <v>1.6666666666666607</v>
      </c>
      <c r="I38" s="62">
        <v>1588814</v>
      </c>
      <c r="J38" s="63">
        <v>4806112</v>
      </c>
      <c r="K38" s="46">
        <v>5.1724137931034475E-2</v>
      </c>
      <c r="L38" s="47"/>
      <c r="V38" s="7" t="str">
        <f t="shared" si="0"/>
        <v>ELLAHLAKES</v>
      </c>
      <c r="W38" s="52">
        <f t="shared" si="5"/>
        <v>1.6666666666666607E-2</v>
      </c>
      <c r="X38" s="52">
        <f t="shared" si="1"/>
        <v>5.1724137931034475E-2</v>
      </c>
      <c r="Y38" s="53">
        <f t="shared" si="2"/>
        <v>1588814</v>
      </c>
      <c r="Z38" s="53">
        <f t="shared" si="3"/>
        <v>4806112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4910</v>
      </c>
      <c r="J39" s="63">
        <v>85481.5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4910</v>
      </c>
      <c r="Z39" s="53">
        <f t="shared" si="3"/>
        <v>85481.5</v>
      </c>
    </row>
    <row r="40" spans="2:26" x14ac:dyDescent="0.25">
      <c r="B40" s="60" t="s">
        <v>60</v>
      </c>
      <c r="C40" s="41">
        <v>17.2</v>
      </c>
      <c r="D40" s="41">
        <v>17.2</v>
      </c>
      <c r="E40" s="41">
        <v>17.2</v>
      </c>
      <c r="F40" s="42">
        <v>17.2</v>
      </c>
      <c r="G40" s="43">
        <v>0</v>
      </c>
      <c r="H40" s="43">
        <v>0</v>
      </c>
      <c r="I40" s="62">
        <v>316104</v>
      </c>
      <c r="J40" s="63">
        <v>5429259.7999999998</v>
      </c>
      <c r="K40" s="46">
        <v>0.24187725631768942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0.24187725631768942</v>
      </c>
      <c r="Y40" s="53">
        <f t="shared" si="2"/>
        <v>316104</v>
      </c>
      <c r="Z40" s="53">
        <f t="shared" si="3"/>
        <v>5429259.7999999998</v>
      </c>
    </row>
    <row r="41" spans="2:26" x14ac:dyDescent="0.25">
      <c r="B41" s="60" t="s">
        <v>61</v>
      </c>
      <c r="C41" s="41">
        <v>21.6</v>
      </c>
      <c r="D41" s="61">
        <v>21.6</v>
      </c>
      <c r="E41" s="61">
        <v>21.6</v>
      </c>
      <c r="F41" s="42">
        <v>21.6</v>
      </c>
      <c r="G41" s="43">
        <v>0</v>
      </c>
      <c r="H41" s="43">
        <v>0</v>
      </c>
      <c r="I41" s="62">
        <v>200981</v>
      </c>
      <c r="J41" s="63">
        <v>4460942.5999999996</v>
      </c>
      <c r="K41" s="46">
        <v>3.3492822966507241E-2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3.3492822966507241E-2</v>
      </c>
      <c r="Y41" s="53">
        <f t="shared" si="2"/>
        <v>200981</v>
      </c>
      <c r="Z41" s="53">
        <f t="shared" si="3"/>
        <v>4460942.5999999996</v>
      </c>
    </row>
    <row r="42" spans="2:26" x14ac:dyDescent="0.25">
      <c r="B42" s="60" t="s">
        <v>62</v>
      </c>
      <c r="C42" s="41">
        <v>4.9000000000000004</v>
      </c>
      <c r="D42" s="61">
        <v>5.35</v>
      </c>
      <c r="E42" s="61">
        <v>5</v>
      </c>
      <c r="F42" s="42">
        <v>5</v>
      </c>
      <c r="G42" s="43">
        <v>9.9999999999999645E-2</v>
      </c>
      <c r="H42" s="43">
        <v>2.0408163265306047</v>
      </c>
      <c r="I42" s="62">
        <v>243226</v>
      </c>
      <c r="J42" s="63">
        <v>1264583.75</v>
      </c>
      <c r="K42" s="46">
        <v>-0.17355371900826444</v>
      </c>
      <c r="L42" s="47"/>
      <c r="V42" s="7" t="str">
        <f t="shared" si="0"/>
        <v>ETRANZACT</v>
      </c>
      <c r="W42" s="52">
        <f t="shared" si="5"/>
        <v>2.0408163265306048E-2</v>
      </c>
      <c r="X42" s="52">
        <f t="shared" si="1"/>
        <v>-0.17355371900826444</v>
      </c>
      <c r="Y42" s="53">
        <f t="shared" si="2"/>
        <v>243226</v>
      </c>
      <c r="Z42" s="53">
        <f t="shared" si="3"/>
        <v>1264583.75</v>
      </c>
    </row>
    <row r="43" spans="2:26" x14ac:dyDescent="0.25">
      <c r="B43" s="60" t="s">
        <v>63</v>
      </c>
      <c r="C43" s="41">
        <v>22.85</v>
      </c>
      <c r="D43" s="61">
        <v>23.75</v>
      </c>
      <c r="E43" s="61">
        <v>22.95</v>
      </c>
      <c r="F43" s="42">
        <v>23.75</v>
      </c>
      <c r="G43" s="43">
        <v>0.89999999999999858</v>
      </c>
      <c r="H43" s="43">
        <v>3.9387308533916783</v>
      </c>
      <c r="I43" s="62">
        <v>12364221</v>
      </c>
      <c r="J43" s="63">
        <v>286176420.64999998</v>
      </c>
      <c r="K43" s="46">
        <v>8.4925690021231404E-3</v>
      </c>
      <c r="L43" s="47"/>
      <c r="V43" s="7" t="str">
        <f t="shared" si="0"/>
        <v>FBNH</v>
      </c>
      <c r="W43" s="52">
        <f t="shared" si="5"/>
        <v>3.9387308533916782E-2</v>
      </c>
      <c r="X43" s="52">
        <f t="shared" si="1"/>
        <v>8.4925690021231404E-3</v>
      </c>
      <c r="Y43" s="53">
        <f t="shared" si="2"/>
        <v>12364221</v>
      </c>
      <c r="Z43" s="53">
        <f t="shared" si="3"/>
        <v>286176420.64999998</v>
      </c>
    </row>
    <row r="44" spans="2:26" x14ac:dyDescent="0.25">
      <c r="B44" s="60" t="s">
        <v>64</v>
      </c>
      <c r="C44" s="41">
        <v>7.7</v>
      </c>
      <c r="D44" s="61">
        <v>7.7</v>
      </c>
      <c r="E44" s="61">
        <v>7.5</v>
      </c>
      <c r="F44" s="42">
        <v>7.7</v>
      </c>
      <c r="G44" s="43">
        <v>0</v>
      </c>
      <c r="H44" s="43">
        <v>0</v>
      </c>
      <c r="I44" s="62">
        <v>33884106</v>
      </c>
      <c r="J44" s="63">
        <v>257088428.34999999</v>
      </c>
      <c r="K44" s="46">
        <v>4.0540540540540571E-2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4.0540540540540571E-2</v>
      </c>
      <c r="Y44" s="53">
        <f t="shared" si="2"/>
        <v>33884106</v>
      </c>
      <c r="Z44" s="53">
        <f t="shared" si="3"/>
        <v>257088428.34999999</v>
      </c>
    </row>
    <row r="45" spans="2:26" x14ac:dyDescent="0.25">
      <c r="B45" s="60" t="s">
        <v>65</v>
      </c>
      <c r="C45" s="41">
        <v>10.5</v>
      </c>
      <c r="D45" s="61">
        <v>10.75</v>
      </c>
      <c r="E45" s="61">
        <v>10.6</v>
      </c>
      <c r="F45" s="42">
        <v>10.75</v>
      </c>
      <c r="G45" s="43">
        <v>0.25</v>
      </c>
      <c r="H45" s="43">
        <v>2.3809523809523809</v>
      </c>
      <c r="I45" s="62">
        <v>13793089</v>
      </c>
      <c r="J45" s="63">
        <v>146657004.75</v>
      </c>
      <c r="K45" s="46">
        <v>-9.2165898617511122E-3</v>
      </c>
      <c r="L45" s="47"/>
      <c r="V45" s="7" t="str">
        <f t="shared" si="0"/>
        <v>FIDELITYBK</v>
      </c>
      <c r="W45" s="52">
        <f t="shared" si="5"/>
        <v>2.3809523809523808E-2</v>
      </c>
      <c r="X45" s="52">
        <f t="shared" si="1"/>
        <v>-9.2165898617511122E-3</v>
      </c>
      <c r="Y45" s="53">
        <f t="shared" si="2"/>
        <v>13793089</v>
      </c>
      <c r="Z45" s="53">
        <f t="shared" si="3"/>
        <v>146657004.75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256402</v>
      </c>
      <c r="J46" s="63">
        <v>3674587.15</v>
      </c>
      <c r="K46" s="46">
        <v>-0.15714285714285714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-0.15714285714285714</v>
      </c>
      <c r="Y46" s="53">
        <f t="shared" si="2"/>
        <v>256402</v>
      </c>
      <c r="Z46" s="53">
        <f t="shared" si="3"/>
        <v>3674587.15</v>
      </c>
    </row>
    <row r="47" spans="2:26" x14ac:dyDescent="0.25">
      <c r="B47" s="60" t="s">
        <v>67</v>
      </c>
      <c r="C47" s="41">
        <v>43.8</v>
      </c>
      <c r="D47" s="61">
        <v>43.9</v>
      </c>
      <c r="E47" s="61">
        <v>43.9</v>
      </c>
      <c r="F47" s="42">
        <v>43.9</v>
      </c>
      <c r="G47" s="43">
        <v>0.10000000000000142</v>
      </c>
      <c r="H47" s="43">
        <v>0.22831050228310826</v>
      </c>
      <c r="I47" s="62">
        <v>337220</v>
      </c>
      <c r="J47" s="63">
        <v>14810256.1</v>
      </c>
      <c r="K47" s="46">
        <v>0.32829046898638437</v>
      </c>
      <c r="L47" s="47"/>
      <c r="V47" s="7" t="str">
        <f t="shared" si="0"/>
        <v>FLOURMILL</v>
      </c>
      <c r="W47" s="52">
        <f t="shared" si="5"/>
        <v>2.2831050228310826E-3</v>
      </c>
      <c r="X47" s="52">
        <f t="shared" si="1"/>
        <v>0.32829046898638437</v>
      </c>
      <c r="Y47" s="53">
        <f t="shared" si="2"/>
        <v>337220</v>
      </c>
      <c r="Z47" s="53">
        <f t="shared" si="3"/>
        <v>14810256.1</v>
      </c>
    </row>
    <row r="48" spans="2:26" x14ac:dyDescent="0.25">
      <c r="B48" s="60" t="s">
        <v>68</v>
      </c>
      <c r="C48" s="41">
        <v>1.8</v>
      </c>
      <c r="D48" s="61">
        <v>1.84</v>
      </c>
      <c r="E48" s="61">
        <v>1.7</v>
      </c>
      <c r="F48" s="42">
        <v>1.72</v>
      </c>
      <c r="G48" s="43">
        <v>-8.0000000000000071E-2</v>
      </c>
      <c r="H48" s="43">
        <v>-4.4444444444444482</v>
      </c>
      <c r="I48" s="62">
        <v>2327892</v>
      </c>
      <c r="J48" s="63">
        <v>4144587.52</v>
      </c>
      <c r="K48" s="46">
        <v>0.16216216216216206</v>
      </c>
      <c r="L48" s="47"/>
      <c r="V48" s="7" t="str">
        <f t="shared" si="0"/>
        <v>FTNCOCOA</v>
      </c>
      <c r="W48" s="52">
        <f t="shared" si="5"/>
        <v>-4.4444444444444481E-2</v>
      </c>
      <c r="X48" s="52">
        <f t="shared" si="1"/>
        <v>0.16216216216216206</v>
      </c>
      <c r="Y48" s="53">
        <f t="shared" si="2"/>
        <v>2327892</v>
      </c>
      <c r="Z48" s="53">
        <f t="shared" si="3"/>
        <v>4144587.52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4376</v>
      </c>
      <c r="J49" s="63">
        <v>3938400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4376</v>
      </c>
      <c r="Z49" s="53">
        <f t="shared" si="3"/>
        <v>3938400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10005</v>
      </c>
      <c r="J50" s="63">
        <v>28415.7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10005</v>
      </c>
      <c r="Z50" s="53">
        <f t="shared" si="3"/>
        <v>28415.7</v>
      </c>
    </row>
    <row r="51" spans="2:26" x14ac:dyDescent="0.25">
      <c r="B51" s="60" t="s">
        <v>71</v>
      </c>
      <c r="C51" s="41">
        <v>45.6</v>
      </c>
      <c r="D51" s="41">
        <v>45.6</v>
      </c>
      <c r="E51" s="41">
        <v>45.5</v>
      </c>
      <c r="F51" s="42">
        <v>45.5</v>
      </c>
      <c r="G51" s="43">
        <v>-0.10000000000000142</v>
      </c>
      <c r="H51" s="43">
        <v>-0.21929824561403821</v>
      </c>
      <c r="I51" s="62">
        <v>4177660</v>
      </c>
      <c r="J51" s="63">
        <v>190211339.30000001</v>
      </c>
      <c r="K51" s="46">
        <v>0.12345679012345689</v>
      </c>
      <c r="L51" s="47"/>
      <c r="V51" s="7" t="str">
        <f t="shared" si="0"/>
        <v>GTCO</v>
      </c>
      <c r="W51" s="52">
        <f t="shared" si="5"/>
        <v>-2.192982456140382E-3</v>
      </c>
      <c r="X51" s="52">
        <f t="shared" si="1"/>
        <v>0.12345679012345689</v>
      </c>
      <c r="Y51" s="53">
        <f t="shared" si="2"/>
        <v>4177660</v>
      </c>
      <c r="Z51" s="53">
        <f t="shared" si="3"/>
        <v>190211339.30000001</v>
      </c>
    </row>
    <row r="52" spans="2:26" x14ac:dyDescent="0.25">
      <c r="B52" s="60" t="s">
        <v>72</v>
      </c>
      <c r="C52" s="41">
        <v>64.05</v>
      </c>
      <c r="D52" s="61">
        <v>64.05</v>
      </c>
      <c r="E52" s="61">
        <v>64.05</v>
      </c>
      <c r="F52" s="42">
        <v>64.05</v>
      </c>
      <c r="G52" s="43">
        <v>0</v>
      </c>
      <c r="H52" s="43">
        <v>0</v>
      </c>
      <c r="I52" s="62">
        <v>272573</v>
      </c>
      <c r="J52" s="63">
        <v>17454806.800000001</v>
      </c>
      <c r="K52" s="46">
        <v>-2.9545454545454541E-2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-2.9545454545454541E-2</v>
      </c>
      <c r="Y52" s="53">
        <f t="shared" si="2"/>
        <v>272573</v>
      </c>
      <c r="Z52" s="53">
        <f t="shared" si="3"/>
        <v>17454806.800000001</v>
      </c>
    </row>
    <row r="53" spans="2:26" x14ac:dyDescent="0.25">
      <c r="B53" s="60" t="s">
        <v>73</v>
      </c>
      <c r="C53" s="41">
        <v>3.45</v>
      </c>
      <c r="D53" s="61">
        <v>3.34</v>
      </c>
      <c r="E53" s="61">
        <v>3.34</v>
      </c>
      <c r="F53" s="42">
        <v>3.34</v>
      </c>
      <c r="G53" s="43">
        <v>-0.11000000000000032</v>
      </c>
      <c r="H53" s="43">
        <v>-3.1884057971014581</v>
      </c>
      <c r="I53" s="62">
        <v>355442</v>
      </c>
      <c r="J53" s="63">
        <v>1198415.27</v>
      </c>
      <c r="K53" s="46">
        <v>6.0240963855422436E-3</v>
      </c>
      <c r="L53" s="47"/>
      <c r="V53" s="7" t="str">
        <f t="shared" si="0"/>
        <v>HONYFLOUR</v>
      </c>
      <c r="W53" s="52">
        <f t="shared" si="5"/>
        <v>-3.1884057971014582E-2</v>
      </c>
      <c r="X53" s="52">
        <f t="shared" si="1"/>
        <v>6.0240963855422436E-3</v>
      </c>
      <c r="Y53" s="53">
        <f t="shared" si="2"/>
        <v>355442</v>
      </c>
      <c r="Z53" s="53">
        <f t="shared" si="3"/>
        <v>1198415.27</v>
      </c>
    </row>
    <row r="54" spans="2:26" x14ac:dyDescent="0.25">
      <c r="B54" s="60" t="s">
        <v>74</v>
      </c>
      <c r="C54" s="41">
        <v>6.95</v>
      </c>
      <c r="D54" s="41">
        <v>6.95</v>
      </c>
      <c r="E54" s="41">
        <v>6.95</v>
      </c>
      <c r="F54" s="42">
        <v>6.95</v>
      </c>
      <c r="G54" s="43">
        <v>0</v>
      </c>
      <c r="H54" s="43">
        <v>0</v>
      </c>
      <c r="I54" s="62">
        <v>11677</v>
      </c>
      <c r="J54" s="63">
        <v>81193.899999999994</v>
      </c>
      <c r="K54" s="46">
        <v>0.15833333333333344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0.15833333333333344</v>
      </c>
      <c r="Y54" s="53">
        <f t="shared" si="2"/>
        <v>11677</v>
      </c>
      <c r="Z54" s="53">
        <f t="shared" si="3"/>
        <v>81193.899999999994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291482</v>
      </c>
      <c r="J55" s="63">
        <v>3786229.25</v>
      </c>
      <c r="K55" s="46">
        <v>-3.3457249070631967E-2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-3.3457249070631967E-2</v>
      </c>
      <c r="Y55" s="53">
        <f t="shared" si="2"/>
        <v>291482</v>
      </c>
      <c r="Z55" s="53">
        <f t="shared" si="3"/>
        <v>3786229.25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381</v>
      </c>
      <c r="J56" s="63">
        <v>2401</v>
      </c>
      <c r="K56" s="46">
        <v>0.16666666666666674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0.16666666666666674</v>
      </c>
      <c r="Y56" s="53">
        <f t="shared" si="2"/>
        <v>381</v>
      </c>
      <c r="Z56" s="53">
        <f t="shared" si="3"/>
        <v>2401</v>
      </c>
    </row>
    <row r="57" spans="2:26" x14ac:dyDescent="0.25">
      <c r="B57" s="60" t="s">
        <v>77</v>
      </c>
      <c r="C57" s="41">
        <v>3.88</v>
      </c>
      <c r="D57" s="61">
        <v>4</v>
      </c>
      <c r="E57" s="61">
        <v>3.81</v>
      </c>
      <c r="F57" s="42">
        <v>3.9</v>
      </c>
      <c r="G57" s="43">
        <v>2.0000000000000018E-2</v>
      </c>
      <c r="H57" s="43">
        <v>0.5154639175257737</v>
      </c>
      <c r="I57" s="62">
        <v>1111724</v>
      </c>
      <c r="J57" s="63">
        <v>4320747.01</v>
      </c>
      <c r="K57" s="46">
        <v>-0.1875</v>
      </c>
      <c r="L57" s="47"/>
      <c r="V57" s="7" t="str">
        <f t="shared" si="0"/>
        <v>INTBREW</v>
      </c>
      <c r="W57" s="52">
        <f t="shared" si="5"/>
        <v>5.1546391752577371E-3</v>
      </c>
      <c r="X57" s="52">
        <f t="shared" si="1"/>
        <v>-0.1875</v>
      </c>
      <c r="Y57" s="53">
        <f t="shared" si="2"/>
        <v>1111724</v>
      </c>
      <c r="Z57" s="53">
        <f t="shared" si="3"/>
        <v>4320747.01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1167</v>
      </c>
      <c r="J58" s="63">
        <v>1727.28</v>
      </c>
      <c r="K58" s="46">
        <v>0.12949640287769792</v>
      </c>
      <c r="L58" s="47"/>
      <c r="V58" s="7" t="str">
        <f t="shared" si="0"/>
        <v>INTENEGINS</v>
      </c>
      <c r="W58" s="52">
        <f t="shared" si="5"/>
        <v>0</v>
      </c>
      <c r="X58" s="52">
        <f t="shared" si="1"/>
        <v>0.12949640287769792</v>
      </c>
      <c r="Y58" s="53">
        <f t="shared" si="2"/>
        <v>1167</v>
      </c>
      <c r="Z58" s="53">
        <f t="shared" si="3"/>
        <v>1727.28</v>
      </c>
    </row>
    <row r="59" spans="2:26" x14ac:dyDescent="0.25">
      <c r="B59" s="60" t="s">
        <v>79</v>
      </c>
      <c r="C59" s="41">
        <v>2.15</v>
      </c>
      <c r="D59" s="41">
        <v>2.2400000000000002</v>
      </c>
      <c r="E59" s="41">
        <v>2.0099999999999998</v>
      </c>
      <c r="F59" s="42">
        <v>2.23</v>
      </c>
      <c r="G59" s="43">
        <v>8.0000000000000071E-2</v>
      </c>
      <c r="H59" s="43">
        <v>3.720930232558143</v>
      </c>
      <c r="I59" s="62">
        <v>528490781</v>
      </c>
      <c r="J59" s="63">
        <v>1145302458.3399999</v>
      </c>
      <c r="K59" s="46">
        <v>0.14948453608247414</v>
      </c>
      <c r="L59" s="47"/>
      <c r="V59" s="7" t="str">
        <f t="shared" si="0"/>
        <v>JAIZBANK</v>
      </c>
      <c r="W59" s="52">
        <f t="shared" si="5"/>
        <v>3.720930232558143E-2</v>
      </c>
      <c r="X59" s="52">
        <f t="shared" si="1"/>
        <v>0.14948453608247414</v>
      </c>
      <c r="Y59" s="53">
        <f t="shared" si="2"/>
        <v>528490781</v>
      </c>
      <c r="Z59" s="53">
        <f t="shared" si="3"/>
        <v>1145302458.3399999</v>
      </c>
    </row>
    <row r="60" spans="2:26" x14ac:dyDescent="0.25">
      <c r="B60" s="60" t="s">
        <v>80</v>
      </c>
      <c r="C60" s="41">
        <v>1.92</v>
      </c>
      <c r="D60" s="61">
        <v>1.96</v>
      </c>
      <c r="E60" s="61">
        <v>1.91</v>
      </c>
      <c r="F60" s="42">
        <v>1.96</v>
      </c>
      <c r="G60" s="43">
        <v>4.0000000000000036E-2</v>
      </c>
      <c r="H60" s="43">
        <v>2.0833333333333353</v>
      </c>
      <c r="I60" s="62">
        <v>3807537</v>
      </c>
      <c r="J60" s="63">
        <v>7390773.1799999997</v>
      </c>
      <c r="K60" s="46">
        <v>0.15294117647058814</v>
      </c>
      <c r="V60" s="7" t="str">
        <f t="shared" si="0"/>
        <v>JAPAULGOLD</v>
      </c>
      <c r="W60" s="52">
        <f t="shared" si="5"/>
        <v>2.0833333333333353E-2</v>
      </c>
      <c r="X60" s="52">
        <f t="shared" si="1"/>
        <v>0.15294117647058814</v>
      </c>
      <c r="Y60" s="53">
        <f t="shared" si="2"/>
        <v>3807537</v>
      </c>
      <c r="Z60" s="53">
        <f t="shared" si="3"/>
        <v>7390773.1799999997</v>
      </c>
    </row>
    <row r="61" spans="2:26" x14ac:dyDescent="0.25">
      <c r="B61" s="60" t="s">
        <v>81</v>
      </c>
      <c r="C61" s="41">
        <v>83.5</v>
      </c>
      <c r="D61" s="61">
        <v>87.5</v>
      </c>
      <c r="E61" s="61">
        <v>87.5</v>
      </c>
      <c r="F61" s="42">
        <v>87.5</v>
      </c>
      <c r="G61" s="43">
        <v>4</v>
      </c>
      <c r="H61" s="43">
        <v>4.7904191616766472</v>
      </c>
      <c r="I61" s="62">
        <v>507431</v>
      </c>
      <c r="J61" s="63">
        <v>42728472.149999999</v>
      </c>
      <c r="K61" s="46">
        <v>1.0348837209302326</v>
      </c>
      <c r="L61" s="47"/>
      <c r="V61" s="7" t="str">
        <f t="shared" si="0"/>
        <v>JBERGER</v>
      </c>
      <c r="W61" s="52">
        <f t="shared" si="5"/>
        <v>4.790419161676647E-2</v>
      </c>
      <c r="X61" s="52">
        <f t="shared" si="1"/>
        <v>1.0348837209302326</v>
      </c>
      <c r="Y61" s="53">
        <f t="shared" si="2"/>
        <v>507431</v>
      </c>
      <c r="Z61" s="53">
        <f t="shared" si="3"/>
        <v>42728472.149999999</v>
      </c>
    </row>
    <row r="62" spans="2:26" x14ac:dyDescent="0.25">
      <c r="B62" s="60" t="s">
        <v>82</v>
      </c>
      <c r="C62" s="41">
        <v>3.14</v>
      </c>
      <c r="D62" s="41">
        <v>3.14</v>
      </c>
      <c r="E62" s="41">
        <v>3.14</v>
      </c>
      <c r="F62" s="42">
        <v>3.14</v>
      </c>
      <c r="G62" s="43">
        <v>0</v>
      </c>
      <c r="H62" s="43">
        <v>0</v>
      </c>
      <c r="I62" s="62">
        <v>125</v>
      </c>
      <c r="J62" s="63">
        <v>381.25</v>
      </c>
      <c r="K62" s="46">
        <v>0.35344827586206917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0.35344827586206917</v>
      </c>
      <c r="Y62" s="53">
        <f t="shared" si="2"/>
        <v>125</v>
      </c>
      <c r="Z62" s="53">
        <f t="shared" si="3"/>
        <v>381.25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71170</v>
      </c>
      <c r="J63" s="63">
        <v>608503.5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71170</v>
      </c>
      <c r="Z63" s="53">
        <f t="shared" si="3"/>
        <v>608503.5</v>
      </c>
    </row>
    <row r="64" spans="2:26" x14ac:dyDescent="0.25">
      <c r="B64" s="60" t="s">
        <v>84</v>
      </c>
      <c r="C64" s="41">
        <v>3.52</v>
      </c>
      <c r="D64" s="61">
        <v>3.52</v>
      </c>
      <c r="E64" s="61">
        <v>3.52</v>
      </c>
      <c r="F64" s="42">
        <v>3.52</v>
      </c>
      <c r="G64" s="43">
        <v>0</v>
      </c>
      <c r="H64" s="43">
        <v>0</v>
      </c>
      <c r="I64" s="62">
        <v>81291</v>
      </c>
      <c r="J64" s="63">
        <v>302996.15000000002</v>
      </c>
      <c r="K64" s="46">
        <v>0.10344827586206895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0.10344827586206895</v>
      </c>
      <c r="Y64" s="53">
        <f t="shared" si="2"/>
        <v>81291</v>
      </c>
      <c r="Z64" s="53">
        <f t="shared" si="3"/>
        <v>302996.15000000002</v>
      </c>
    </row>
    <row r="65" spans="2:26" x14ac:dyDescent="0.25">
      <c r="B65" s="60" t="s">
        <v>85</v>
      </c>
      <c r="C65" s="41">
        <v>1</v>
      </c>
      <c r="D65" s="41">
        <v>1</v>
      </c>
      <c r="E65" s="41">
        <v>0.94</v>
      </c>
      <c r="F65" s="42">
        <v>1</v>
      </c>
      <c r="G65" s="43">
        <v>0</v>
      </c>
      <c r="H65" s="43">
        <v>0</v>
      </c>
      <c r="I65" s="62">
        <v>1257616</v>
      </c>
      <c r="J65" s="63">
        <v>1196322.3400000001</v>
      </c>
      <c r="K65" s="46">
        <v>0.25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0.25</v>
      </c>
      <c r="Y65" s="53">
        <f t="shared" si="2"/>
        <v>1257616</v>
      </c>
      <c r="Z65" s="53">
        <f t="shared" si="3"/>
        <v>1196322.3400000001</v>
      </c>
    </row>
    <row r="66" spans="2:26" x14ac:dyDescent="0.25">
      <c r="B66" s="60" t="s">
        <v>86</v>
      </c>
      <c r="C66" s="41">
        <v>2.35</v>
      </c>
      <c r="D66" s="61">
        <v>2.4500000000000002</v>
      </c>
      <c r="E66" s="61">
        <v>2.2999999999999998</v>
      </c>
      <c r="F66" s="42">
        <v>2.34</v>
      </c>
      <c r="G66" s="43">
        <v>-1.0000000000000231E-2</v>
      </c>
      <c r="H66" s="43">
        <v>-0.42553191489362685</v>
      </c>
      <c r="I66" s="62">
        <v>7692981</v>
      </c>
      <c r="J66" s="63">
        <v>18278583.199999999</v>
      </c>
      <c r="K66" s="46">
        <v>0.26486486486486482</v>
      </c>
      <c r="L66" s="47"/>
      <c r="V66" s="7" t="str">
        <f t="shared" si="0"/>
        <v>LIVESTOCK</v>
      </c>
      <c r="W66" s="52">
        <f t="shared" si="5"/>
        <v>-4.2553191489362683E-3</v>
      </c>
      <c r="X66" s="52">
        <f t="shared" si="1"/>
        <v>0.26486486486486482</v>
      </c>
      <c r="Y66" s="53">
        <f t="shared" si="2"/>
        <v>7692981</v>
      </c>
      <c r="Z66" s="53">
        <f t="shared" si="3"/>
        <v>18278583.199999999</v>
      </c>
    </row>
    <row r="67" spans="2:26" x14ac:dyDescent="0.25">
      <c r="B67" s="60" t="s">
        <v>87</v>
      </c>
      <c r="C67" s="41">
        <v>5.2</v>
      </c>
      <c r="D67" s="41">
        <v>5.13</v>
      </c>
      <c r="E67" s="41">
        <v>5.07</v>
      </c>
      <c r="F67" s="42">
        <v>5.07</v>
      </c>
      <c r="G67" s="43">
        <v>-0.12999999999999989</v>
      </c>
      <c r="H67" s="43">
        <v>-2.4999999999999978</v>
      </c>
      <c r="I67" s="62">
        <v>1038485</v>
      </c>
      <c r="J67" s="63">
        <v>5347468.7699999996</v>
      </c>
      <c r="K67" s="46">
        <v>-7.818181818181813E-2</v>
      </c>
      <c r="L67" s="47"/>
      <c r="V67" s="7" t="str">
        <f t="shared" si="0"/>
        <v>MANSARD</v>
      </c>
      <c r="W67" s="52">
        <f t="shared" si="5"/>
        <v>-2.4999999999999977E-2</v>
      </c>
      <c r="X67" s="52">
        <f t="shared" si="1"/>
        <v>-7.818181818181813E-2</v>
      </c>
      <c r="Y67" s="53">
        <f t="shared" si="2"/>
        <v>1038485</v>
      </c>
      <c r="Z67" s="53">
        <f t="shared" si="3"/>
        <v>5347468.7699999996</v>
      </c>
    </row>
    <row r="68" spans="2:26" x14ac:dyDescent="0.25">
      <c r="B68" s="60" t="s">
        <v>88</v>
      </c>
      <c r="C68" s="41">
        <v>5.9</v>
      </c>
      <c r="D68" s="61">
        <v>5.9</v>
      </c>
      <c r="E68" s="61">
        <v>5.9</v>
      </c>
      <c r="F68" s="42">
        <v>5.9</v>
      </c>
      <c r="G68" s="43">
        <v>0</v>
      </c>
      <c r="H68" s="43">
        <v>0</v>
      </c>
      <c r="I68" s="62">
        <v>193815</v>
      </c>
      <c r="J68" s="63">
        <v>1107299.25</v>
      </c>
      <c r="K68" s="46">
        <v>0.12380952380952381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0.12380952380952381</v>
      </c>
      <c r="Y68" s="53">
        <f t="shared" si="2"/>
        <v>193815</v>
      </c>
      <c r="Z68" s="53">
        <f t="shared" si="3"/>
        <v>1107299.25</v>
      </c>
    </row>
    <row r="69" spans="2:26" x14ac:dyDescent="0.25">
      <c r="B69" s="60" t="s">
        <v>89</v>
      </c>
      <c r="C69" s="41">
        <v>1.01</v>
      </c>
      <c r="D69" s="61">
        <v>1.01</v>
      </c>
      <c r="E69" s="61">
        <v>1.01</v>
      </c>
      <c r="F69" s="42">
        <v>1.01</v>
      </c>
      <c r="G69" s="43">
        <v>0</v>
      </c>
      <c r="H69" s="43">
        <v>0</v>
      </c>
      <c r="I69" s="62">
        <v>6250</v>
      </c>
      <c r="J69" s="63">
        <v>6682.5</v>
      </c>
      <c r="K69" s="46">
        <v>0.20238095238095233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0.20238095238095233</v>
      </c>
      <c r="Y69" s="53">
        <f t="shared" si="2"/>
        <v>6250</v>
      </c>
      <c r="Z69" s="53">
        <f t="shared" si="3"/>
        <v>6682.5</v>
      </c>
    </row>
    <row r="70" spans="2:26" x14ac:dyDescent="0.25">
      <c r="B70" s="60" t="s">
        <v>90</v>
      </c>
      <c r="C70" s="41">
        <v>10</v>
      </c>
      <c r="D70" s="41">
        <v>10</v>
      </c>
      <c r="E70" s="41">
        <v>10</v>
      </c>
      <c r="F70" s="42">
        <v>10</v>
      </c>
      <c r="G70" s="43">
        <v>0</v>
      </c>
      <c r="H70" s="43">
        <v>0</v>
      </c>
      <c r="I70" s="62">
        <v>68027</v>
      </c>
      <c r="J70" s="63">
        <v>710474.45</v>
      </c>
      <c r="K70" s="46">
        <v>-0.16666666666666663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-0.16666666666666663</v>
      </c>
      <c r="Y70" s="53">
        <f t="shared" si="2"/>
        <v>68027</v>
      </c>
      <c r="Z70" s="53">
        <f t="shared" si="3"/>
        <v>710474.45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129194</v>
      </c>
      <c r="J71" s="63">
        <v>634282.88</v>
      </c>
      <c r="K71" s="46">
        <v>0.47632311977715869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0.47632311977715869</v>
      </c>
      <c r="Y71" s="53">
        <f t="shared" si="2"/>
        <v>129194</v>
      </c>
      <c r="Z71" s="53">
        <f t="shared" si="3"/>
        <v>634282.88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9654</v>
      </c>
      <c r="J72" s="63">
        <v>38712.54</v>
      </c>
      <c r="K72" s="46">
        <v>0.58928571428571441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0.58928571428571441</v>
      </c>
      <c r="Y72" s="53">
        <f t="shared" si="2"/>
        <v>9654</v>
      </c>
      <c r="Z72" s="53">
        <f t="shared" si="3"/>
        <v>38712.54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5646</v>
      </c>
      <c r="J73" s="63">
        <v>686221.1</v>
      </c>
      <c r="K73" s="46">
        <v>0.26333333333333342</v>
      </c>
      <c r="L73" s="47"/>
      <c r="V73" s="7" t="str">
        <f t="shared" ref="V73:V126" si="6">IF(ISTEXT(B73),B73,"")</f>
        <v>MRS</v>
      </c>
      <c r="W73" s="52">
        <f t="shared" si="5"/>
        <v>0</v>
      </c>
      <c r="X73" s="52">
        <f t="shared" ref="X73:X126" si="7">IF(ISTEXT(B73),K73,"")</f>
        <v>0.26333333333333342</v>
      </c>
      <c r="Y73" s="53">
        <f t="shared" ref="Y73:Y126" si="8">IF(ISTEXT(B73),I73,"")</f>
        <v>5646</v>
      </c>
      <c r="Z73" s="53">
        <f t="shared" ref="Z73:Z126" si="9">IF(ISTEXT(B73),J73,"")</f>
        <v>686221.1</v>
      </c>
    </row>
    <row r="74" spans="2:26" x14ac:dyDescent="0.25">
      <c r="B74" s="60" t="s">
        <v>94</v>
      </c>
      <c r="C74" s="41">
        <v>203</v>
      </c>
      <c r="D74" s="61">
        <v>196.1</v>
      </c>
      <c r="E74" s="61">
        <v>195</v>
      </c>
      <c r="F74" s="42">
        <v>196.1</v>
      </c>
      <c r="G74" s="43">
        <v>-6.9000000000000057</v>
      </c>
      <c r="H74" s="43">
        <v>-3.3990147783251259</v>
      </c>
      <c r="I74" s="62">
        <v>2349681</v>
      </c>
      <c r="J74" s="63">
        <v>467398865.10000002</v>
      </c>
      <c r="K74" s="46">
        <v>-0.2571969696969697</v>
      </c>
      <c r="L74" s="47"/>
      <c r="V74" s="7" t="str">
        <f t="shared" si="6"/>
        <v>MTNN</v>
      </c>
      <c r="W74" s="52">
        <f t="shared" ref="W74:W126" si="10">IF(ISTEXT(B74),H74,"")/100</f>
        <v>-3.3990147783251261E-2</v>
      </c>
      <c r="X74" s="52">
        <f t="shared" si="7"/>
        <v>-0.2571969696969697</v>
      </c>
      <c r="Y74" s="53">
        <f t="shared" si="8"/>
        <v>2349681</v>
      </c>
      <c r="Z74" s="53">
        <f t="shared" si="9"/>
        <v>467398865.10000002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117017</v>
      </c>
      <c r="J75" s="63">
        <v>1181871.7</v>
      </c>
      <c r="K75" s="46">
        <v>-0.39687668282175559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-0.39687668282175559</v>
      </c>
      <c r="Y75" s="53">
        <f t="shared" si="8"/>
        <v>117017</v>
      </c>
      <c r="Z75" s="53">
        <f t="shared" si="9"/>
        <v>1181871.7</v>
      </c>
    </row>
    <row r="76" spans="2:26" x14ac:dyDescent="0.25">
      <c r="B76" s="60" t="s">
        <v>96</v>
      </c>
      <c r="C76" s="41">
        <v>36</v>
      </c>
      <c r="D76" s="41">
        <v>37</v>
      </c>
      <c r="E76" s="41">
        <v>37</v>
      </c>
      <c r="F76" s="42">
        <v>37</v>
      </c>
      <c r="G76" s="43">
        <v>1</v>
      </c>
      <c r="H76" s="43">
        <v>2.7777777777777777</v>
      </c>
      <c r="I76" s="62">
        <v>1809215</v>
      </c>
      <c r="J76" s="63">
        <v>66888635.950000003</v>
      </c>
      <c r="K76" s="46">
        <v>0.45669291338582685</v>
      </c>
      <c r="L76" s="47"/>
      <c r="V76" s="7" t="str">
        <f t="shared" si="6"/>
        <v>NAHCO</v>
      </c>
      <c r="W76" s="52">
        <f t="shared" si="10"/>
        <v>2.7777777777777776E-2</v>
      </c>
      <c r="X76" s="52">
        <f t="shared" si="7"/>
        <v>0.45669291338582685</v>
      </c>
      <c r="Y76" s="53">
        <f t="shared" si="8"/>
        <v>1809215</v>
      </c>
      <c r="Z76" s="53">
        <f t="shared" si="9"/>
        <v>66888635.950000003</v>
      </c>
    </row>
    <row r="77" spans="2:26" x14ac:dyDescent="0.25">
      <c r="B77" s="60" t="s">
        <v>97</v>
      </c>
      <c r="C77" s="41">
        <v>35.049999999999997</v>
      </c>
      <c r="D77" s="61">
        <v>34.4</v>
      </c>
      <c r="E77" s="61">
        <v>34.4</v>
      </c>
      <c r="F77" s="42">
        <v>34.4</v>
      </c>
      <c r="G77" s="43">
        <v>-0.64999999999999858</v>
      </c>
      <c r="H77" s="43">
        <v>-1.85449358059914</v>
      </c>
      <c r="I77" s="62">
        <v>3314427</v>
      </c>
      <c r="J77" s="63">
        <v>114659826.59999999</v>
      </c>
      <c r="K77" s="46">
        <v>-0.36</v>
      </c>
      <c r="L77" s="47"/>
      <c r="V77" s="7" t="str">
        <f t="shared" si="6"/>
        <v>NASCON</v>
      </c>
      <c r="W77" s="52">
        <f t="shared" si="10"/>
        <v>-1.8544935805991401E-2</v>
      </c>
      <c r="X77" s="52">
        <f t="shared" si="7"/>
        <v>-0.36</v>
      </c>
      <c r="Y77" s="53">
        <f t="shared" si="8"/>
        <v>3314427</v>
      </c>
      <c r="Z77" s="53">
        <f t="shared" si="9"/>
        <v>114659826.59999999</v>
      </c>
    </row>
    <row r="78" spans="2:26" x14ac:dyDescent="0.25">
      <c r="B78" s="60" t="s">
        <v>98</v>
      </c>
      <c r="C78" s="41">
        <v>29.5</v>
      </c>
      <c r="D78" s="41">
        <v>29.95</v>
      </c>
      <c r="E78" s="41">
        <v>29.7</v>
      </c>
      <c r="F78" s="42">
        <v>29.95</v>
      </c>
      <c r="G78" s="43">
        <v>0.44999999999999929</v>
      </c>
      <c r="H78" s="43">
        <v>1.525423728813557</v>
      </c>
      <c r="I78" s="62">
        <v>1708427</v>
      </c>
      <c r="J78" s="63">
        <v>51019647.649999999</v>
      </c>
      <c r="K78" s="46">
        <v>-0.16805555555555562</v>
      </c>
      <c r="L78" s="47"/>
      <c r="V78" s="7" t="str">
        <f t="shared" si="6"/>
        <v>NB</v>
      </c>
      <c r="W78" s="52">
        <f t="shared" si="10"/>
        <v>1.525423728813557E-2</v>
      </c>
      <c r="X78" s="52">
        <f t="shared" si="7"/>
        <v>-0.16805555555555562</v>
      </c>
      <c r="Y78" s="53">
        <f t="shared" si="8"/>
        <v>1708427</v>
      </c>
      <c r="Z78" s="53">
        <f t="shared" si="9"/>
        <v>51019647.649999999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8004</v>
      </c>
      <c r="J79" s="63">
        <v>34578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8004</v>
      </c>
      <c r="Z79" s="53">
        <f t="shared" si="9"/>
        <v>34578</v>
      </c>
    </row>
    <row r="80" spans="2:26" x14ac:dyDescent="0.25">
      <c r="B80" s="60" t="s">
        <v>100</v>
      </c>
      <c r="C80" s="41">
        <v>1.7</v>
      </c>
      <c r="D80" s="61">
        <v>1.64</v>
      </c>
      <c r="E80" s="61">
        <v>1.64</v>
      </c>
      <c r="F80" s="42">
        <v>1.64</v>
      </c>
      <c r="G80" s="43">
        <v>-6.0000000000000053E-2</v>
      </c>
      <c r="H80" s="43">
        <v>-3.5294117647058858</v>
      </c>
      <c r="I80" s="62">
        <v>196643</v>
      </c>
      <c r="J80" s="63">
        <v>325382.12</v>
      </c>
      <c r="K80" s="46">
        <v>-0.15463917525773196</v>
      </c>
      <c r="L80" s="47"/>
      <c r="V80" s="7" t="str">
        <f t="shared" si="6"/>
        <v>NEIMETH</v>
      </c>
      <c r="W80" s="52">
        <f t="shared" si="10"/>
        <v>-3.5294117647058858E-2</v>
      </c>
      <c r="X80" s="52">
        <f t="shared" si="7"/>
        <v>-0.15463917525773196</v>
      </c>
      <c r="Y80" s="53">
        <f t="shared" si="8"/>
        <v>196643</v>
      </c>
      <c r="Z80" s="53">
        <f t="shared" si="9"/>
        <v>325382.12</v>
      </c>
    </row>
    <row r="81" spans="2:26" x14ac:dyDescent="0.25">
      <c r="B81" s="60" t="s">
        <v>101</v>
      </c>
      <c r="C81" s="41">
        <v>8.25</v>
      </c>
      <c r="D81" s="41">
        <v>8.25</v>
      </c>
      <c r="E81" s="41">
        <v>8.25</v>
      </c>
      <c r="F81" s="42">
        <v>8.25</v>
      </c>
      <c r="G81" s="43">
        <v>0</v>
      </c>
      <c r="H81" s="43">
        <v>0</v>
      </c>
      <c r="I81" s="62">
        <v>188044</v>
      </c>
      <c r="J81" s="63">
        <v>1571630.8</v>
      </c>
      <c r="K81" s="46">
        <v>0.30952380952380953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0.30952380952380953</v>
      </c>
      <c r="Y81" s="53">
        <f t="shared" si="8"/>
        <v>188044</v>
      </c>
      <c r="Z81" s="53">
        <f t="shared" si="9"/>
        <v>1571630.8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70881</v>
      </c>
      <c r="J82" s="63">
        <v>60351212.600000001</v>
      </c>
      <c r="K82" s="46">
        <v>-0.16363636363636369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-0.16363636363636369</v>
      </c>
      <c r="Y82" s="53">
        <f t="shared" si="8"/>
        <v>70881</v>
      </c>
      <c r="Z82" s="53">
        <f t="shared" si="9"/>
        <v>60351212.600000001</v>
      </c>
    </row>
    <row r="83" spans="2:26" x14ac:dyDescent="0.25">
      <c r="B83" s="60" t="s">
        <v>103</v>
      </c>
      <c r="C83" s="41">
        <v>23.3</v>
      </c>
      <c r="D83" s="41">
        <v>23.3</v>
      </c>
      <c r="E83" s="41">
        <v>23.3</v>
      </c>
      <c r="F83" s="42">
        <v>23.3</v>
      </c>
      <c r="G83" s="43">
        <v>0</v>
      </c>
      <c r="H83" s="43">
        <v>0</v>
      </c>
      <c r="I83" s="62">
        <v>67015</v>
      </c>
      <c r="J83" s="63">
        <v>1503997.6</v>
      </c>
      <c r="K83" s="46">
        <v>-8.5106382978723527E-3</v>
      </c>
      <c r="L83" s="47"/>
      <c r="V83" s="7" t="str">
        <f t="shared" si="6"/>
        <v>NGXGROUP</v>
      </c>
      <c r="W83" s="52">
        <f t="shared" si="10"/>
        <v>0</v>
      </c>
      <c r="X83" s="52">
        <f t="shared" si="7"/>
        <v>-8.5106382978723527E-3</v>
      </c>
      <c r="Y83" s="53">
        <f t="shared" si="8"/>
        <v>67015</v>
      </c>
      <c r="Z83" s="53">
        <f t="shared" si="9"/>
        <v>1503997.6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16069</v>
      </c>
      <c r="J84" s="63">
        <v>1810887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16069</v>
      </c>
      <c r="Z84" s="53">
        <f t="shared" si="9"/>
        <v>1810887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81</v>
      </c>
      <c r="J85" s="63">
        <v>5046.3</v>
      </c>
      <c r="K85" s="46">
        <v>0</v>
      </c>
      <c r="L85" s="47"/>
      <c r="V85" s="7" t="str">
        <f t="shared" si="6"/>
        <v>NOTORE</v>
      </c>
      <c r="W85" s="52">
        <f t="shared" si="10"/>
        <v>0</v>
      </c>
      <c r="X85" s="52">
        <f t="shared" si="7"/>
        <v>0</v>
      </c>
      <c r="Y85" s="53">
        <f t="shared" si="8"/>
        <v>81</v>
      </c>
      <c r="Z85" s="53">
        <f t="shared" si="9"/>
        <v>5046.3</v>
      </c>
    </row>
    <row r="86" spans="2:26" x14ac:dyDescent="0.25">
      <c r="B86" s="60" t="s">
        <v>106</v>
      </c>
      <c r="C86" s="41">
        <v>0.56999999999999995</v>
      </c>
      <c r="D86" s="61">
        <v>0.56999999999999995</v>
      </c>
      <c r="E86" s="61">
        <v>0.56999999999999995</v>
      </c>
      <c r="F86" s="42">
        <v>0.56999999999999995</v>
      </c>
      <c r="G86" s="43">
        <v>0</v>
      </c>
      <c r="H86" s="43">
        <v>0</v>
      </c>
      <c r="I86" s="62">
        <v>370681</v>
      </c>
      <c r="J86" s="63">
        <v>211309.35</v>
      </c>
      <c r="K86" s="46">
        <v>-0.22972972972972983</v>
      </c>
      <c r="L86" s="47"/>
      <c r="V86" s="7" t="str">
        <f t="shared" si="6"/>
        <v>NSLTECH</v>
      </c>
      <c r="W86" s="52">
        <f t="shared" si="10"/>
        <v>0</v>
      </c>
      <c r="X86" s="52">
        <f t="shared" si="7"/>
        <v>-0.22972972972972983</v>
      </c>
      <c r="Y86" s="53">
        <f t="shared" si="8"/>
        <v>370681</v>
      </c>
      <c r="Z86" s="53">
        <f t="shared" si="9"/>
        <v>211309.35</v>
      </c>
    </row>
    <row r="87" spans="2:26" x14ac:dyDescent="0.25">
      <c r="B87" s="60" t="s">
        <v>107</v>
      </c>
      <c r="C87" s="41">
        <v>16</v>
      </c>
      <c r="D87" s="41">
        <v>16.95</v>
      </c>
      <c r="E87" s="41">
        <v>15.8</v>
      </c>
      <c r="F87" s="42">
        <v>16.899999999999999</v>
      </c>
      <c r="G87" s="43">
        <v>0.89999999999999858</v>
      </c>
      <c r="H87" s="43">
        <v>5.6249999999999911</v>
      </c>
      <c r="I87" s="62">
        <v>13559473</v>
      </c>
      <c r="J87" s="63">
        <v>221516427.44999999</v>
      </c>
      <c r="K87" s="46">
        <v>0.60952380952380936</v>
      </c>
      <c r="L87" s="47"/>
      <c r="V87" s="7" t="str">
        <f t="shared" si="6"/>
        <v>OANDO</v>
      </c>
      <c r="W87" s="52">
        <f t="shared" si="10"/>
        <v>5.6249999999999911E-2</v>
      </c>
      <c r="X87" s="52">
        <f t="shared" si="7"/>
        <v>0.60952380952380936</v>
      </c>
      <c r="Y87" s="53">
        <f t="shared" si="8"/>
        <v>13559473</v>
      </c>
      <c r="Z87" s="53">
        <f t="shared" si="9"/>
        <v>221516427.44999999</v>
      </c>
    </row>
    <row r="88" spans="2:26" x14ac:dyDescent="0.25">
      <c r="B88" s="60" t="s">
        <v>108</v>
      </c>
      <c r="C88" s="41">
        <v>292</v>
      </c>
      <c r="D88" s="41">
        <v>292</v>
      </c>
      <c r="E88" s="41">
        <v>292</v>
      </c>
      <c r="F88" s="42">
        <v>292</v>
      </c>
      <c r="G88" s="43">
        <v>0</v>
      </c>
      <c r="H88" s="43">
        <v>0</v>
      </c>
      <c r="I88" s="62">
        <v>106856</v>
      </c>
      <c r="J88" s="63">
        <v>31349084.399999999</v>
      </c>
      <c r="K88" s="46">
        <v>0.12307692307692308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0.12307692307692308</v>
      </c>
      <c r="Y88" s="53">
        <f t="shared" si="8"/>
        <v>106856</v>
      </c>
      <c r="Z88" s="53">
        <f t="shared" si="9"/>
        <v>31349084.399999999</v>
      </c>
    </row>
    <row r="89" spans="2:26" x14ac:dyDescent="0.25">
      <c r="B89" s="60" t="s">
        <v>109</v>
      </c>
      <c r="C89" s="41">
        <v>0.76</v>
      </c>
      <c r="D89" s="41">
        <v>0.77</v>
      </c>
      <c r="E89" s="41">
        <v>0.72</v>
      </c>
      <c r="F89" s="42">
        <v>0.77</v>
      </c>
      <c r="G89" s="43">
        <v>1.0000000000000009E-2</v>
      </c>
      <c r="H89" s="43">
        <v>1.3157894736842117</v>
      </c>
      <c r="I89" s="62">
        <v>1119343</v>
      </c>
      <c r="J89" s="63">
        <v>845058.68</v>
      </c>
      <c r="K89" s="46">
        <v>1.3157894736842035E-2</v>
      </c>
      <c r="L89" s="47"/>
      <c r="V89" s="7" t="str">
        <f t="shared" si="6"/>
        <v>OMATEK</v>
      </c>
      <c r="W89" s="52">
        <f t="shared" si="10"/>
        <v>1.3157894736842117E-2</v>
      </c>
      <c r="X89" s="52">
        <f t="shared" si="7"/>
        <v>1.3157894736842035E-2</v>
      </c>
      <c r="Y89" s="53">
        <f t="shared" si="8"/>
        <v>1119343</v>
      </c>
      <c r="Z89" s="53">
        <f t="shared" si="9"/>
        <v>845058.68</v>
      </c>
    </row>
    <row r="90" spans="2:26" x14ac:dyDescent="0.25">
      <c r="B90" s="60" t="s">
        <v>110</v>
      </c>
      <c r="C90" s="41">
        <v>383</v>
      </c>
      <c r="D90" s="61">
        <v>383</v>
      </c>
      <c r="E90" s="61">
        <v>383</v>
      </c>
      <c r="F90" s="42">
        <v>383</v>
      </c>
      <c r="G90" s="43">
        <v>0</v>
      </c>
      <c r="H90" s="43">
        <v>0</v>
      </c>
      <c r="I90" s="62">
        <v>201583</v>
      </c>
      <c r="J90" s="63">
        <v>74493696.900000006</v>
      </c>
      <c r="K90" s="46">
        <v>0.98445595854922274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0.98445595854922274</v>
      </c>
      <c r="Y90" s="53">
        <f t="shared" si="8"/>
        <v>201583</v>
      </c>
      <c r="Z90" s="53">
        <f t="shared" si="9"/>
        <v>74493696.900000006</v>
      </c>
    </row>
    <row r="91" spans="2:26" x14ac:dyDescent="0.25">
      <c r="B91" s="60" t="s">
        <v>111</v>
      </c>
      <c r="C91" s="41">
        <v>0.51</v>
      </c>
      <c r="D91" s="61">
        <v>0.55000000000000004</v>
      </c>
      <c r="E91" s="61">
        <v>0.51</v>
      </c>
      <c r="F91" s="42">
        <v>0.51</v>
      </c>
      <c r="G91" s="43">
        <v>0</v>
      </c>
      <c r="H91" s="43">
        <v>0</v>
      </c>
      <c r="I91" s="62">
        <v>955967</v>
      </c>
      <c r="J91" s="63">
        <v>493906.64</v>
      </c>
      <c r="K91" s="46">
        <v>0</v>
      </c>
      <c r="L91" s="47"/>
      <c r="V91" s="7" t="str">
        <f t="shared" si="6"/>
        <v>PRESTIGE</v>
      </c>
      <c r="W91" s="52">
        <f t="shared" si="10"/>
        <v>0</v>
      </c>
      <c r="X91" s="52">
        <f t="shared" si="7"/>
        <v>0</v>
      </c>
      <c r="Y91" s="53">
        <f t="shared" si="8"/>
        <v>955967</v>
      </c>
      <c r="Z91" s="53">
        <f t="shared" si="9"/>
        <v>493906.64</v>
      </c>
    </row>
    <row r="92" spans="2:26" x14ac:dyDescent="0.25">
      <c r="B92" s="60" t="s">
        <v>112</v>
      </c>
      <c r="C92" s="41">
        <v>19.8</v>
      </c>
      <c r="D92" s="61">
        <v>19.8</v>
      </c>
      <c r="E92" s="61">
        <v>19.8</v>
      </c>
      <c r="F92" s="42">
        <v>19.8</v>
      </c>
      <c r="G92" s="43">
        <v>0</v>
      </c>
      <c r="H92" s="43">
        <v>0</v>
      </c>
      <c r="I92" s="62">
        <v>43536</v>
      </c>
      <c r="J92" s="63">
        <v>795815.3</v>
      </c>
      <c r="K92" s="46">
        <v>-0.2584269662921348</v>
      </c>
      <c r="L92" s="47"/>
      <c r="V92" s="7" t="str">
        <f t="shared" si="6"/>
        <v>PZ</v>
      </c>
      <c r="W92" s="52">
        <f t="shared" si="10"/>
        <v>0</v>
      </c>
      <c r="X92" s="52">
        <f t="shared" si="7"/>
        <v>-0.2584269662921348</v>
      </c>
      <c r="Y92" s="53">
        <f t="shared" si="8"/>
        <v>43536</v>
      </c>
      <c r="Z92" s="53">
        <f t="shared" si="9"/>
        <v>795815.3</v>
      </c>
    </row>
    <row r="93" spans="2:26" x14ac:dyDescent="0.25">
      <c r="B93" s="60" t="s">
        <v>113</v>
      </c>
      <c r="C93" s="41">
        <v>3.95</v>
      </c>
      <c r="D93" s="41">
        <v>3.95</v>
      </c>
      <c r="E93" s="41">
        <v>3.95</v>
      </c>
      <c r="F93" s="42">
        <v>3.95</v>
      </c>
      <c r="G93" s="43">
        <v>0</v>
      </c>
      <c r="H93" s="43">
        <v>0</v>
      </c>
      <c r="I93" s="62">
        <v>241204</v>
      </c>
      <c r="J93" s="63">
        <v>972451.22</v>
      </c>
      <c r="K93" s="46">
        <v>0.24213836477987427</v>
      </c>
      <c r="L93" s="47"/>
      <c r="V93" s="7" t="str">
        <f t="shared" si="6"/>
        <v>REDSTAREX</v>
      </c>
      <c r="W93" s="52">
        <f t="shared" si="10"/>
        <v>0</v>
      </c>
      <c r="X93" s="52">
        <f t="shared" si="7"/>
        <v>0.24213836477987427</v>
      </c>
      <c r="Y93" s="53">
        <f t="shared" si="8"/>
        <v>241204</v>
      </c>
      <c r="Z93" s="53">
        <f t="shared" si="9"/>
        <v>972451.22</v>
      </c>
    </row>
    <row r="94" spans="2:26" x14ac:dyDescent="0.25">
      <c r="B94" s="60" t="s">
        <v>114</v>
      </c>
      <c r="C94" s="41">
        <v>0.73</v>
      </c>
      <c r="D94" s="41">
        <v>0.75</v>
      </c>
      <c r="E94" s="41">
        <v>0.74</v>
      </c>
      <c r="F94" s="42">
        <v>0.74</v>
      </c>
      <c r="G94" s="43">
        <v>1.0000000000000009E-2</v>
      </c>
      <c r="H94" s="43">
        <v>1.3698630136986314</v>
      </c>
      <c r="I94" s="62">
        <v>808087</v>
      </c>
      <c r="J94" s="63">
        <v>598435.52</v>
      </c>
      <c r="K94" s="46">
        <v>0.17460317460317465</v>
      </c>
      <c r="L94" s="47"/>
      <c r="V94" s="7" t="str">
        <f t="shared" si="6"/>
        <v>ROYALEX</v>
      </c>
      <c r="W94" s="52">
        <f t="shared" si="10"/>
        <v>1.3698630136986314E-2</v>
      </c>
      <c r="X94" s="52">
        <f t="shared" si="7"/>
        <v>0.17460317460317465</v>
      </c>
      <c r="Y94" s="53">
        <f t="shared" si="8"/>
        <v>808087</v>
      </c>
      <c r="Z94" s="53">
        <f t="shared" si="9"/>
        <v>598435.52</v>
      </c>
    </row>
    <row r="95" spans="2:26" x14ac:dyDescent="0.25">
      <c r="B95" s="60" t="s">
        <v>115</v>
      </c>
      <c r="C95" s="41">
        <v>0.7</v>
      </c>
      <c r="D95" s="61">
        <v>0.66</v>
      </c>
      <c r="E95" s="61">
        <v>0.66</v>
      </c>
      <c r="F95" s="42">
        <v>0.66</v>
      </c>
      <c r="G95" s="43">
        <v>-3.9999999999999925E-2</v>
      </c>
      <c r="H95" s="43">
        <v>-5.7142857142857038</v>
      </c>
      <c r="I95" s="62">
        <v>474809</v>
      </c>
      <c r="J95" s="63">
        <v>313845.14</v>
      </c>
      <c r="K95" s="46">
        <v>8.1967213114754189E-2</v>
      </c>
      <c r="L95" s="47"/>
      <c r="V95" s="7" t="str">
        <f t="shared" si="6"/>
        <v>RTBRISCOE</v>
      </c>
      <c r="W95" s="52">
        <f t="shared" si="10"/>
        <v>-5.7142857142857037E-2</v>
      </c>
      <c r="X95" s="52">
        <f t="shared" si="7"/>
        <v>8.1967213114754189E-2</v>
      </c>
      <c r="Y95" s="53">
        <f t="shared" si="8"/>
        <v>474809</v>
      </c>
      <c r="Z95" s="53">
        <f t="shared" si="9"/>
        <v>313845.14</v>
      </c>
    </row>
    <row r="96" spans="2:26" x14ac:dyDescent="0.25">
      <c r="B96" s="60" t="s">
        <v>116</v>
      </c>
      <c r="C96" s="41">
        <v>2.15</v>
      </c>
      <c r="D96" s="41">
        <v>2.15</v>
      </c>
      <c r="E96" s="41">
        <v>2.15</v>
      </c>
      <c r="F96" s="42">
        <v>2.15</v>
      </c>
      <c r="G96" s="43">
        <v>0</v>
      </c>
      <c r="H96" s="43">
        <v>0</v>
      </c>
      <c r="I96" s="62">
        <v>2102</v>
      </c>
      <c r="J96" s="63">
        <v>4098.8999999999996</v>
      </c>
      <c r="K96" s="46">
        <v>8.5858585858585856E-2</v>
      </c>
      <c r="L96" s="47"/>
      <c r="V96" s="7" t="str">
        <f t="shared" si="6"/>
        <v>SCOA</v>
      </c>
      <c r="W96" s="52">
        <f t="shared" si="10"/>
        <v>0</v>
      </c>
      <c r="X96" s="52">
        <f t="shared" si="7"/>
        <v>8.5858585858585856E-2</v>
      </c>
      <c r="Y96" s="53">
        <f t="shared" si="8"/>
        <v>2102</v>
      </c>
      <c r="Z96" s="53">
        <f t="shared" si="9"/>
        <v>4098.8999999999996</v>
      </c>
    </row>
    <row r="97" spans="2:26" x14ac:dyDescent="0.25">
      <c r="B97" s="60" t="s">
        <v>117</v>
      </c>
      <c r="C97" s="41">
        <v>3730</v>
      </c>
      <c r="D97" s="41">
        <v>3730</v>
      </c>
      <c r="E97" s="41">
        <v>3730</v>
      </c>
      <c r="F97" s="42">
        <v>3730</v>
      </c>
      <c r="G97" s="43">
        <v>0</v>
      </c>
      <c r="H97" s="43">
        <v>0</v>
      </c>
      <c r="I97" s="62">
        <v>2949</v>
      </c>
      <c r="J97" s="63">
        <v>10123696.9</v>
      </c>
      <c r="K97" s="46">
        <v>0.61471861471861478</v>
      </c>
      <c r="L97" s="47"/>
      <c r="V97" s="7" t="str">
        <f t="shared" si="6"/>
        <v>SEPLAT</v>
      </c>
      <c r="W97" s="52">
        <f t="shared" si="10"/>
        <v>0</v>
      </c>
      <c r="X97" s="52">
        <f t="shared" si="7"/>
        <v>0.61471861471861478</v>
      </c>
      <c r="Y97" s="53">
        <f t="shared" si="8"/>
        <v>2949</v>
      </c>
      <c r="Z97" s="53">
        <f t="shared" si="9"/>
        <v>10123696.9</v>
      </c>
    </row>
    <row r="98" spans="2:26" x14ac:dyDescent="0.25">
      <c r="B98" s="60" t="s">
        <v>118</v>
      </c>
      <c r="C98" s="41">
        <v>20.399999999999999</v>
      </c>
      <c r="D98" s="41">
        <v>20.399999999999999</v>
      </c>
      <c r="E98" s="41">
        <v>20.399999999999999</v>
      </c>
      <c r="F98" s="42">
        <v>20.399999999999999</v>
      </c>
      <c r="G98" s="43">
        <v>0</v>
      </c>
      <c r="H98" s="43">
        <v>0</v>
      </c>
      <c r="I98" s="62">
        <v>7989</v>
      </c>
      <c r="J98" s="63">
        <v>176630.5</v>
      </c>
      <c r="K98" s="46">
        <v>-0.19526627218934922</v>
      </c>
      <c r="L98" s="47"/>
      <c r="V98" s="7" t="str">
        <f t="shared" si="6"/>
        <v>SKYAVN</v>
      </c>
      <c r="W98" s="52">
        <f t="shared" si="10"/>
        <v>0</v>
      </c>
      <c r="X98" s="52">
        <f t="shared" si="7"/>
        <v>-0.19526627218934922</v>
      </c>
      <c r="Y98" s="53">
        <f t="shared" si="8"/>
        <v>7989</v>
      </c>
      <c r="Z98" s="53">
        <f t="shared" si="9"/>
        <v>176630.5</v>
      </c>
    </row>
    <row r="99" spans="2:26" x14ac:dyDescent="0.25">
      <c r="B99" s="60" t="s">
        <v>119</v>
      </c>
      <c r="C99" s="41">
        <v>0.49</v>
      </c>
      <c r="D99" s="61">
        <v>0.49</v>
      </c>
      <c r="E99" s="61">
        <v>0.49</v>
      </c>
      <c r="F99" s="42">
        <v>0.49</v>
      </c>
      <c r="G99" s="43">
        <v>0</v>
      </c>
      <c r="H99" s="43">
        <v>0</v>
      </c>
      <c r="I99" s="62">
        <v>693610</v>
      </c>
      <c r="J99" s="63">
        <v>338197.92</v>
      </c>
      <c r="K99" s="46">
        <v>0.16666666666666674</v>
      </c>
      <c r="L99" s="47"/>
      <c r="V99" s="7" t="str">
        <f t="shared" si="6"/>
        <v>SOVRENINS</v>
      </c>
      <c r="W99" s="52">
        <f t="shared" si="10"/>
        <v>0</v>
      </c>
      <c r="X99" s="52">
        <f t="shared" si="7"/>
        <v>0.16666666666666674</v>
      </c>
      <c r="Y99" s="53">
        <f t="shared" si="8"/>
        <v>693610</v>
      </c>
      <c r="Z99" s="53">
        <f t="shared" si="9"/>
        <v>338197.92</v>
      </c>
    </row>
    <row r="100" spans="2:26" x14ac:dyDescent="0.25">
      <c r="B100" s="60" t="s">
        <v>120</v>
      </c>
      <c r="C100" s="41">
        <v>53.5</v>
      </c>
      <c r="D100" s="41">
        <v>53.5</v>
      </c>
      <c r="E100" s="41">
        <v>53.5</v>
      </c>
      <c r="F100" s="42">
        <v>53.5</v>
      </c>
      <c r="G100" s="43">
        <v>0</v>
      </c>
      <c r="H100" s="43">
        <v>0</v>
      </c>
      <c r="I100" s="62">
        <v>59388</v>
      </c>
      <c r="J100" s="63">
        <v>3184784.7</v>
      </c>
      <c r="K100" s="46">
        <v>-0.23187365398420678</v>
      </c>
      <c r="L100" s="47"/>
      <c r="V100" s="7" t="str">
        <f t="shared" si="6"/>
        <v>STANBIC</v>
      </c>
      <c r="W100" s="52">
        <f t="shared" si="10"/>
        <v>0</v>
      </c>
      <c r="X100" s="52">
        <f t="shared" si="7"/>
        <v>-0.23187365398420678</v>
      </c>
      <c r="Y100" s="53">
        <f t="shared" si="8"/>
        <v>59388</v>
      </c>
      <c r="Z100" s="53">
        <f t="shared" si="9"/>
        <v>3184784.7</v>
      </c>
    </row>
    <row r="101" spans="2:26" x14ac:dyDescent="0.25">
      <c r="B101" s="60" t="s">
        <v>121</v>
      </c>
      <c r="C101" s="41">
        <v>3.95</v>
      </c>
      <c r="D101" s="61">
        <v>4.0199999999999996</v>
      </c>
      <c r="E101" s="61">
        <v>3.85</v>
      </c>
      <c r="F101" s="42">
        <v>4.0199999999999996</v>
      </c>
      <c r="G101" s="43">
        <v>6.9999999999999396E-2</v>
      </c>
      <c r="H101" s="43">
        <v>1.7721518987341618</v>
      </c>
      <c r="I101" s="62">
        <v>13674029</v>
      </c>
      <c r="J101" s="63">
        <v>53740522.149999999</v>
      </c>
      <c r="K101" s="46">
        <v>-6.2937062937063026E-2</v>
      </c>
      <c r="L101" s="47"/>
      <c r="V101" s="7" t="str">
        <f t="shared" si="6"/>
        <v>STERLINGNG</v>
      </c>
      <c r="W101" s="52">
        <f t="shared" si="10"/>
        <v>1.7721518987341617E-2</v>
      </c>
      <c r="X101" s="52">
        <f t="shared" si="7"/>
        <v>-6.2937062937063026E-2</v>
      </c>
      <c r="Y101" s="53">
        <f t="shared" si="8"/>
        <v>13674029</v>
      </c>
      <c r="Z101" s="53">
        <f t="shared" si="9"/>
        <v>53740522.149999999</v>
      </c>
    </row>
    <row r="102" spans="2:26" x14ac:dyDescent="0.25">
      <c r="B102" s="60" t="s">
        <v>122</v>
      </c>
      <c r="C102" s="41">
        <v>1.39</v>
      </c>
      <c r="D102" s="41">
        <v>1.45</v>
      </c>
      <c r="E102" s="41">
        <v>1.41</v>
      </c>
      <c r="F102" s="42">
        <v>1.45</v>
      </c>
      <c r="G102" s="43">
        <v>6.0000000000000053E-2</v>
      </c>
      <c r="H102" s="43">
        <v>4.3165467625899323</v>
      </c>
      <c r="I102" s="62">
        <v>695920</v>
      </c>
      <c r="J102" s="63">
        <v>996437.52</v>
      </c>
      <c r="K102" s="46">
        <v>0.31818181818181812</v>
      </c>
      <c r="L102" s="47"/>
      <c r="V102" s="7" t="str">
        <f t="shared" si="6"/>
        <v>SUNUASSUR</v>
      </c>
      <c r="W102" s="52">
        <f t="shared" si="10"/>
        <v>4.3165467625899324E-2</v>
      </c>
      <c r="X102" s="52">
        <f t="shared" si="7"/>
        <v>0.31818181818181812</v>
      </c>
      <c r="Y102" s="53">
        <f t="shared" si="8"/>
        <v>695920</v>
      </c>
      <c r="Z102" s="53">
        <f t="shared" si="9"/>
        <v>996437.52</v>
      </c>
    </row>
    <row r="103" spans="2:26" x14ac:dyDescent="0.25">
      <c r="B103" s="60" t="s">
        <v>123</v>
      </c>
      <c r="C103" s="41">
        <v>0.47</v>
      </c>
      <c r="D103" s="41">
        <v>0.45</v>
      </c>
      <c r="E103" s="41">
        <v>0.45</v>
      </c>
      <c r="F103" s="42">
        <v>0.45</v>
      </c>
      <c r="G103" s="43">
        <v>-1.9999999999999962E-2</v>
      </c>
      <c r="H103" s="43">
        <v>-4.2553191489361621</v>
      </c>
      <c r="I103" s="62">
        <v>338072</v>
      </c>
      <c r="J103" s="63">
        <v>154274.56</v>
      </c>
      <c r="K103" s="46">
        <v>-4.2553191489361653E-2</v>
      </c>
      <c r="L103" s="47"/>
      <c r="V103" s="7" t="str">
        <f t="shared" si="6"/>
        <v>TANTALIZER</v>
      </c>
      <c r="W103" s="52">
        <f t="shared" si="10"/>
        <v>-4.2553191489361625E-2</v>
      </c>
      <c r="X103" s="52">
        <f t="shared" si="7"/>
        <v>-4.2553191489361653E-2</v>
      </c>
      <c r="Y103" s="53">
        <f t="shared" si="8"/>
        <v>338072</v>
      </c>
      <c r="Z103" s="53">
        <f t="shared" si="9"/>
        <v>154274.56</v>
      </c>
    </row>
    <row r="104" spans="2:26" x14ac:dyDescent="0.25">
      <c r="B104" s="60" t="s">
        <v>124</v>
      </c>
      <c r="C104" s="41">
        <v>2.16</v>
      </c>
      <c r="D104" s="41">
        <v>2.16</v>
      </c>
      <c r="E104" s="41">
        <v>2.16</v>
      </c>
      <c r="F104" s="42">
        <v>2.16</v>
      </c>
      <c r="G104" s="43">
        <v>0</v>
      </c>
      <c r="H104" s="43">
        <v>0</v>
      </c>
      <c r="I104" s="62">
        <v>147822</v>
      </c>
      <c r="J104" s="63">
        <v>294833.65999999997</v>
      </c>
      <c r="K104" s="46">
        <v>-0.19999999999999996</v>
      </c>
      <c r="L104" s="47"/>
      <c r="V104" s="7" t="str">
        <f t="shared" si="6"/>
        <v>THOMASWY</v>
      </c>
      <c r="W104" s="52">
        <f t="shared" si="10"/>
        <v>0</v>
      </c>
      <c r="X104" s="52">
        <f t="shared" si="7"/>
        <v>-0.19999999999999996</v>
      </c>
      <c r="Y104" s="53">
        <f t="shared" si="8"/>
        <v>147822</v>
      </c>
      <c r="Z104" s="53">
        <f t="shared" si="9"/>
        <v>294833.65999999997</v>
      </c>
    </row>
    <row r="105" spans="2:26" x14ac:dyDescent="0.25">
      <c r="B105" s="60" t="s">
        <v>125</v>
      </c>
      <c r="C105" s="41">
        <v>2</v>
      </c>
      <c r="D105" s="41">
        <v>1.96</v>
      </c>
      <c r="E105" s="41">
        <v>1.96</v>
      </c>
      <c r="F105" s="42">
        <v>1.96</v>
      </c>
      <c r="G105" s="43">
        <v>-4.0000000000000036E-2</v>
      </c>
      <c r="H105" s="43">
        <v>-2.0000000000000018</v>
      </c>
      <c r="I105" s="62">
        <v>449691</v>
      </c>
      <c r="J105" s="63">
        <v>882989.8</v>
      </c>
      <c r="K105" s="46">
        <v>0.70434782608695667</v>
      </c>
      <c r="L105" s="47"/>
      <c r="V105" s="7" t="str">
        <f t="shared" si="6"/>
        <v>TIP</v>
      </c>
      <c r="W105" s="52">
        <f t="shared" si="10"/>
        <v>-2.0000000000000018E-2</v>
      </c>
      <c r="X105" s="52">
        <f t="shared" si="7"/>
        <v>0.70434782608695667</v>
      </c>
      <c r="Y105" s="53">
        <f t="shared" si="8"/>
        <v>449691</v>
      </c>
      <c r="Z105" s="53">
        <f t="shared" si="9"/>
        <v>882989.8</v>
      </c>
    </row>
    <row r="106" spans="2:26" x14ac:dyDescent="0.25">
      <c r="B106" s="60" t="s">
        <v>126</v>
      </c>
      <c r="C106" s="41">
        <v>388.9</v>
      </c>
      <c r="D106" s="41">
        <v>388.9</v>
      </c>
      <c r="E106" s="41">
        <v>388.9</v>
      </c>
      <c r="F106" s="42">
        <v>388.9</v>
      </c>
      <c r="G106" s="43">
        <v>0</v>
      </c>
      <c r="H106" s="43">
        <v>0</v>
      </c>
      <c r="I106" s="62">
        <v>49765</v>
      </c>
      <c r="J106" s="63">
        <v>20646356.699999999</v>
      </c>
      <c r="K106" s="46">
        <v>1.0129870129869989E-2</v>
      </c>
      <c r="L106" s="47"/>
      <c r="V106" s="7" t="str">
        <f t="shared" si="6"/>
        <v>TOTAL</v>
      </c>
      <c r="W106" s="52">
        <f t="shared" si="10"/>
        <v>0</v>
      </c>
      <c r="X106" s="52">
        <f t="shared" si="7"/>
        <v>1.0129870129869989E-2</v>
      </c>
      <c r="Y106" s="53">
        <f t="shared" si="8"/>
        <v>49765</v>
      </c>
      <c r="Z106" s="53">
        <f t="shared" si="9"/>
        <v>20646356.699999999</v>
      </c>
    </row>
    <row r="107" spans="2:26" x14ac:dyDescent="0.25">
      <c r="B107" s="60" t="s">
        <v>127</v>
      </c>
      <c r="C107" s="41">
        <v>98.4</v>
      </c>
      <c r="D107" s="41">
        <v>98.4</v>
      </c>
      <c r="E107" s="41">
        <v>98.4</v>
      </c>
      <c r="F107" s="42">
        <v>98.4</v>
      </c>
      <c r="G107" s="43">
        <v>0</v>
      </c>
      <c r="H107" s="43">
        <v>0</v>
      </c>
      <c r="I107" s="62">
        <v>17794</v>
      </c>
      <c r="J107" s="63">
        <v>1576548.4</v>
      </c>
      <c r="K107" s="46">
        <v>0.40210886292390979</v>
      </c>
      <c r="L107" s="47"/>
      <c r="V107" s="7" t="str">
        <f t="shared" si="6"/>
        <v>TRANSCOHOT</v>
      </c>
      <c r="W107" s="52">
        <f t="shared" si="10"/>
        <v>0</v>
      </c>
      <c r="X107" s="52">
        <f t="shared" si="7"/>
        <v>0.40210886292390979</v>
      </c>
      <c r="Y107" s="53">
        <f t="shared" si="8"/>
        <v>17794</v>
      </c>
      <c r="Z107" s="53">
        <f t="shared" si="9"/>
        <v>1576548.4</v>
      </c>
    </row>
    <row r="108" spans="2:26" x14ac:dyDescent="0.25">
      <c r="B108" s="60" t="s">
        <v>128</v>
      </c>
      <c r="C108" s="41">
        <v>11.85</v>
      </c>
      <c r="D108" s="61">
        <v>12</v>
      </c>
      <c r="E108" s="61">
        <v>11.8</v>
      </c>
      <c r="F108" s="42">
        <v>12</v>
      </c>
      <c r="G108" s="43">
        <v>0.15000000000000036</v>
      </c>
      <c r="H108" s="43">
        <v>1.2658227848101298</v>
      </c>
      <c r="I108" s="62">
        <v>8333445</v>
      </c>
      <c r="J108" s="63">
        <v>99131461.650000006</v>
      </c>
      <c r="K108" s="46">
        <v>0.38568129330254042</v>
      </c>
      <c r="L108" s="47"/>
      <c r="V108" s="7" t="str">
        <f t="shared" si="6"/>
        <v>TRANSCORP</v>
      </c>
      <c r="W108" s="52">
        <f t="shared" si="10"/>
        <v>1.2658227848101299E-2</v>
      </c>
      <c r="X108" s="52">
        <f t="shared" si="7"/>
        <v>0.38568129330254042</v>
      </c>
      <c r="Y108" s="53">
        <f t="shared" si="8"/>
        <v>8333445</v>
      </c>
      <c r="Z108" s="53">
        <f t="shared" si="9"/>
        <v>99131461.650000006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91806</v>
      </c>
      <c r="J109" s="63">
        <v>30901899.600000001</v>
      </c>
      <c r="K109" s="46">
        <v>0.55791666666666662</v>
      </c>
      <c r="L109" s="47"/>
      <c r="V109" s="7" t="str">
        <f t="shared" si="6"/>
        <v>TRANSPOWER</v>
      </c>
      <c r="W109" s="52">
        <f t="shared" si="10"/>
        <v>0</v>
      </c>
      <c r="X109" s="52">
        <f t="shared" si="7"/>
        <v>0.55791666666666662</v>
      </c>
      <c r="Y109" s="53">
        <f t="shared" si="8"/>
        <v>91806</v>
      </c>
      <c r="Z109" s="53">
        <f t="shared" si="9"/>
        <v>30901899.600000001</v>
      </c>
    </row>
    <row r="110" spans="2:26" x14ac:dyDescent="0.25">
      <c r="B110" s="60" t="s">
        <v>130</v>
      </c>
      <c r="C110" s="41">
        <v>4.13</v>
      </c>
      <c r="D110" s="41">
        <v>4.13</v>
      </c>
      <c r="E110" s="41">
        <v>4.13</v>
      </c>
      <c r="F110" s="42">
        <v>4.13</v>
      </c>
      <c r="G110" s="43">
        <v>0</v>
      </c>
      <c r="H110" s="43">
        <v>0</v>
      </c>
      <c r="I110" s="62">
        <v>4210</v>
      </c>
      <c r="J110" s="63">
        <v>15661.2</v>
      </c>
      <c r="K110" s="46">
        <v>0.92093023255813966</v>
      </c>
      <c r="L110" s="47"/>
      <c r="V110" s="7" t="str">
        <f t="shared" si="6"/>
        <v>TRIPPLEG</v>
      </c>
      <c r="W110" s="52">
        <f t="shared" si="10"/>
        <v>0</v>
      </c>
      <c r="X110" s="52">
        <f t="shared" si="7"/>
        <v>0.92093023255813966</v>
      </c>
      <c r="Y110" s="53">
        <f t="shared" si="8"/>
        <v>4210</v>
      </c>
      <c r="Z110" s="53">
        <f t="shared" si="9"/>
        <v>15661.2</v>
      </c>
    </row>
    <row r="111" spans="2:26" x14ac:dyDescent="0.25">
      <c r="B111" s="60" t="s">
        <v>131</v>
      </c>
      <c r="C111" s="41">
        <v>15.2</v>
      </c>
      <c r="D111" s="61">
        <v>15.25</v>
      </c>
      <c r="E111" s="61">
        <v>15.25</v>
      </c>
      <c r="F111" s="42">
        <v>15.25</v>
      </c>
      <c r="G111" s="43">
        <v>5.0000000000000711E-2</v>
      </c>
      <c r="H111" s="43">
        <v>0.32894736842105732</v>
      </c>
      <c r="I111" s="62">
        <v>1392813</v>
      </c>
      <c r="J111" s="63">
        <v>21125405.949999999</v>
      </c>
      <c r="K111" s="46">
        <v>0.1867704280155642</v>
      </c>
      <c r="L111" s="47"/>
      <c r="V111" s="7" t="str">
        <f t="shared" si="6"/>
        <v>UACN</v>
      </c>
      <c r="W111" s="52">
        <f t="shared" si="10"/>
        <v>3.289473684210573E-3</v>
      </c>
      <c r="X111" s="52">
        <f t="shared" si="7"/>
        <v>0.1867704280155642</v>
      </c>
      <c r="Y111" s="53">
        <f t="shared" si="8"/>
        <v>1392813</v>
      </c>
      <c r="Z111" s="53">
        <f t="shared" si="9"/>
        <v>21125405.949999999</v>
      </c>
    </row>
    <row r="112" spans="2:26" x14ac:dyDescent="0.25">
      <c r="B112" s="60" t="s">
        <v>132</v>
      </c>
      <c r="C112" s="41">
        <v>23</v>
      </c>
      <c r="D112" s="61">
        <v>24</v>
      </c>
      <c r="E112" s="61">
        <v>23</v>
      </c>
      <c r="F112" s="42">
        <v>23.85</v>
      </c>
      <c r="G112" s="43">
        <v>0.85000000000000142</v>
      </c>
      <c r="H112" s="43">
        <v>3.6956521739130501</v>
      </c>
      <c r="I112" s="62">
        <v>23841837</v>
      </c>
      <c r="J112" s="63">
        <v>564684739.04999995</v>
      </c>
      <c r="K112" s="46">
        <v>-7.0175438596491113E-2</v>
      </c>
      <c r="L112" s="47"/>
      <c r="V112" s="7" t="str">
        <f t="shared" si="6"/>
        <v>UBA</v>
      </c>
      <c r="W112" s="52">
        <f t="shared" si="10"/>
        <v>3.6956521739130499E-2</v>
      </c>
      <c r="X112" s="52">
        <f t="shared" si="7"/>
        <v>-7.0175438596491113E-2</v>
      </c>
      <c r="Y112" s="53">
        <f t="shared" si="8"/>
        <v>23841837</v>
      </c>
      <c r="Z112" s="53">
        <f t="shared" si="9"/>
        <v>564684739.04999995</v>
      </c>
    </row>
    <row r="113" spans="2:26" x14ac:dyDescent="0.25">
      <c r="B113" s="60" t="s">
        <v>133</v>
      </c>
      <c r="C113" s="41">
        <v>33</v>
      </c>
      <c r="D113" s="61">
        <v>36.299999999999997</v>
      </c>
      <c r="E113" s="61">
        <v>35</v>
      </c>
      <c r="F113" s="42">
        <v>36.299999999999997</v>
      </c>
      <c r="G113" s="43">
        <v>3.2999999999999972</v>
      </c>
      <c r="H113" s="43">
        <v>9.9999999999999911</v>
      </c>
      <c r="I113" s="62">
        <v>23038057</v>
      </c>
      <c r="J113" s="63">
        <v>825319003.45000005</v>
      </c>
      <c r="K113" s="46">
        <v>0.57826086956521716</v>
      </c>
      <c r="L113" s="47"/>
      <c r="V113" s="7" t="str">
        <f t="shared" si="6"/>
        <v>UCAP</v>
      </c>
      <c r="W113" s="52">
        <f t="shared" si="10"/>
        <v>9.9999999999999908E-2</v>
      </c>
      <c r="X113" s="52">
        <f t="shared" si="7"/>
        <v>0.57826086956521716</v>
      </c>
      <c r="Y113" s="53">
        <f t="shared" si="8"/>
        <v>23038057</v>
      </c>
      <c r="Z113" s="53">
        <f t="shared" si="9"/>
        <v>825319003.45000005</v>
      </c>
    </row>
    <row r="114" spans="2:26" x14ac:dyDescent="0.25">
      <c r="B114" s="60" t="s">
        <v>134</v>
      </c>
      <c r="C114" s="41">
        <v>36.6</v>
      </c>
      <c r="D114" s="41">
        <v>36.6</v>
      </c>
      <c r="E114" s="41">
        <v>36.6</v>
      </c>
      <c r="F114" s="42">
        <v>36.6</v>
      </c>
      <c r="G114" s="43">
        <v>0</v>
      </c>
      <c r="H114" s="43">
        <v>0</v>
      </c>
      <c r="I114" s="62">
        <v>1000</v>
      </c>
      <c r="J114" s="63">
        <v>33374</v>
      </c>
      <c r="K114" s="46">
        <v>0</v>
      </c>
      <c r="L114" s="47"/>
      <c r="V114" s="7" t="str">
        <f t="shared" si="6"/>
        <v>UHOMREIT</v>
      </c>
      <c r="W114" s="52">
        <f t="shared" si="10"/>
        <v>0</v>
      </c>
      <c r="X114" s="52">
        <f t="shared" si="7"/>
        <v>0</v>
      </c>
      <c r="Y114" s="53">
        <f t="shared" si="8"/>
        <v>1000</v>
      </c>
      <c r="Z114" s="53">
        <f t="shared" si="9"/>
        <v>33374</v>
      </c>
    </row>
    <row r="115" spans="2:26" x14ac:dyDescent="0.25">
      <c r="B115" s="60" t="s">
        <v>135</v>
      </c>
      <c r="C115" s="41">
        <v>17.3</v>
      </c>
      <c r="D115" s="41">
        <v>18</v>
      </c>
      <c r="E115" s="41">
        <v>18</v>
      </c>
      <c r="F115" s="42">
        <v>18</v>
      </c>
      <c r="G115" s="43">
        <v>0.69999999999999929</v>
      </c>
      <c r="H115" s="43">
        <v>4.04624277456647</v>
      </c>
      <c r="I115" s="62">
        <v>541944</v>
      </c>
      <c r="J115" s="63">
        <v>9696073.3499999996</v>
      </c>
      <c r="K115" s="46">
        <v>0.21621621621621623</v>
      </c>
      <c r="L115" s="47"/>
      <c r="V115" s="7" t="str">
        <f t="shared" si="6"/>
        <v>UNILEVER</v>
      </c>
      <c r="W115" s="52">
        <f t="shared" si="10"/>
        <v>4.0462427745664699E-2</v>
      </c>
      <c r="X115" s="52">
        <f t="shared" si="7"/>
        <v>0.21621621621621623</v>
      </c>
      <c r="Y115" s="53">
        <f t="shared" si="8"/>
        <v>541944</v>
      </c>
      <c r="Z115" s="53">
        <f t="shared" si="9"/>
        <v>9696073.3499999996</v>
      </c>
    </row>
    <row r="116" spans="2:26" x14ac:dyDescent="0.25">
      <c r="B116" s="60" t="s">
        <v>136</v>
      </c>
      <c r="C116" s="41">
        <v>0.35</v>
      </c>
      <c r="D116" s="61">
        <v>0.35</v>
      </c>
      <c r="E116" s="61">
        <v>0.34</v>
      </c>
      <c r="F116" s="42">
        <v>0.35</v>
      </c>
      <c r="G116" s="43">
        <v>0</v>
      </c>
      <c r="H116" s="43">
        <v>0</v>
      </c>
      <c r="I116" s="71">
        <v>36262636</v>
      </c>
      <c r="J116" s="63">
        <v>12347619.039999999</v>
      </c>
      <c r="K116" s="46">
        <v>0.34615384615384603</v>
      </c>
      <c r="V116" s="7" t="str">
        <f t="shared" si="6"/>
        <v>UNIVINSURE</v>
      </c>
      <c r="W116" s="52">
        <f t="shared" si="10"/>
        <v>0</v>
      </c>
      <c r="X116" s="52">
        <f t="shared" si="7"/>
        <v>0.34615384615384603</v>
      </c>
      <c r="Y116" s="53">
        <f t="shared" si="8"/>
        <v>36262636</v>
      </c>
      <c r="Z116" s="53">
        <f t="shared" si="9"/>
        <v>12347619.039999999</v>
      </c>
    </row>
    <row r="117" spans="2:26" x14ac:dyDescent="0.25">
      <c r="B117" s="60" t="s">
        <v>137</v>
      </c>
      <c r="C117" s="41">
        <v>1.33</v>
      </c>
      <c r="D117" s="61">
        <v>1.35</v>
      </c>
      <c r="E117" s="61">
        <v>1.35</v>
      </c>
      <c r="F117" s="42">
        <v>1.35</v>
      </c>
      <c r="G117" s="43">
        <v>2.0000000000000018E-2</v>
      </c>
      <c r="H117" s="43">
        <v>1.5037593984962419</v>
      </c>
      <c r="I117" s="71">
        <v>3464082</v>
      </c>
      <c r="J117" s="63">
        <v>4677787.25</v>
      </c>
      <c r="K117" s="46">
        <v>5.46875E-2</v>
      </c>
      <c r="V117" s="7" t="str">
        <f t="shared" si="6"/>
        <v>UPDC</v>
      </c>
      <c r="W117" s="52">
        <f t="shared" si="10"/>
        <v>1.5037593984962419E-2</v>
      </c>
      <c r="X117" s="52">
        <f t="shared" si="7"/>
        <v>5.46875E-2</v>
      </c>
      <c r="Y117" s="53">
        <f t="shared" si="8"/>
        <v>3464082</v>
      </c>
      <c r="Z117" s="53">
        <f t="shared" si="9"/>
        <v>4677787.25</v>
      </c>
    </row>
    <row r="118" spans="2:26" x14ac:dyDescent="0.25">
      <c r="B118" s="60" t="s">
        <v>138</v>
      </c>
      <c r="C118" s="41">
        <v>4.8</v>
      </c>
      <c r="D118" s="41">
        <v>4.9000000000000004</v>
      </c>
      <c r="E118" s="41">
        <v>4.9000000000000004</v>
      </c>
      <c r="F118" s="42">
        <v>4.9000000000000004</v>
      </c>
      <c r="G118" s="43">
        <v>0.10000000000000053</v>
      </c>
      <c r="H118" s="43">
        <v>2.0833333333333446</v>
      </c>
      <c r="I118" s="71">
        <v>522782</v>
      </c>
      <c r="J118" s="63">
        <v>2548776.5</v>
      </c>
      <c r="K118" s="46">
        <v>-0.234375</v>
      </c>
      <c r="V118" s="7" t="str">
        <f t="shared" si="6"/>
        <v>UPDCREIT</v>
      </c>
      <c r="W118" s="52">
        <f t="shared" si="10"/>
        <v>2.0833333333333447E-2</v>
      </c>
      <c r="X118" s="52">
        <f t="shared" si="7"/>
        <v>-0.234375</v>
      </c>
      <c r="Y118" s="53">
        <f t="shared" si="8"/>
        <v>522782</v>
      </c>
      <c r="Z118" s="53">
        <f t="shared" si="9"/>
        <v>2548776.5</v>
      </c>
    </row>
    <row r="119" spans="2:26" x14ac:dyDescent="0.25">
      <c r="B119" s="60" t="s">
        <v>139</v>
      </c>
      <c r="C119" s="41">
        <v>2.4</v>
      </c>
      <c r="D119" s="41">
        <v>2.4700000000000002</v>
      </c>
      <c r="E119" s="41">
        <v>2.4700000000000002</v>
      </c>
      <c r="F119" s="42">
        <v>2.4700000000000002</v>
      </c>
      <c r="G119" s="43">
        <v>7.0000000000000284E-2</v>
      </c>
      <c r="H119" s="43">
        <v>2.9166666666666785</v>
      </c>
      <c r="I119" s="62">
        <v>313327</v>
      </c>
      <c r="J119" s="63">
        <v>771534.46</v>
      </c>
      <c r="K119" s="46">
        <v>2.9166666666666785E-2</v>
      </c>
      <c r="V119" s="7" t="str">
        <f t="shared" si="6"/>
        <v>UPL</v>
      </c>
      <c r="W119" s="52">
        <f t="shared" si="10"/>
        <v>2.9166666666666785E-2</v>
      </c>
      <c r="X119" s="52">
        <f t="shared" si="7"/>
        <v>2.9166666666666785E-2</v>
      </c>
      <c r="Y119" s="53">
        <f t="shared" si="8"/>
        <v>313327</v>
      </c>
      <c r="Z119" s="53">
        <f t="shared" si="9"/>
        <v>771534.46</v>
      </c>
    </row>
    <row r="120" spans="2:26" x14ac:dyDescent="0.25">
      <c r="B120" s="60" t="s">
        <v>140</v>
      </c>
      <c r="C120" s="41">
        <v>1.2</v>
      </c>
      <c r="D120" s="41">
        <v>1.21</v>
      </c>
      <c r="E120" s="41">
        <v>1.1599999999999999</v>
      </c>
      <c r="F120" s="42">
        <v>1.2</v>
      </c>
      <c r="G120" s="43">
        <v>0</v>
      </c>
      <c r="H120" s="43">
        <v>0</v>
      </c>
      <c r="I120" s="62">
        <v>12296000</v>
      </c>
      <c r="J120" s="63">
        <v>14694797.17</v>
      </c>
      <c r="K120" s="46">
        <v>2.243243243243243</v>
      </c>
      <c r="V120" s="7" t="str">
        <f t="shared" si="6"/>
        <v>VERITASKAP</v>
      </c>
      <c r="W120" s="52">
        <f t="shared" si="10"/>
        <v>0</v>
      </c>
      <c r="X120" s="52">
        <f t="shared" si="7"/>
        <v>2.243243243243243</v>
      </c>
      <c r="Y120" s="53">
        <f t="shared" si="8"/>
        <v>12296000</v>
      </c>
      <c r="Z120" s="53">
        <f t="shared" si="9"/>
        <v>14694797.17</v>
      </c>
    </row>
    <row r="121" spans="2:26" x14ac:dyDescent="0.25">
      <c r="B121" s="60" t="s">
        <v>141</v>
      </c>
      <c r="C121" s="41">
        <v>44.6</v>
      </c>
      <c r="D121" s="41">
        <v>44.6</v>
      </c>
      <c r="E121" s="41">
        <v>44.6</v>
      </c>
      <c r="F121" s="42">
        <v>44.6</v>
      </c>
      <c r="G121" s="43">
        <v>0</v>
      </c>
      <c r="H121" s="43">
        <v>0</v>
      </c>
      <c r="I121" s="62">
        <v>11455</v>
      </c>
      <c r="J121" s="63">
        <v>469052.4</v>
      </c>
      <c r="K121" s="46">
        <v>-0.78018728437654017</v>
      </c>
      <c r="V121" s="7" t="str">
        <f t="shared" si="6"/>
        <v>VFDGROUP</v>
      </c>
      <c r="W121" s="52">
        <f t="shared" si="10"/>
        <v>0</v>
      </c>
      <c r="X121" s="52">
        <f t="shared" si="7"/>
        <v>-0.78018728437654017</v>
      </c>
      <c r="Y121" s="53">
        <f t="shared" si="8"/>
        <v>11455</v>
      </c>
      <c r="Z121" s="53">
        <f t="shared" si="9"/>
        <v>469052.4</v>
      </c>
    </row>
    <row r="122" spans="2:26" x14ac:dyDescent="0.25">
      <c r="B122" s="60" t="s">
        <v>142</v>
      </c>
      <c r="C122" s="41">
        <v>21.2</v>
      </c>
      <c r="D122" s="61">
        <v>21.2</v>
      </c>
      <c r="E122" s="61">
        <v>21.2</v>
      </c>
      <c r="F122" s="42">
        <v>21.2</v>
      </c>
      <c r="G122" s="43">
        <v>0</v>
      </c>
      <c r="H122" s="43">
        <v>0</v>
      </c>
      <c r="I122" s="71">
        <v>150365</v>
      </c>
      <c r="J122" s="63">
        <v>3011959.55</v>
      </c>
      <c r="K122" s="46">
        <v>-3.6363636363636376E-2</v>
      </c>
      <c r="V122" s="7" t="str">
        <f t="shared" si="6"/>
        <v>VITAFOAM</v>
      </c>
      <c r="W122" s="52">
        <f t="shared" si="10"/>
        <v>0</v>
      </c>
      <c r="X122" s="52">
        <f t="shared" si="7"/>
        <v>-3.6363636363636376E-2</v>
      </c>
      <c r="Y122" s="53">
        <f t="shared" si="8"/>
        <v>150365</v>
      </c>
      <c r="Z122" s="53">
        <f t="shared" si="9"/>
        <v>3011959.55</v>
      </c>
    </row>
    <row r="123" spans="2:26" x14ac:dyDescent="0.25">
      <c r="B123" s="60" t="s">
        <v>143</v>
      </c>
      <c r="C123" s="41">
        <v>36.5</v>
      </c>
      <c r="D123" s="41">
        <v>36.5</v>
      </c>
      <c r="E123" s="41">
        <v>36.5</v>
      </c>
      <c r="F123" s="42">
        <v>36.5</v>
      </c>
      <c r="G123" s="43">
        <v>0</v>
      </c>
      <c r="H123" s="43">
        <v>0</v>
      </c>
      <c r="I123" s="62">
        <v>1544866</v>
      </c>
      <c r="J123" s="63">
        <v>56821566.950000003</v>
      </c>
      <c r="K123" s="46">
        <v>0.15873015873015883</v>
      </c>
      <c r="V123" s="7" t="str">
        <f t="shared" si="6"/>
        <v>WAPCO</v>
      </c>
      <c r="W123" s="52">
        <f t="shared" si="10"/>
        <v>0</v>
      </c>
      <c r="X123" s="52">
        <f t="shared" si="7"/>
        <v>0.15873015873015883</v>
      </c>
      <c r="Y123" s="53">
        <f t="shared" si="8"/>
        <v>1544866</v>
      </c>
      <c r="Z123" s="53">
        <f t="shared" si="9"/>
        <v>56821566.950000003</v>
      </c>
    </row>
    <row r="124" spans="2:26" x14ac:dyDescent="0.25">
      <c r="B124" s="60" t="s">
        <v>144</v>
      </c>
      <c r="C124" s="41">
        <v>0.8</v>
      </c>
      <c r="D124" s="41">
        <v>0.8</v>
      </c>
      <c r="E124" s="41">
        <v>0.79</v>
      </c>
      <c r="F124" s="42">
        <v>0.8</v>
      </c>
      <c r="G124" s="43">
        <v>0</v>
      </c>
      <c r="H124" s="43">
        <v>0</v>
      </c>
      <c r="I124" s="62">
        <v>806559</v>
      </c>
      <c r="J124" s="63">
        <v>642859.26</v>
      </c>
      <c r="K124" s="46">
        <v>0.17647058823529416</v>
      </c>
      <c r="V124" s="7" t="str">
        <f t="shared" si="6"/>
        <v>WAPIC</v>
      </c>
      <c r="W124" s="52">
        <f t="shared" si="10"/>
        <v>0</v>
      </c>
      <c r="X124" s="52">
        <f t="shared" si="7"/>
        <v>0.17647058823529416</v>
      </c>
      <c r="Y124" s="53">
        <f t="shared" si="8"/>
        <v>806559</v>
      </c>
      <c r="Z124" s="53">
        <f t="shared" si="9"/>
        <v>642859.26</v>
      </c>
    </row>
    <row r="125" spans="2:26" x14ac:dyDescent="0.25">
      <c r="B125" s="60" t="s">
        <v>145</v>
      </c>
      <c r="C125" s="41">
        <v>6.65</v>
      </c>
      <c r="D125" s="61">
        <v>6.65</v>
      </c>
      <c r="E125" s="61">
        <v>6.4</v>
      </c>
      <c r="F125" s="42">
        <v>6.5</v>
      </c>
      <c r="G125" s="43">
        <v>-0.15000000000000036</v>
      </c>
      <c r="H125" s="43">
        <v>-2.2556390977443659</v>
      </c>
      <c r="I125" s="71">
        <v>4159769</v>
      </c>
      <c r="J125" s="63">
        <v>26968293.399999999</v>
      </c>
      <c r="K125" s="46">
        <v>0.16071428571428581</v>
      </c>
      <c r="V125" s="7" t="str">
        <f t="shared" si="6"/>
        <v>WEMABANK</v>
      </c>
      <c r="W125" s="52">
        <f t="shared" si="10"/>
        <v>-2.255639097744366E-2</v>
      </c>
      <c r="X125" s="52">
        <f t="shared" si="7"/>
        <v>0.16071428571428581</v>
      </c>
      <c r="Y125" s="53">
        <f t="shared" si="8"/>
        <v>4159769</v>
      </c>
      <c r="Z125" s="53">
        <f t="shared" si="9"/>
        <v>26968293.399999999</v>
      </c>
    </row>
    <row r="126" spans="2:26" x14ac:dyDescent="0.25">
      <c r="B126" s="60" t="s">
        <v>146</v>
      </c>
      <c r="C126" s="41">
        <v>40</v>
      </c>
      <c r="D126" s="61">
        <v>40.35</v>
      </c>
      <c r="E126" s="61">
        <v>39.4</v>
      </c>
      <c r="F126" s="42">
        <v>40</v>
      </c>
      <c r="G126" s="43">
        <v>0</v>
      </c>
      <c r="H126" s="43">
        <v>0</v>
      </c>
      <c r="I126" s="71">
        <v>77751947</v>
      </c>
      <c r="J126" s="63">
        <v>3107331405.0500011</v>
      </c>
      <c r="K126" s="46">
        <v>3.4928848641655907E-2</v>
      </c>
      <c r="V126" s="7" t="str">
        <f t="shared" si="6"/>
        <v>ZENITHBANK</v>
      </c>
      <c r="W126" s="52">
        <f t="shared" si="10"/>
        <v>0</v>
      </c>
      <c r="X126" s="52">
        <f t="shared" si="7"/>
        <v>3.4928848641655907E-2</v>
      </c>
      <c r="Y126" s="53">
        <f t="shared" si="8"/>
        <v>77751947</v>
      </c>
      <c r="Z126" s="53">
        <f t="shared" si="9"/>
        <v>3107331405.0500011</v>
      </c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72"/>
      <c r="Y145" s="73"/>
      <c r="Z145" s="7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s="74" customFormat="1" x14ac:dyDescent="0.25">
      <c r="B148"/>
      <c r="C148"/>
      <c r="D148"/>
      <c r="E148"/>
      <c r="F148"/>
      <c r="G148"/>
      <c r="H148"/>
      <c r="I148"/>
      <c r="J148"/>
      <c r="K148"/>
      <c r="L148"/>
      <c r="V148" s="7"/>
      <c r="W148" s="7"/>
      <c r="X148" s="52"/>
      <c r="Y148" s="53"/>
      <c r="Z148" s="53"/>
      <c r="AA148" s="75"/>
      <c r="AB148" s="75"/>
      <c r="AC148" s="75"/>
      <c r="AD148" s="75"/>
      <c r="AE148" s="75"/>
      <c r="AF148" s="75"/>
      <c r="AG148" s="75"/>
      <c r="AH148" s="75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2024-07-17T13:49:26Z</dcterms:created>
  <dcterms:modified xsi:type="dcterms:W3CDTF">2024-07-17T13:50:05Z</dcterms:modified>
</cp:coreProperties>
</file>