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CM Cap\Downloads\"/>
    </mc:Choice>
  </mc:AlternateContent>
  <xr:revisionPtr revIDLastSave="0" documentId="8_{D1FAE9E0-887E-48DF-ABFE-682EA4C3BB4D}" xr6:coauthVersionLast="47" xr6:coauthVersionMax="47" xr10:uidLastSave="{00000000-0000-0000-0000-000000000000}"/>
  <bookViews>
    <workbookView xWindow="-120" yWindow="-120" windowWidth="20730" windowHeight="11040" xr2:uid="{7CBC9424-D84B-4FCC-994D-1F71E19D0ED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[1]Final!$F$45:$F$1097</definedName>
    <definedName name="Pricelist_company2">[1]Final!$B$45:$B$293</definedName>
    <definedName name="Pricelist_Pclose">[1]Final!$C$45:$C$1065</definedName>
    <definedName name="Pricelist_Val">[1]Final!$J$45:$J$745</definedName>
    <definedName name="Pricelist_Vol">[1]Final!$I$45:$I$1369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8" i="1" l="1"/>
  <c r="Y148" i="1"/>
  <c r="X148" i="1"/>
  <c r="V148" i="1"/>
  <c r="Z147" i="1"/>
  <c r="Y147" i="1"/>
  <c r="X147" i="1"/>
  <c r="V147" i="1"/>
  <c r="Z146" i="1"/>
  <c r="Y146" i="1"/>
  <c r="X146" i="1"/>
  <c r="V146" i="1"/>
  <c r="Z145" i="1"/>
  <c r="Y145" i="1"/>
  <c r="X145" i="1"/>
  <c r="V145" i="1"/>
  <c r="Z144" i="1"/>
  <c r="Y144" i="1"/>
  <c r="X144" i="1"/>
  <c r="V144" i="1"/>
  <c r="Z143" i="1"/>
  <c r="Y143" i="1"/>
  <c r="X143" i="1"/>
  <c r="V143" i="1"/>
  <c r="Z142" i="1"/>
  <c r="Y142" i="1"/>
  <c r="X142" i="1"/>
  <c r="V142" i="1"/>
  <c r="Z141" i="1"/>
  <c r="Y141" i="1"/>
  <c r="X141" i="1"/>
  <c r="V141" i="1"/>
  <c r="Z140" i="1"/>
  <c r="Y140" i="1"/>
  <c r="X140" i="1"/>
  <c r="V140" i="1"/>
  <c r="Z139" i="1"/>
  <c r="Y139" i="1"/>
  <c r="X139" i="1"/>
  <c r="V139" i="1"/>
  <c r="Z138" i="1"/>
  <c r="Y138" i="1"/>
  <c r="X138" i="1"/>
  <c r="V138" i="1"/>
  <c r="Z137" i="1"/>
  <c r="Y137" i="1"/>
  <c r="X137" i="1"/>
  <c r="V137" i="1"/>
  <c r="Z136" i="1"/>
  <c r="Y136" i="1"/>
  <c r="X136" i="1"/>
  <c r="V136" i="1"/>
  <c r="Z135" i="1"/>
  <c r="Y135" i="1"/>
  <c r="X135" i="1"/>
  <c r="V135" i="1"/>
  <c r="Z134" i="1"/>
  <c r="Y134" i="1"/>
  <c r="X134" i="1"/>
  <c r="V134" i="1"/>
  <c r="Z133" i="1"/>
  <c r="Y133" i="1"/>
  <c r="X133" i="1"/>
  <c r="V133" i="1"/>
  <c r="Z132" i="1"/>
  <c r="Y132" i="1"/>
  <c r="X132" i="1"/>
  <c r="V132" i="1"/>
  <c r="Z131" i="1"/>
  <c r="Y131" i="1"/>
  <c r="X131" i="1"/>
  <c r="V131" i="1"/>
  <c r="Z130" i="1"/>
  <c r="Y130" i="1"/>
  <c r="X130" i="1"/>
  <c r="V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V127" i="1"/>
  <c r="X127" i="1"/>
  <c r="W127" i="1"/>
  <c r="Z126" i="1"/>
  <c r="Y126" i="1"/>
  <c r="V126" i="1"/>
  <c r="X126" i="1"/>
  <c r="W126" i="1"/>
  <c r="Z125" i="1"/>
  <c r="Y125" i="1"/>
  <c r="V125" i="1"/>
  <c r="X125" i="1"/>
  <c r="W125" i="1"/>
  <c r="Z124" i="1"/>
  <c r="Y124" i="1"/>
  <c r="V124" i="1"/>
  <c r="X124" i="1"/>
  <c r="W124" i="1"/>
  <c r="Z123" i="1"/>
  <c r="Y123" i="1"/>
  <c r="W123" i="1"/>
  <c r="V123" i="1"/>
  <c r="X123" i="1"/>
  <c r="Z122" i="1"/>
  <c r="Y122" i="1"/>
  <c r="W122" i="1"/>
  <c r="V122" i="1"/>
  <c r="X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W116" i="1"/>
  <c r="V116" i="1"/>
  <c r="X116" i="1"/>
  <c r="Z115" i="1"/>
  <c r="Y115" i="1"/>
  <c r="W115" i="1"/>
  <c r="V115" i="1"/>
  <c r="X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W108" i="1"/>
  <c r="V108" i="1"/>
  <c r="X108" i="1"/>
  <c r="Z107" i="1"/>
  <c r="Y107" i="1"/>
  <c r="W107" i="1"/>
  <c r="V107" i="1"/>
  <c r="X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W100" i="1"/>
  <c r="V100" i="1"/>
  <c r="X100" i="1"/>
  <c r="Z99" i="1"/>
  <c r="Y99" i="1"/>
  <c r="W99" i="1"/>
  <c r="V99" i="1"/>
  <c r="X99" i="1"/>
  <c r="Z98" i="1"/>
  <c r="Y98" i="1"/>
  <c r="W98" i="1"/>
  <c r="V98" i="1"/>
  <c r="X98" i="1"/>
  <c r="Z97" i="1"/>
  <c r="Y97" i="1"/>
  <c r="V97" i="1"/>
  <c r="X97" i="1"/>
  <c r="W97" i="1"/>
  <c r="Z96" i="1"/>
  <c r="Y96" i="1"/>
  <c r="W96" i="1"/>
  <c r="V96" i="1"/>
  <c r="X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W88" i="1"/>
  <c r="V88" i="1"/>
  <c r="X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W83" i="1"/>
  <c r="V83" i="1"/>
  <c r="X83" i="1"/>
  <c r="Z82" i="1"/>
  <c r="Y82" i="1"/>
  <c r="W82" i="1"/>
  <c r="V82" i="1"/>
  <c r="X82" i="1"/>
  <c r="Z81" i="1"/>
  <c r="Y81" i="1"/>
  <c r="V81" i="1"/>
  <c r="X81" i="1"/>
  <c r="W81" i="1"/>
  <c r="Z80" i="1"/>
  <c r="Y80" i="1"/>
  <c r="W80" i="1"/>
  <c r="V80" i="1"/>
  <c r="X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W75" i="1"/>
  <c r="V75" i="1"/>
  <c r="X75" i="1"/>
  <c r="Z74" i="1"/>
  <c r="Y74" i="1"/>
  <c r="W74" i="1"/>
  <c r="V74" i="1"/>
  <c r="X74" i="1"/>
  <c r="Z73" i="1"/>
  <c r="Y73" i="1"/>
  <c r="V73" i="1"/>
  <c r="X73" i="1"/>
  <c r="W73" i="1"/>
  <c r="Z72" i="1"/>
  <c r="Y72" i="1"/>
  <c r="W72" i="1"/>
  <c r="V72" i="1"/>
  <c r="X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W67" i="1"/>
  <c r="V67" i="1"/>
  <c r="X67" i="1"/>
  <c r="Z66" i="1"/>
  <c r="Y66" i="1"/>
  <c r="W66" i="1"/>
  <c r="V66" i="1"/>
  <c r="X66" i="1"/>
  <c r="Z65" i="1"/>
  <c r="Y65" i="1"/>
  <c r="V65" i="1"/>
  <c r="X65" i="1"/>
  <c r="W65" i="1"/>
  <c r="Z64" i="1"/>
  <c r="Y64" i="1"/>
  <c r="W64" i="1"/>
  <c r="V64" i="1"/>
  <c r="X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W59" i="1"/>
  <c r="V59" i="1"/>
  <c r="X59" i="1"/>
  <c r="Z58" i="1"/>
  <c r="Y58" i="1"/>
  <c r="W58" i="1"/>
  <c r="V58" i="1"/>
  <c r="X58" i="1"/>
  <c r="Z57" i="1"/>
  <c r="Y57" i="1"/>
  <c r="V57" i="1"/>
  <c r="X57" i="1"/>
  <c r="W57" i="1"/>
  <c r="Z56" i="1"/>
  <c r="Y56" i="1"/>
  <c r="W56" i="1"/>
  <c r="V56" i="1"/>
  <c r="X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W51" i="1"/>
  <c r="V51" i="1"/>
  <c r="X51" i="1"/>
  <c r="Z50" i="1"/>
  <c r="Y50" i="1"/>
  <c r="W50" i="1"/>
  <c r="V50" i="1"/>
  <c r="X50" i="1"/>
  <c r="Z49" i="1"/>
  <c r="Y49" i="1"/>
  <c r="V49" i="1"/>
  <c r="X49" i="1"/>
  <c r="W49" i="1"/>
  <c r="Z48" i="1"/>
  <c r="Y48" i="1"/>
  <c r="W48" i="1"/>
  <c r="V48" i="1"/>
  <c r="X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W12" i="1"/>
  <c r="V12" i="1"/>
  <c r="X12" i="1"/>
  <c r="Z11" i="1"/>
  <c r="Y11" i="1"/>
  <c r="X11" i="1"/>
  <c r="V11" i="1"/>
  <c r="W11" i="1"/>
  <c r="Z10" i="1"/>
  <c r="Y10" i="1"/>
  <c r="V10" i="1"/>
  <c r="X10" i="1"/>
  <c r="W10" i="1"/>
  <c r="Z9" i="1"/>
  <c r="AT11" i="1" s="1"/>
  <c r="AS11" i="1" s="1"/>
  <c r="Y9" i="1"/>
  <c r="V9" i="1"/>
  <c r="X9" i="1"/>
  <c r="T8" i="1"/>
  <c r="P8" i="1"/>
  <c r="AT10" i="1" l="1"/>
  <c r="AS10" i="1" s="1"/>
  <c r="AQ15" i="1"/>
  <c r="AP15" i="1" s="1"/>
  <c r="AQ17" i="1"/>
  <c r="AP17" i="1" s="1"/>
  <c r="AT12" i="1"/>
  <c r="AS12" i="1" s="1"/>
  <c r="AQ18" i="1"/>
  <c r="AP18" i="1" s="1"/>
  <c r="AT15" i="1"/>
  <c r="AS15" i="1" s="1"/>
  <c r="AT18" i="1"/>
  <c r="AS18" i="1" s="1"/>
  <c r="O21" i="1"/>
  <c r="N21" i="1"/>
  <c r="W9" i="1"/>
  <c r="P21" i="1"/>
  <c r="AN13" i="1"/>
  <c r="AM13" i="1" s="1"/>
  <c r="AK11" i="1"/>
  <c r="AJ11" i="1" s="1"/>
  <c r="AN18" i="1"/>
  <c r="AM18" i="1" s="1"/>
  <c r="AK16" i="1"/>
  <c r="AJ16" i="1" s="1"/>
  <c r="AN10" i="1"/>
  <c r="AM10" i="1" s="1"/>
  <c r="AN14" i="1"/>
  <c r="AM14" i="1" s="1"/>
  <c r="AK10" i="1"/>
  <c r="AJ10" i="1" s="1"/>
  <c r="AK15" i="1"/>
  <c r="AJ15" i="1" s="1"/>
  <c r="AK17" i="1"/>
  <c r="AJ17" i="1" s="1"/>
  <c r="AN16" i="1"/>
  <c r="AM16" i="1" s="1"/>
  <c r="AN15" i="1"/>
  <c r="AM15" i="1" s="1"/>
  <c r="AK14" i="1"/>
  <c r="AJ14" i="1" s="1"/>
  <c r="AK18" i="1"/>
  <c r="AJ18" i="1" s="1"/>
  <c r="AN12" i="1"/>
  <c r="AM12" i="1" s="1"/>
  <c r="AN11" i="1"/>
  <c r="AM11" i="1" s="1"/>
  <c r="AN9" i="1"/>
  <c r="AM9" i="1" s="1"/>
  <c r="AK12" i="1"/>
  <c r="AJ12" i="1" s="1"/>
  <c r="AN17" i="1"/>
  <c r="AM17" i="1" s="1"/>
  <c r="AK13" i="1"/>
  <c r="AJ13" i="1" s="1"/>
  <c r="AK9" i="1"/>
  <c r="AJ9" i="1" s="1"/>
  <c r="AT17" i="1"/>
  <c r="AS17" i="1" s="1"/>
  <c r="AQ10" i="1"/>
  <c r="AP10" i="1" s="1"/>
  <c r="AQ14" i="1"/>
  <c r="AP14" i="1" s="1"/>
  <c r="AQ13" i="1"/>
  <c r="AP13" i="1" s="1"/>
  <c r="AQ16" i="1"/>
  <c r="AP16" i="1" s="1"/>
  <c r="AT13" i="1"/>
  <c r="AS13" i="1" s="1"/>
  <c r="AT16" i="1"/>
  <c r="AS16" i="1" s="1"/>
  <c r="AQ9" i="1"/>
  <c r="AP9" i="1" s="1"/>
  <c r="AQ11" i="1"/>
  <c r="AP11" i="1" s="1"/>
  <c r="AQ12" i="1"/>
  <c r="AP12" i="1" s="1"/>
  <c r="AT14" i="1"/>
  <c r="AS14" i="1" s="1"/>
  <c r="AT9" i="1"/>
  <c r="AS9" i="1" s="1"/>
  <c r="N9" i="1" l="1" a="1"/>
  <c r="AE18" i="1"/>
  <c r="AD18" i="1" s="1"/>
  <c r="AE10" i="1"/>
  <c r="AD10" i="1" s="1"/>
  <c r="AH5" i="1"/>
  <c r="AE15" i="1"/>
  <c r="AD15" i="1" s="1"/>
  <c r="AC5" i="1"/>
  <c r="AE12" i="1"/>
  <c r="AD12" i="1" s="1"/>
  <c r="AE11" i="1"/>
  <c r="AD11" i="1" s="1"/>
  <c r="AE9" i="1"/>
  <c r="AD9" i="1" s="1"/>
  <c r="AE17" i="1"/>
  <c r="AD17" i="1" s="1"/>
  <c r="AE13" i="1"/>
  <c r="AD13" i="1" s="1"/>
  <c r="AE16" i="1"/>
  <c r="AD16" i="1" s="1"/>
  <c r="AE14" i="1"/>
  <c r="AD14" i="1" s="1"/>
  <c r="Q21" i="1"/>
  <c r="AC16" i="1" l="1"/>
  <c r="AC13" i="1"/>
  <c r="AC18" i="1"/>
  <c r="AB18" i="1" s="1" a="1"/>
  <c r="AB18" i="1" s="1"/>
  <c r="AC14" i="1"/>
  <c r="AC15" i="1"/>
  <c r="AC12" i="1"/>
  <c r="AC11" i="1"/>
  <c r="AC9" i="1"/>
  <c r="AB9" i="1" s="1" a="1"/>
  <c r="AB9" i="1" s="1"/>
  <c r="AC10" i="1"/>
  <c r="AC17" i="1"/>
  <c r="AB17" i="1" s="1" a="1"/>
  <c r="AB17" i="1" s="1"/>
  <c r="AH17" i="1"/>
  <c r="AH9" i="1"/>
  <c r="AG9" i="1" s="1" a="1"/>
  <c r="AG9" i="1" s="1"/>
  <c r="AH14" i="1"/>
  <c r="AH16" i="1"/>
  <c r="AH13" i="1"/>
  <c r="AH10" i="1"/>
  <c r="AG10" i="1" s="1" a="1"/>
  <c r="AG10" i="1" s="1"/>
  <c r="AH12" i="1"/>
  <c r="AH18" i="1"/>
  <c r="AH11" i="1"/>
  <c r="AH15" i="1"/>
  <c r="N18" i="1"/>
  <c r="N10" i="1"/>
  <c r="N17" i="1"/>
  <c r="N9" i="1"/>
  <c r="N14" i="1"/>
  <c r="N13" i="1"/>
  <c r="N15" i="1"/>
  <c r="N12" i="1"/>
  <c r="N11" i="1"/>
  <c r="N16" i="1"/>
  <c r="AG14" i="1" l="1" a="1"/>
  <c r="AG14" i="1" s="1"/>
  <c r="AG15" i="1" a="1"/>
  <c r="AG15" i="1" s="1"/>
  <c r="AG18" i="1" a="1"/>
  <c r="AG18" i="1" s="1"/>
  <c r="AG12" i="1" a="1"/>
  <c r="AG12" i="1" s="1"/>
  <c r="AG13" i="1" a="1"/>
  <c r="AG13" i="1" s="1"/>
  <c r="AB11" i="1" a="1"/>
  <c r="AB11" i="1" s="1"/>
  <c r="O13" i="1"/>
  <c r="T13" i="1"/>
  <c r="P13" i="1" s="1"/>
  <c r="O14" i="1"/>
  <c r="T14" i="1"/>
  <c r="P14" i="1" s="1"/>
  <c r="O9" i="1"/>
  <c r="T9" i="1"/>
  <c r="P9" i="1" s="1"/>
  <c r="AG16" i="1" a="1"/>
  <c r="AG16" i="1" s="1"/>
  <c r="AB12" i="1" a="1"/>
  <c r="AB12" i="1" s="1"/>
  <c r="AB15" i="1" a="1"/>
  <c r="AB15" i="1" s="1"/>
  <c r="AB14" i="1" a="1"/>
  <c r="AB14" i="1" s="1"/>
  <c r="O17" i="1"/>
  <c r="T17" i="1"/>
  <c r="P17" i="1" s="1"/>
  <c r="O16" i="1"/>
  <c r="T16" i="1"/>
  <c r="P16" i="1" s="1"/>
  <c r="T10" i="1"/>
  <c r="P10" i="1" s="1"/>
  <c r="O10" i="1"/>
  <c r="O11" i="1"/>
  <c r="T11" i="1"/>
  <c r="P11" i="1" s="1"/>
  <c r="O18" i="1"/>
  <c r="T18" i="1"/>
  <c r="P18" i="1" s="1"/>
  <c r="O12" i="1"/>
  <c r="T12" i="1"/>
  <c r="P12" i="1" s="1"/>
  <c r="O15" i="1"/>
  <c r="T15" i="1"/>
  <c r="P15" i="1" s="1"/>
  <c r="AG11" i="1" a="1"/>
  <c r="AG11" i="1" s="1"/>
  <c r="AG17" i="1" a="1"/>
  <c r="AG17" i="1" s="1"/>
  <c r="AB13" i="1" a="1"/>
  <c r="AB13" i="1" s="1"/>
  <c r="AB10" i="1" a="1"/>
  <c r="AB10" i="1" s="1"/>
  <c r="AB16" i="1" a="1"/>
  <c r="AB1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<sst xmlns="http://schemas.openxmlformats.org/spreadsheetml/2006/main" count="151" uniqueCount="150">
  <si>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</si>
  <si>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</si>
  <si>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</si>
  <si>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</si>
  <si>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</si>
  <si>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</si>
  <si>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</si>
  <si>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</si>
  <si>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</si>
  <si>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</si>
  <si>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</si>
  <si>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</si>
  <si>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</si>
  <si>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</si>
  <si>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</si>
  <si>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</si>
  <si>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</si>
  <si>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</si>
  <si>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</si>
  <si>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</si>
  <si>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</si>
  <si>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</si>
  <si>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</si>
  <si>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</si>
  <si>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</si>
  <si>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</si>
  <si>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</si>
  <si>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</si>
  <si>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</si>
  <si>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</si>
  <si>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</si>
  <si>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</si>
  <si>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BERGER</t>
  </si>
  <si>
    <t>BETAGLAS</t>
  </si>
  <si>
    <t>BUACEMENT</t>
  </si>
  <si>
    <t>BUAFOODS</t>
  </si>
  <si>
    <t>CADBURY</t>
  </si>
  <si>
    <t>Advancers</t>
  </si>
  <si>
    <t>Decliners</t>
  </si>
  <si>
    <t xml:space="preserve"> Flat</t>
  </si>
  <si>
    <t>Mkt Breadth</t>
  </si>
  <si>
    <t>CAP</t>
  </si>
  <si>
    <t>CAVERTON</t>
  </si>
  <si>
    <t>CHAMPION</t>
  </si>
  <si>
    <t>CHAMS</t>
  </si>
  <si>
    <t>CHELLARAM</t>
  </si>
  <si>
    <t>CILEASING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</si>
  <si>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</si>
  <si>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</si>
  <si>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</si>
  <si>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</si>
  <si>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</si>
  <si>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</si>
  <si>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</si>
  <si>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</si>
  <si>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</si>
  <si>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</si>
  <si>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</si>
  <si>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</si>
  <si>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</si>
  <si>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</si>
  <si>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</si>
  <si>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FBNH</t>
  </si>
  <si>
    <t>FCMB</t>
  </si>
  <si>
    <t>FIDELITYBK</t>
  </si>
  <si>
    <t>FIDSON</t>
  </si>
  <si>
    <t>FLOURMILL</t>
  </si>
  <si>
    <t>FTNCOCOA</t>
  </si>
  <si>
    <t>GEREGU</t>
  </si>
  <si>
    <t>GLAXOSMITH</t>
  </si>
  <si>
    <t>GTCO</t>
  </si>
  <si>
    <t>GUINEAINS</t>
  </si>
  <si>
    <t>GUINNESS</t>
  </si>
  <si>
    <t>HONYFLOUR</t>
  </si>
  <si>
    <t>IKEJAHOTEL</t>
  </si>
  <si>
    <t>IMG</t>
  </si>
  <si>
    <t>INFINITY</t>
  </si>
  <si>
    <t>INTBREW</t>
  </si>
  <si>
    <t>JAIZBANK</t>
  </si>
  <si>
    <t>JAPAULGOLD</t>
  </si>
  <si>
    <t>JBERGER</t>
  </si>
  <si>
    <t>JOHNHOLT</t>
  </si>
  <si>
    <t>LASACO</t>
  </si>
  <si>
    <t>LEARNAFRCA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</si>
  <si>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</si>
  <si>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</si>
  <si>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</si>
  <si>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</si>
  <si>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</si>
  <si>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</si>
  <si>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</si>
  <si>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</si>
  <si>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</si>
  <si>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MRS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</si>
  <si>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</si>
  <si>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</si>
  <si>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</si>
  <si>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</si>
  <si>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</si>
  <si>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</si>
  <si>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</si>
  <si>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</si>
  <si>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</si>
  <si>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</si>
  <si>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</si>
  <si>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</si>
  <si>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</si>
  <si>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</si>
  <si>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</si>
  <si>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</si>
  <si>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</si>
  <si>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</si>
  <si>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</si>
  <si>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</si>
  <si>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</si>
  <si>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</si>
  <si>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</si>
  <si>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</si>
  <si>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</si>
  <si>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</si>
  <si>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</si>
  <si>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</si>
  <si>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</si>
  <si>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</si>
  <si>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</si>
  <si>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</si>
  <si>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</si>
  <si>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</si>
  <si>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</si>
  <si>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</si>
  <si>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</si>
  <si>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</si>
  <si>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TRIPPLEG</t>
  </si>
  <si>
    <t>UACN</t>
  </si>
  <si>
    <t>UBA</t>
  </si>
  <si>
    <t>UCAP</t>
  </si>
  <si>
    <t>UHOMREIT</t>
  </si>
  <si>
    <t>UNILEVER</t>
  </si>
  <si>
    <t>UNITYBNK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</si>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</sst>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_(* #,##0.00_);_(* \(#,##0.00\);_(* &quot;-&quot;??_);_(@_)"/>
    <numFmt numFmtId="165" formatCode="[$-F800]dddd\,\ mmmm\ dd\,\ yyyy"/>
    <numFmt numFmtId="166" formatCode="0.0"/>
    <numFmt numFmtId="167" formatCode="_(&quot;$&quot;* #,##0.00_);_(&quot;$&quot;* \(#,##0.00\);_(&quot;$&quot;* &quot;-&quot;??_);_(@_)"/>
    <numFmt numFmtId="168" formatCode="0.00_);\(0.00\)"/>
    <numFmt numFmtId="169" formatCode="0.0%"/>
    <numFmt numFmtId="170" formatCode="_(* #,##0_);_(* \(#,##0\);_(* &quot;-&quot;??_);_(@_)"/>
    <numFmt numFmtId="171" formatCode="0.0&quot;x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rgb="FF000000"/>
      <name val="Tahoma"/>
      <family val="2"/>
    </font>
    <font>
      <sz val="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22"/>
      <color rgb="FFC00000"/>
      <name val="Aptos Narrow"/>
      <family val="2"/>
      <scheme val="minor"/>
    </font>
    <font>
      <b/>
      <sz val="22"/>
      <color theme="1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6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name val="Aptos Narrow"/>
      <family val="2"/>
      <scheme val="minor"/>
    </font>
    <font>
      <sz val="11"/>
      <color indexed="8"/>
      <name val="Calibri"/>
      <family val="2"/>
    </font>
    <font>
      <b/>
      <sz val="10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164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5" fontId="12" fillId="3" borderId="3" xfId="0" applyNumberFormat="1" applyFont="1" applyFill="1" applyBorder="1" applyAlignment="1">
      <alignment horizontal="center" vertical="center" wrapText="1"/>
    </xf>
    <xf numFmtId="165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164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6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167" fontId="6" fillId="0" borderId="7" xfId="1" applyNumberFormat="1" applyFont="1" applyFill="1" applyBorder="1" applyAlignment="1" applyProtection="1">
      <protection hidden="1"/>
    </xf>
    <xf numFmtId="168" fontId="6" fillId="0" borderId="8" xfId="1" applyNumberFormat="1" applyFont="1" applyFill="1" applyBorder="1" applyAlignment="1" applyProtection="1">
      <alignment horizontal="center"/>
      <protection hidden="1"/>
    </xf>
    <xf numFmtId="168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164" fontId="6" fillId="0" borderId="8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9" fontId="16" fillId="0" borderId="6" xfId="2" applyNumberFormat="1" applyFont="1" applyFill="1" applyBorder="1" applyAlignment="1" applyProtection="1">
      <alignment horizontal="center"/>
      <protection hidden="1"/>
    </xf>
    <xf numFmtId="169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164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70" fontId="7" fillId="0" borderId="0" xfId="1" applyNumberFormat="1" applyFont="1"/>
    <xf numFmtId="164" fontId="7" fillId="0" borderId="0" xfId="1" applyFont="1"/>
    <xf numFmtId="167" fontId="6" fillId="0" borderId="10" xfId="1" applyNumberFormat="1" applyFont="1" applyFill="1" applyBorder="1" applyAlignment="1" applyProtection="1">
      <protection hidden="1"/>
    </xf>
    <xf numFmtId="168" fontId="6" fillId="0" borderId="11" xfId="1" applyNumberFormat="1" applyFont="1" applyFill="1" applyBorder="1" applyAlignment="1" applyProtection="1">
      <alignment horizontal="center"/>
      <protection hidden="1"/>
    </xf>
    <xf numFmtId="164" fontId="6" fillId="0" borderId="11" xfId="1" applyFont="1" applyFill="1" applyBorder="1" applyAlignment="1" applyProtection="1">
      <alignment horizontal="right"/>
      <protection hidden="1"/>
    </xf>
    <xf numFmtId="37" fontId="6" fillId="0" borderId="11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1" fontId="2" fillId="6" borderId="4" xfId="0" applyNumberFormat="1" applyFont="1" applyFill="1" applyBorder="1"/>
    <xf numFmtId="164" fontId="0" fillId="0" borderId="0" xfId="0" applyNumberFormat="1"/>
    <xf numFmtId="0" fontId="2" fillId="0" borderId="0" xfId="0" applyFont="1"/>
    <xf numFmtId="168" fontId="6" fillId="0" borderId="11" xfId="1" applyNumberFormat="1" applyFont="1" applyFill="1" applyBorder="1" applyAlignment="1" applyProtection="1">
      <alignment horizontal="right"/>
      <protection hidden="1"/>
    </xf>
    <xf numFmtId="2" fontId="0" fillId="0" borderId="0" xfId="0" applyNumberFormat="1"/>
    <xf numFmtId="0" fontId="0" fillId="0" borderId="12" xfId="0" applyBorder="1"/>
    <xf numFmtId="10" fontId="7" fillId="0" borderId="12" xfId="0" applyNumberFormat="1" applyFont="1" applyBorder="1" applyAlignment="1">
      <alignment horizontal="center"/>
    </xf>
    <xf numFmtId="3" fontId="7" fillId="0" borderId="12" xfId="0" applyNumberFormat="1" applyFont="1" applyBorder="1" applyAlignment="1">
      <alignment horizontal="center"/>
    </xf>
    <xf numFmtId="0" fontId="7" fillId="0" borderId="12" xfId="0" applyFont="1" applyBorder="1"/>
  </cellXfs>
  <cellStyles count="4">
    <cellStyle name="Comma 4" xfId="1" xr:uid="{0F5DAA57-93B0-4ADC-BEE3-0F9EF2C85BED}"/>
    <cellStyle name="Normal" xfId="0" builtinId="0"/>
    <cellStyle name="Percent 2" xfId="2" xr:uid="{6E7440BD-FDAA-49B5-B503-2E8A53E3BCCA}"/>
    <cellStyle name="Percent 4" xfId="3" xr:uid="{825BD5E4-2334-4812-9E45-05F4983205D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D050FFF-215B-4C42-9CE3-A9401BE3962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5598437C-32CB-4067-A9AD-60C897E77F1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572921F-7E90-4427-BF3C-DB2A9F1072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C075DB8-2ECE-4F11-B438-B93E6F1A3A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1E676CC6-A1A3-4821-9EF9-5D02DB63A5C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F24D4F87-9A59-41C3-8A8A-2B2C8A812E4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NG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3A0340A2-749A-47EA-AB8E-19329149F3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29720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.xlsx" TargetMode="External"/><Relationship Id="rId1" Type="http://schemas.openxmlformats.org/officeDocument/2006/relationships/externalLinkPath" Target="https://scmcapitalng-my.sharepoint.com/personal/sarah_luro_scmcapitalng_com/Documents/Documents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5">
          <cell r="B45" t="str">
            <v>STOCK</v>
          </cell>
          <cell r="C45" t="str">
            <v>PCLOSE</v>
          </cell>
          <cell r="F45" t="str">
            <v>CLOSE</v>
          </cell>
          <cell r="I45" t="str">
            <v>VOLUME</v>
          </cell>
          <cell r="J45" t="str">
            <v>VALUE</v>
          </cell>
        </row>
        <row r="46">
          <cell r="C46" t="str">
            <v>(NGN)</v>
          </cell>
          <cell r="F46" t="str">
            <v>(NGN)</v>
          </cell>
          <cell r="J46" t="str">
            <v>(NGN)</v>
          </cell>
        </row>
        <row r="47">
          <cell r="B47" t="str">
            <v>ABBEYBDS</v>
          </cell>
          <cell r="C47">
            <v>2.99</v>
          </cell>
          <cell r="F47">
            <v>2.99</v>
          </cell>
          <cell r="I47">
            <v>175950</v>
          </cell>
          <cell r="J47">
            <v>519317.85</v>
          </cell>
        </row>
        <row r="48">
          <cell r="B48" t="str">
            <v>ABCTRANS</v>
          </cell>
          <cell r="C48">
            <v>0.95</v>
          </cell>
          <cell r="F48">
            <v>0.95</v>
          </cell>
          <cell r="I48">
            <v>305906</v>
          </cell>
          <cell r="J48">
            <v>289946.09999999998</v>
          </cell>
        </row>
        <row r="49">
          <cell r="B49" t="str">
            <v>ACADEMY</v>
          </cell>
          <cell r="C49">
            <v>2.37</v>
          </cell>
          <cell r="F49">
            <v>2.37</v>
          </cell>
          <cell r="I49">
            <v>122545</v>
          </cell>
          <cell r="J49">
            <v>266754.76</v>
          </cell>
        </row>
        <row r="50">
          <cell r="B50" t="str">
            <v>ACCESSCORP</v>
          </cell>
          <cell r="C50">
            <v>29.5</v>
          </cell>
          <cell r="F50">
            <v>30</v>
          </cell>
          <cell r="I50">
            <v>21776870</v>
          </cell>
          <cell r="J50">
            <v>634580420.5</v>
          </cell>
        </row>
        <row r="51">
          <cell r="B51" t="str">
            <v>AFRIPRUD</v>
          </cell>
          <cell r="C51">
            <v>10</v>
          </cell>
          <cell r="F51">
            <v>10</v>
          </cell>
          <cell r="I51">
            <v>2382832</v>
          </cell>
          <cell r="J51">
            <v>23875703.649999999</v>
          </cell>
        </row>
        <row r="52">
          <cell r="B52" t="str">
            <v>AIICO</v>
          </cell>
          <cell r="C52">
            <v>1.45</v>
          </cell>
          <cell r="F52">
            <v>1.51</v>
          </cell>
          <cell r="I52">
            <v>22291132</v>
          </cell>
          <cell r="J52">
            <v>33740735.68</v>
          </cell>
        </row>
        <row r="53">
          <cell r="B53" t="str">
            <v>AIRTELAFRI</v>
          </cell>
          <cell r="C53">
            <v>2000</v>
          </cell>
          <cell r="F53">
            <v>2000</v>
          </cell>
          <cell r="I53">
            <v>4268</v>
          </cell>
          <cell r="J53">
            <v>9389600</v>
          </cell>
        </row>
        <row r="54">
          <cell r="B54" t="str">
            <v>BERGER</v>
          </cell>
          <cell r="C54">
            <v>15.4</v>
          </cell>
          <cell r="F54">
            <v>15.4</v>
          </cell>
          <cell r="I54">
            <v>93620</v>
          </cell>
          <cell r="J54">
            <v>1567300.25</v>
          </cell>
        </row>
        <row r="55">
          <cell r="B55" t="str">
            <v>BETAGLAS</v>
          </cell>
          <cell r="C55">
            <v>59.4</v>
          </cell>
          <cell r="F55">
            <v>59.4</v>
          </cell>
          <cell r="I55">
            <v>16860</v>
          </cell>
          <cell r="J55">
            <v>928526.25</v>
          </cell>
        </row>
        <row r="56">
          <cell r="B56" t="str">
            <v>BUACEMENT</v>
          </cell>
          <cell r="C56">
            <v>135</v>
          </cell>
          <cell r="F56">
            <v>148.5</v>
          </cell>
          <cell r="I56">
            <v>5913671</v>
          </cell>
          <cell r="J56">
            <v>854234270.14999998</v>
          </cell>
        </row>
        <row r="57">
          <cell r="B57" t="str">
            <v>BUAFOODS</v>
          </cell>
          <cell r="C57">
            <v>240</v>
          </cell>
          <cell r="F57">
            <v>240</v>
          </cell>
          <cell r="I57">
            <v>47657</v>
          </cell>
          <cell r="J57">
            <v>12493125.4</v>
          </cell>
        </row>
        <row r="58">
          <cell r="B58" t="str">
            <v>CADBURY</v>
          </cell>
          <cell r="C58">
            <v>30</v>
          </cell>
          <cell r="F58">
            <v>29</v>
          </cell>
          <cell r="I58">
            <v>2425558</v>
          </cell>
          <cell r="J58">
            <v>67146549.799999997</v>
          </cell>
        </row>
        <row r="59">
          <cell r="B59" t="str">
            <v>CAP</v>
          </cell>
          <cell r="C59">
            <v>24</v>
          </cell>
          <cell r="F59">
            <v>24</v>
          </cell>
          <cell r="I59">
            <v>493694</v>
          </cell>
          <cell r="J59">
            <v>11893334.5</v>
          </cell>
        </row>
        <row r="60">
          <cell r="B60" t="str">
            <v>CAVERTON</v>
          </cell>
          <cell r="C60">
            <v>2.0499999999999998</v>
          </cell>
          <cell r="F60">
            <v>2.0499999999999998</v>
          </cell>
          <cell r="I60">
            <v>4653392</v>
          </cell>
          <cell r="J60">
            <v>9533287.4700000007</v>
          </cell>
        </row>
        <row r="61">
          <cell r="B61" t="str">
            <v>CHAMPION</v>
          </cell>
          <cell r="C61">
            <v>3.86</v>
          </cell>
          <cell r="F61">
            <v>4.0999999999999996</v>
          </cell>
          <cell r="I61">
            <v>9077005</v>
          </cell>
          <cell r="J61">
            <v>37097679.509999998</v>
          </cell>
        </row>
        <row r="62">
          <cell r="B62" t="str">
            <v>CHAMS</v>
          </cell>
          <cell r="C62">
            <v>3.35</v>
          </cell>
          <cell r="F62">
            <v>3.28</v>
          </cell>
          <cell r="I62">
            <v>18568783</v>
          </cell>
          <cell r="J62">
            <v>61611642.109999999</v>
          </cell>
        </row>
        <row r="63">
          <cell r="B63" t="str">
            <v>CHELLARAM</v>
          </cell>
          <cell r="C63">
            <v>4.0999999999999996</v>
          </cell>
          <cell r="F63">
            <v>4.0999999999999996</v>
          </cell>
          <cell r="I63">
            <v>18</v>
          </cell>
          <cell r="J63">
            <v>67.5</v>
          </cell>
        </row>
        <row r="64">
          <cell r="B64" t="str">
            <v>CILEASING</v>
          </cell>
          <cell r="C64">
            <v>4.38</v>
          </cell>
          <cell r="F64">
            <v>3.95</v>
          </cell>
          <cell r="I64">
            <v>5300882</v>
          </cell>
          <cell r="J64">
            <v>21655716.120000001</v>
          </cell>
        </row>
        <row r="65">
          <cell r="B65" t="str">
            <v>CONHALLPLC</v>
          </cell>
          <cell r="C65">
            <v>1.92</v>
          </cell>
          <cell r="F65">
            <v>1.93</v>
          </cell>
          <cell r="I65">
            <v>9425722</v>
          </cell>
          <cell r="J65">
            <v>17606475.969999999</v>
          </cell>
        </row>
        <row r="66">
          <cell r="B66" t="str">
            <v>CONOIL</v>
          </cell>
          <cell r="C66">
            <v>112.2</v>
          </cell>
          <cell r="F66">
            <v>112.2</v>
          </cell>
          <cell r="I66">
            <v>476563</v>
          </cell>
          <cell r="J66">
            <v>51713883.600000001</v>
          </cell>
        </row>
        <row r="67">
          <cell r="B67" t="str">
            <v>CORNERST</v>
          </cell>
          <cell r="C67">
            <v>1.82</v>
          </cell>
          <cell r="F67">
            <v>1.87</v>
          </cell>
          <cell r="I67">
            <v>6218929</v>
          </cell>
          <cell r="J67">
            <v>11232458.85</v>
          </cell>
        </row>
        <row r="68">
          <cell r="B68" t="str">
            <v>CUSTODIAN</v>
          </cell>
          <cell r="C68">
            <v>9.5</v>
          </cell>
          <cell r="F68">
            <v>9.65</v>
          </cell>
          <cell r="I68">
            <v>3219258</v>
          </cell>
          <cell r="J68">
            <v>31102513.649999999</v>
          </cell>
        </row>
        <row r="69">
          <cell r="B69" t="str">
            <v>CUTIX</v>
          </cell>
          <cell r="C69">
            <v>2.8</v>
          </cell>
          <cell r="F69">
            <v>2.7</v>
          </cell>
          <cell r="I69">
            <v>4227136</v>
          </cell>
          <cell r="J69">
            <v>12206780.23</v>
          </cell>
        </row>
        <row r="70">
          <cell r="B70" t="str">
            <v>CWG</v>
          </cell>
          <cell r="C70">
            <v>8.4499999999999993</v>
          </cell>
          <cell r="F70">
            <v>8.4499999999999993</v>
          </cell>
          <cell r="I70">
            <v>1740362</v>
          </cell>
          <cell r="J70">
            <v>13746664.4</v>
          </cell>
        </row>
        <row r="71">
          <cell r="B71" t="str">
            <v>DAARCOMM</v>
          </cell>
          <cell r="C71">
            <v>0.95</v>
          </cell>
          <cell r="F71">
            <v>0.95</v>
          </cell>
          <cell r="I71">
            <v>7185445</v>
          </cell>
          <cell r="J71">
            <v>6375026.4000000004</v>
          </cell>
        </row>
        <row r="72">
          <cell r="B72" t="str">
            <v>DANGCEM</v>
          </cell>
          <cell r="C72">
            <v>489.9</v>
          </cell>
          <cell r="F72">
            <v>538.79999999999995</v>
          </cell>
          <cell r="I72">
            <v>1290275</v>
          </cell>
          <cell r="J72">
            <v>688616625.79999995</v>
          </cell>
        </row>
        <row r="73">
          <cell r="B73" t="str">
            <v>DANGSUGAR</v>
          </cell>
          <cell r="C73">
            <v>76.5</v>
          </cell>
          <cell r="F73">
            <v>80</v>
          </cell>
          <cell r="I73">
            <v>3628693</v>
          </cell>
          <cell r="J73">
            <v>288912465.44999999</v>
          </cell>
        </row>
        <row r="74">
          <cell r="B74" t="str">
            <v>DEAPCAP</v>
          </cell>
          <cell r="C74">
            <v>0.99</v>
          </cell>
          <cell r="F74">
            <v>0.99</v>
          </cell>
          <cell r="I74">
            <v>3111448</v>
          </cell>
          <cell r="J74">
            <v>3085982.44</v>
          </cell>
        </row>
        <row r="75">
          <cell r="B75" t="str">
            <v>ELLAHLAKES</v>
          </cell>
          <cell r="C75">
            <v>3.58</v>
          </cell>
          <cell r="F75">
            <v>3.48</v>
          </cell>
          <cell r="I75">
            <v>3153607</v>
          </cell>
          <cell r="J75">
            <v>10800610.720000001</v>
          </cell>
        </row>
        <row r="76">
          <cell r="B76" t="str">
            <v>ENAMELWA</v>
          </cell>
          <cell r="C76">
            <v>19.3</v>
          </cell>
          <cell r="F76">
            <v>19.3</v>
          </cell>
          <cell r="I76">
            <v>640</v>
          </cell>
          <cell r="J76">
            <v>12600</v>
          </cell>
        </row>
        <row r="77">
          <cell r="B77" t="str">
            <v>ETERNA</v>
          </cell>
          <cell r="C77">
            <v>20.9</v>
          </cell>
          <cell r="F77">
            <v>22.95</v>
          </cell>
          <cell r="I77">
            <v>1228533</v>
          </cell>
          <cell r="J77">
            <v>28194832.350000001</v>
          </cell>
        </row>
        <row r="78">
          <cell r="B78" t="str">
            <v>ETI</v>
          </cell>
          <cell r="C78">
            <v>26.3</v>
          </cell>
          <cell r="F78">
            <v>25.85</v>
          </cell>
          <cell r="I78">
            <v>1170868</v>
          </cell>
          <cell r="J78">
            <v>30470655.350000001</v>
          </cell>
        </row>
        <row r="79">
          <cell r="B79" t="str">
            <v>ETRANZACT</v>
          </cell>
          <cell r="C79">
            <v>7.15</v>
          </cell>
          <cell r="F79">
            <v>7</v>
          </cell>
          <cell r="I79">
            <v>3311332</v>
          </cell>
          <cell r="J79">
            <v>23557685</v>
          </cell>
        </row>
        <row r="80">
          <cell r="B80" t="str">
            <v>FBNH</v>
          </cell>
          <cell r="C80">
            <v>26.95</v>
          </cell>
          <cell r="F80">
            <v>26.6</v>
          </cell>
          <cell r="I80">
            <v>5024180</v>
          </cell>
          <cell r="J80">
            <v>134014016.8</v>
          </cell>
        </row>
        <row r="81">
          <cell r="B81" t="str">
            <v>FCMB</v>
          </cell>
          <cell r="C81">
            <v>11</v>
          </cell>
          <cell r="F81">
            <v>10.6</v>
          </cell>
          <cell r="I81">
            <v>17538678</v>
          </cell>
          <cell r="J81">
            <v>187730625.55000001</v>
          </cell>
        </row>
        <row r="82">
          <cell r="B82" t="str">
            <v>FIDELITYBK</v>
          </cell>
          <cell r="C82">
            <v>13</v>
          </cell>
          <cell r="F82">
            <v>13</v>
          </cell>
          <cell r="I82">
            <v>60545003</v>
          </cell>
          <cell r="J82">
            <v>785117605.5</v>
          </cell>
        </row>
        <row r="83">
          <cell r="B83" t="str">
            <v>FIDSON</v>
          </cell>
          <cell r="C83">
            <v>18.75</v>
          </cell>
          <cell r="F83">
            <v>18</v>
          </cell>
          <cell r="I83">
            <v>498143</v>
          </cell>
          <cell r="J83">
            <v>8786608.6999999993</v>
          </cell>
        </row>
        <row r="84">
          <cell r="B84" t="str">
            <v>FLOURMILL</v>
          </cell>
          <cell r="C84">
            <v>47</v>
          </cell>
          <cell r="F84">
            <v>47</v>
          </cell>
          <cell r="I84">
            <v>342376</v>
          </cell>
          <cell r="J84">
            <v>14753815.949999999</v>
          </cell>
        </row>
        <row r="85">
          <cell r="B85" t="str">
            <v>FTNCOCOA</v>
          </cell>
          <cell r="C85">
            <v>2.17</v>
          </cell>
          <cell r="F85">
            <v>2.15</v>
          </cell>
          <cell r="I85">
            <v>2312713</v>
          </cell>
          <cell r="J85">
            <v>5001304.24</v>
          </cell>
        </row>
        <row r="86">
          <cell r="B86" t="str">
            <v>GEREGU</v>
          </cell>
          <cell r="C86">
            <v>469.7</v>
          </cell>
          <cell r="F86">
            <v>469.7</v>
          </cell>
          <cell r="I86">
            <v>42824</v>
          </cell>
          <cell r="J86">
            <v>19980195.699999999</v>
          </cell>
        </row>
        <row r="87">
          <cell r="B87" t="str">
            <v>GLAXOSMITH</v>
          </cell>
          <cell r="C87">
            <v>16.8</v>
          </cell>
          <cell r="F87">
            <v>17</v>
          </cell>
          <cell r="I87">
            <v>364806</v>
          </cell>
          <cell r="J87">
            <v>6212038</v>
          </cell>
        </row>
        <row r="88">
          <cell r="B88" t="str">
            <v>GTCO</v>
          </cell>
          <cell r="C88">
            <v>45.5</v>
          </cell>
          <cell r="F88">
            <v>44.1</v>
          </cell>
          <cell r="I88">
            <v>12103897</v>
          </cell>
          <cell r="J88">
            <v>539899454.60000002</v>
          </cell>
        </row>
        <row r="89">
          <cell r="B89" t="str">
            <v>GUINEAINS</v>
          </cell>
          <cell r="C89">
            <v>0.56999999999999995</v>
          </cell>
          <cell r="F89">
            <v>0.57999999999999996</v>
          </cell>
          <cell r="I89">
            <v>5139469</v>
          </cell>
          <cell r="J89">
            <v>2963793.37</v>
          </cell>
        </row>
        <row r="90">
          <cell r="B90" t="str">
            <v>GUINNESS</v>
          </cell>
          <cell r="C90">
            <v>71.5</v>
          </cell>
          <cell r="F90">
            <v>70.75</v>
          </cell>
          <cell r="I90">
            <v>707661</v>
          </cell>
          <cell r="J90">
            <v>48551945.549999997</v>
          </cell>
        </row>
        <row r="91">
          <cell r="B91" t="str">
            <v>HONYFLOUR</v>
          </cell>
          <cell r="C91">
            <v>5.32</v>
          </cell>
          <cell r="F91">
            <v>5.85</v>
          </cell>
          <cell r="I91">
            <v>5476733</v>
          </cell>
          <cell r="J91">
            <v>32038888.050000001</v>
          </cell>
        </row>
        <row r="92">
          <cell r="B92" t="str">
            <v>IKEJAHOTEL</v>
          </cell>
          <cell r="C92">
            <v>8.11</v>
          </cell>
          <cell r="F92">
            <v>7.7</v>
          </cell>
          <cell r="I92">
            <v>3561181</v>
          </cell>
          <cell r="J92">
            <v>27951553.809999999</v>
          </cell>
        </row>
        <row r="93">
          <cell r="B93" t="str">
            <v>IMG</v>
          </cell>
          <cell r="C93">
            <v>13.4</v>
          </cell>
          <cell r="F93">
            <v>13.4</v>
          </cell>
          <cell r="I93">
            <v>66671</v>
          </cell>
          <cell r="J93">
            <v>940920.15</v>
          </cell>
        </row>
        <row r="94">
          <cell r="B94" t="str">
            <v>INFINITY</v>
          </cell>
          <cell r="C94">
            <v>7.98</v>
          </cell>
          <cell r="F94">
            <v>7.98</v>
          </cell>
          <cell r="I94">
            <v>52500</v>
          </cell>
          <cell r="J94">
            <v>377475</v>
          </cell>
        </row>
        <row r="95">
          <cell r="B95" t="str">
            <v>INTBREW</v>
          </cell>
          <cell r="C95">
            <v>6.25</v>
          </cell>
          <cell r="F95">
            <v>6.26</v>
          </cell>
          <cell r="I95">
            <v>5430321</v>
          </cell>
          <cell r="J95">
            <v>35499684.090000004</v>
          </cell>
        </row>
        <row r="96">
          <cell r="B96" t="str">
            <v>JAIZBANK</v>
          </cell>
          <cell r="C96">
            <v>3.5</v>
          </cell>
          <cell r="F96">
            <v>3.45</v>
          </cell>
          <cell r="I96">
            <v>36322620</v>
          </cell>
          <cell r="J96">
            <v>131779693.02</v>
          </cell>
        </row>
        <row r="97">
          <cell r="B97" t="str">
            <v>JAPAULGOLD</v>
          </cell>
          <cell r="C97">
            <v>2.4300000000000002</v>
          </cell>
          <cell r="F97">
            <v>2.5</v>
          </cell>
          <cell r="I97">
            <v>25741126</v>
          </cell>
          <cell r="J97">
            <v>60808794.859999999</v>
          </cell>
        </row>
        <row r="98">
          <cell r="B98" t="str">
            <v>JBERGER</v>
          </cell>
          <cell r="C98">
            <v>57.25</v>
          </cell>
          <cell r="F98">
            <v>57.95</v>
          </cell>
          <cell r="I98">
            <v>333018</v>
          </cell>
          <cell r="J98">
            <v>19089623.949999999</v>
          </cell>
        </row>
        <row r="99">
          <cell r="B99" t="str">
            <v>JOHNHOLT</v>
          </cell>
          <cell r="C99">
            <v>2.5299999999999998</v>
          </cell>
          <cell r="F99">
            <v>2.78</v>
          </cell>
          <cell r="I99">
            <v>1079795</v>
          </cell>
          <cell r="J99">
            <v>2956562.65</v>
          </cell>
        </row>
        <row r="100">
          <cell r="B100" t="str">
            <v>LASACO</v>
          </cell>
          <cell r="C100">
            <v>2.74</v>
          </cell>
          <cell r="F100">
            <v>2.4700000000000002</v>
          </cell>
          <cell r="I100">
            <v>2082993</v>
          </cell>
          <cell r="J100">
            <v>5236202.6500000004</v>
          </cell>
        </row>
        <row r="101">
          <cell r="B101" t="str">
            <v>LEARNAFRCA</v>
          </cell>
          <cell r="C101">
            <v>3.19</v>
          </cell>
          <cell r="F101">
            <v>3.5</v>
          </cell>
          <cell r="I101">
            <v>204594</v>
          </cell>
          <cell r="J101">
            <v>716029</v>
          </cell>
        </row>
        <row r="102">
          <cell r="B102" t="str">
            <v>LINKASSURE</v>
          </cell>
          <cell r="C102">
            <v>1.35</v>
          </cell>
          <cell r="F102">
            <v>1.35</v>
          </cell>
          <cell r="I102">
            <v>674861</v>
          </cell>
          <cell r="J102">
            <v>913280.52</v>
          </cell>
        </row>
        <row r="103">
          <cell r="B103" t="str">
            <v>LIVESTOCK</v>
          </cell>
          <cell r="C103">
            <v>2.0499999999999998</v>
          </cell>
          <cell r="F103">
            <v>2.02</v>
          </cell>
          <cell r="I103">
            <v>6561600</v>
          </cell>
          <cell r="J103">
            <v>13298360.119999999</v>
          </cell>
        </row>
        <row r="104">
          <cell r="B104" t="str">
            <v>LIVINGTRUST</v>
          </cell>
          <cell r="C104">
            <v>3.27</v>
          </cell>
          <cell r="F104">
            <v>3.27</v>
          </cell>
          <cell r="I104">
            <v>96464</v>
          </cell>
          <cell r="J104">
            <v>284568.8</v>
          </cell>
        </row>
        <row r="105">
          <cell r="B105" t="str">
            <v>MANSARD</v>
          </cell>
          <cell r="C105">
            <v>6.3</v>
          </cell>
          <cell r="F105">
            <v>6.45</v>
          </cell>
          <cell r="I105">
            <v>3578461</v>
          </cell>
          <cell r="J105">
            <v>22592654.440000001</v>
          </cell>
        </row>
        <row r="106">
          <cell r="B106" t="str">
            <v>MAYBAKER</v>
          </cell>
          <cell r="C106">
            <v>7.51</v>
          </cell>
          <cell r="F106">
            <v>8.26</v>
          </cell>
          <cell r="I106">
            <v>2274362</v>
          </cell>
          <cell r="J106">
            <v>18786230.120000001</v>
          </cell>
        </row>
        <row r="107">
          <cell r="B107" t="str">
            <v>MBENEFIT</v>
          </cell>
          <cell r="C107">
            <v>0.85</v>
          </cell>
          <cell r="F107">
            <v>0.77</v>
          </cell>
          <cell r="I107">
            <v>15774671</v>
          </cell>
          <cell r="J107">
            <v>12316713.83</v>
          </cell>
        </row>
        <row r="108">
          <cell r="B108" t="str">
            <v>MCNICHOLS</v>
          </cell>
          <cell r="C108">
            <v>1.77</v>
          </cell>
          <cell r="F108">
            <v>1.8</v>
          </cell>
          <cell r="I108">
            <v>3941797</v>
          </cell>
          <cell r="J108">
            <v>6782244.3300000001</v>
          </cell>
        </row>
        <row r="109">
          <cell r="B109" t="str">
            <v>MECURE</v>
          </cell>
          <cell r="C109">
            <v>10.8</v>
          </cell>
          <cell r="F109">
            <v>10.8</v>
          </cell>
          <cell r="I109">
            <v>198836</v>
          </cell>
          <cell r="J109">
            <v>2166552.2000000002</v>
          </cell>
        </row>
        <row r="110">
          <cell r="B110" t="str">
            <v>MEYER</v>
          </cell>
          <cell r="C110">
            <v>3.24</v>
          </cell>
          <cell r="F110">
            <v>3.24</v>
          </cell>
          <cell r="I110">
            <v>6000</v>
          </cell>
          <cell r="J110">
            <v>21360</v>
          </cell>
        </row>
        <row r="111">
          <cell r="B111" t="str">
            <v>MRS</v>
          </cell>
          <cell r="C111">
            <v>126</v>
          </cell>
          <cell r="F111">
            <v>126</v>
          </cell>
          <cell r="I111">
            <v>113864</v>
          </cell>
          <cell r="J111">
            <v>13772363.199999999</v>
          </cell>
        </row>
        <row r="112">
          <cell r="B112" t="str">
            <v>MTNN</v>
          </cell>
          <cell r="C112">
            <v>288.10000000000002</v>
          </cell>
          <cell r="F112">
            <v>290.10000000000002</v>
          </cell>
          <cell r="I112">
            <v>2509646</v>
          </cell>
          <cell r="J112">
            <v>727042438.39999998</v>
          </cell>
        </row>
        <row r="113">
          <cell r="B113" t="str">
            <v>MULTIVERSE</v>
          </cell>
          <cell r="C113">
            <v>17</v>
          </cell>
          <cell r="F113">
            <v>17</v>
          </cell>
          <cell r="I113">
            <v>275673</v>
          </cell>
          <cell r="J113">
            <v>4281460.68</v>
          </cell>
        </row>
        <row r="114">
          <cell r="B114" t="str">
            <v>NAHCO</v>
          </cell>
          <cell r="C114">
            <v>37.299999999999997</v>
          </cell>
          <cell r="F114">
            <v>33.799999999999997</v>
          </cell>
          <cell r="I114">
            <v>18060703</v>
          </cell>
          <cell r="J114">
            <v>642656294.60000002</v>
          </cell>
        </row>
        <row r="115">
          <cell r="B115" t="str">
            <v>NASCON</v>
          </cell>
          <cell r="C115">
            <v>67.2</v>
          </cell>
          <cell r="F115">
            <v>70.5</v>
          </cell>
          <cell r="I115">
            <v>11569645</v>
          </cell>
          <cell r="J115">
            <v>800910172.45000005</v>
          </cell>
        </row>
        <row r="116">
          <cell r="B116" t="str">
            <v>NB</v>
          </cell>
          <cell r="C116">
            <v>42</v>
          </cell>
          <cell r="F116">
            <v>40</v>
          </cell>
          <cell r="I116">
            <v>19448648</v>
          </cell>
          <cell r="J116">
            <v>804624702.60000002</v>
          </cell>
        </row>
        <row r="117">
          <cell r="B117" t="str">
            <v>NCR</v>
          </cell>
          <cell r="C117">
            <v>3.96</v>
          </cell>
          <cell r="F117">
            <v>3.96</v>
          </cell>
          <cell r="I117">
            <v>1490</v>
          </cell>
          <cell r="J117">
            <v>6091.5</v>
          </cell>
        </row>
        <row r="118">
          <cell r="B118" t="str">
            <v>NEIMETH</v>
          </cell>
          <cell r="C118">
            <v>2.04</v>
          </cell>
          <cell r="F118">
            <v>2.02</v>
          </cell>
          <cell r="I118">
            <v>3633308</v>
          </cell>
          <cell r="J118">
            <v>7325400.9199999999</v>
          </cell>
        </row>
        <row r="119">
          <cell r="B119" t="str">
            <v>NEM</v>
          </cell>
          <cell r="C119">
            <v>8.25</v>
          </cell>
          <cell r="F119">
            <v>8</v>
          </cell>
          <cell r="I119">
            <v>1225563</v>
          </cell>
          <cell r="J119">
            <v>9574988.0999999996</v>
          </cell>
        </row>
        <row r="120">
          <cell r="B120" t="str">
            <v>NESTLE</v>
          </cell>
          <cell r="C120">
            <v>1196</v>
          </cell>
          <cell r="F120">
            <v>1196</v>
          </cell>
          <cell r="I120">
            <v>10536</v>
          </cell>
          <cell r="J120">
            <v>11983763.6</v>
          </cell>
        </row>
        <row r="121">
          <cell r="B121" t="str">
            <v>NGXGROUP</v>
          </cell>
          <cell r="C121">
            <v>23.85</v>
          </cell>
          <cell r="F121">
            <v>23.95</v>
          </cell>
          <cell r="I121">
            <v>2447600</v>
          </cell>
          <cell r="J121">
            <v>60733095.700000003</v>
          </cell>
        </row>
        <row r="122">
          <cell r="B122" t="str">
            <v>NIDF</v>
          </cell>
          <cell r="C122">
            <v>114</v>
          </cell>
          <cell r="F122">
            <v>114</v>
          </cell>
          <cell r="I122">
            <v>68114</v>
          </cell>
          <cell r="J122">
            <v>7896559</v>
          </cell>
        </row>
        <row r="123">
          <cell r="B123" t="str">
            <v>NNFM</v>
          </cell>
          <cell r="C123">
            <v>53.65</v>
          </cell>
          <cell r="F123">
            <v>53.65</v>
          </cell>
          <cell r="I123">
            <v>34901</v>
          </cell>
          <cell r="J123">
            <v>1764867.9</v>
          </cell>
        </row>
        <row r="124">
          <cell r="B124" t="str">
            <v>NPFMCRFBK</v>
          </cell>
          <cell r="C124">
            <v>2.2000000000000002</v>
          </cell>
          <cell r="F124">
            <v>2.2000000000000002</v>
          </cell>
          <cell r="I124">
            <v>1746500</v>
          </cell>
          <cell r="J124">
            <v>3867967.75</v>
          </cell>
        </row>
        <row r="125">
          <cell r="B125" t="str">
            <v>NSLTECH</v>
          </cell>
          <cell r="C125">
            <v>0.72</v>
          </cell>
          <cell r="F125">
            <v>0.79</v>
          </cell>
          <cell r="I125">
            <v>2707376</v>
          </cell>
          <cell r="J125">
            <v>2090731.77</v>
          </cell>
        </row>
        <row r="126">
          <cell r="B126" t="str">
            <v>OANDO</v>
          </cell>
          <cell r="C126">
            <v>12.1</v>
          </cell>
          <cell r="F126">
            <v>12.3</v>
          </cell>
          <cell r="I126">
            <v>10490813</v>
          </cell>
          <cell r="J126">
            <v>129269267.55</v>
          </cell>
        </row>
        <row r="127">
          <cell r="B127" t="str">
            <v>OKOMUOIL</v>
          </cell>
          <cell r="C127">
            <v>270</v>
          </cell>
          <cell r="F127">
            <v>270</v>
          </cell>
          <cell r="I127">
            <v>622179</v>
          </cell>
          <cell r="J127">
            <v>167839572.19999999</v>
          </cell>
        </row>
        <row r="128">
          <cell r="B128" t="str">
            <v>OMATEK</v>
          </cell>
          <cell r="C128">
            <v>1.02</v>
          </cell>
          <cell r="F128">
            <v>0.93</v>
          </cell>
          <cell r="I128">
            <v>2087696</v>
          </cell>
          <cell r="J128">
            <v>1962567.02</v>
          </cell>
        </row>
        <row r="129">
          <cell r="B129" t="str">
            <v>PRESCO</v>
          </cell>
          <cell r="C129">
            <v>259</v>
          </cell>
          <cell r="F129">
            <v>259</v>
          </cell>
          <cell r="I129">
            <v>612997</v>
          </cell>
          <cell r="J129">
            <v>157144066.5</v>
          </cell>
        </row>
        <row r="130">
          <cell r="B130" t="str">
            <v>PRESTIGE</v>
          </cell>
          <cell r="C130">
            <v>0.6</v>
          </cell>
          <cell r="F130">
            <v>0.6</v>
          </cell>
          <cell r="I130">
            <v>1370527</v>
          </cell>
          <cell r="J130">
            <v>829985.75</v>
          </cell>
        </row>
        <row r="131">
          <cell r="B131" t="str">
            <v>PZ</v>
          </cell>
          <cell r="C131">
            <v>39.200000000000003</v>
          </cell>
          <cell r="F131">
            <v>35.549999999999997</v>
          </cell>
          <cell r="I131">
            <v>3226770</v>
          </cell>
          <cell r="J131">
            <v>115675000.8</v>
          </cell>
        </row>
        <row r="132">
          <cell r="B132" t="str">
            <v>REDSTAREX</v>
          </cell>
          <cell r="C132">
            <v>4.1100000000000003</v>
          </cell>
          <cell r="F132">
            <v>4.1100000000000003</v>
          </cell>
          <cell r="I132">
            <v>132589</v>
          </cell>
          <cell r="J132">
            <v>505668.43</v>
          </cell>
        </row>
        <row r="133">
          <cell r="B133" t="str">
            <v>REGALINS</v>
          </cell>
          <cell r="C133">
            <v>0.55000000000000004</v>
          </cell>
          <cell r="F133">
            <v>0.54</v>
          </cell>
          <cell r="I133">
            <v>8200730</v>
          </cell>
          <cell r="J133">
            <v>4151610</v>
          </cell>
        </row>
        <row r="134">
          <cell r="B134" t="str">
            <v>ROYALEX</v>
          </cell>
          <cell r="C134">
            <v>0.83</v>
          </cell>
          <cell r="F134">
            <v>0.76</v>
          </cell>
          <cell r="I134">
            <v>11412787</v>
          </cell>
          <cell r="J134">
            <v>8851300.6699999999</v>
          </cell>
        </row>
        <row r="135">
          <cell r="B135" t="str">
            <v>RTBRISCOE</v>
          </cell>
          <cell r="C135">
            <v>0.81</v>
          </cell>
          <cell r="F135">
            <v>0.81</v>
          </cell>
          <cell r="I135">
            <v>830762</v>
          </cell>
          <cell r="J135">
            <v>670268.32999999996</v>
          </cell>
        </row>
        <row r="136">
          <cell r="B136" t="str">
            <v>SCOA</v>
          </cell>
          <cell r="C136">
            <v>1.96</v>
          </cell>
          <cell r="F136">
            <v>1.96</v>
          </cell>
          <cell r="I136">
            <v>73137</v>
          </cell>
          <cell r="J136">
            <v>143467.89000000001</v>
          </cell>
        </row>
        <row r="137">
          <cell r="B137" t="str">
            <v>SEPLAT</v>
          </cell>
          <cell r="C137">
            <v>2310</v>
          </cell>
          <cell r="F137">
            <v>2541</v>
          </cell>
          <cell r="I137">
            <v>107340</v>
          </cell>
          <cell r="J137">
            <v>272750940</v>
          </cell>
        </row>
        <row r="138">
          <cell r="B138" t="str">
            <v>SFSREIT</v>
          </cell>
          <cell r="C138">
            <v>101.35</v>
          </cell>
          <cell r="F138">
            <v>101.35</v>
          </cell>
          <cell r="I138">
            <v>15814</v>
          </cell>
          <cell r="J138">
            <v>1752540</v>
          </cell>
        </row>
        <row r="139">
          <cell r="B139" t="str">
            <v>SKYAVN</v>
          </cell>
          <cell r="C139">
            <v>27.15</v>
          </cell>
          <cell r="F139">
            <v>27.15</v>
          </cell>
          <cell r="I139">
            <v>153425</v>
          </cell>
          <cell r="J139">
            <v>4230203.0999999996</v>
          </cell>
        </row>
        <row r="140">
          <cell r="B140" t="str">
            <v>SOVRENINS</v>
          </cell>
          <cell r="C140">
            <v>0.66</v>
          </cell>
          <cell r="F140">
            <v>0.6</v>
          </cell>
          <cell r="I140">
            <v>2776768</v>
          </cell>
          <cell r="J140">
            <v>1790306.78</v>
          </cell>
        </row>
        <row r="141">
          <cell r="B141" t="str">
            <v>STANBIC</v>
          </cell>
          <cell r="C141">
            <v>65</v>
          </cell>
          <cell r="F141">
            <v>65</v>
          </cell>
          <cell r="I141">
            <v>1116093</v>
          </cell>
          <cell r="J141">
            <v>71810208.599999994</v>
          </cell>
        </row>
        <row r="142">
          <cell r="B142" t="str">
            <v>STERLINGNG</v>
          </cell>
          <cell r="C142">
            <v>7.2</v>
          </cell>
          <cell r="F142">
            <v>6.97</v>
          </cell>
          <cell r="I142">
            <v>26807987</v>
          </cell>
          <cell r="J142">
            <v>191451354.61000001</v>
          </cell>
        </row>
        <row r="143">
          <cell r="B143" t="str">
            <v>SUNUASSUR</v>
          </cell>
          <cell r="C143">
            <v>1.76</v>
          </cell>
          <cell r="F143">
            <v>1.8</v>
          </cell>
          <cell r="I143">
            <v>2175188</v>
          </cell>
          <cell r="J143">
            <v>3915145.93</v>
          </cell>
        </row>
        <row r="144">
          <cell r="B144" t="str">
            <v>TANTALIZER</v>
          </cell>
          <cell r="C144">
            <v>0.59</v>
          </cell>
          <cell r="F144">
            <v>0.55000000000000004</v>
          </cell>
          <cell r="I144">
            <v>2259030</v>
          </cell>
          <cell r="J144">
            <v>1230518.75</v>
          </cell>
        </row>
        <row r="145">
          <cell r="B145" t="str">
            <v>THOMASWY</v>
          </cell>
          <cell r="C145">
            <v>2.4500000000000002</v>
          </cell>
          <cell r="F145">
            <v>2.65</v>
          </cell>
          <cell r="I145">
            <v>343641</v>
          </cell>
          <cell r="J145">
            <v>919608.65</v>
          </cell>
        </row>
        <row r="146">
          <cell r="B146" t="str">
            <v>TIP</v>
          </cell>
          <cell r="C146">
            <v>2.68</v>
          </cell>
          <cell r="F146">
            <v>2.94</v>
          </cell>
          <cell r="I146">
            <v>8313835</v>
          </cell>
          <cell r="J146">
            <v>24175097.370000001</v>
          </cell>
        </row>
        <row r="147">
          <cell r="B147" t="str">
            <v>TOTAL</v>
          </cell>
          <cell r="C147">
            <v>346.5</v>
          </cell>
          <cell r="F147">
            <v>346.5</v>
          </cell>
          <cell r="I147">
            <v>59596</v>
          </cell>
          <cell r="J147">
            <v>22666610.199999999</v>
          </cell>
        </row>
        <row r="148">
          <cell r="B148" t="str">
            <v>TRANSCOHOT</v>
          </cell>
          <cell r="C148">
            <v>100</v>
          </cell>
          <cell r="F148">
            <v>100</v>
          </cell>
          <cell r="I148">
            <v>80841</v>
          </cell>
          <cell r="J148">
            <v>7314554</v>
          </cell>
        </row>
        <row r="149">
          <cell r="B149" t="str">
            <v>TRANSCORP</v>
          </cell>
          <cell r="C149">
            <v>19.2</v>
          </cell>
          <cell r="F149">
            <v>18.649999999999999</v>
          </cell>
          <cell r="I149">
            <v>80317529</v>
          </cell>
          <cell r="J149">
            <v>1519567847.160001</v>
          </cell>
        </row>
        <row r="150">
          <cell r="B150" t="str">
            <v>TRIPPLEG</v>
          </cell>
          <cell r="C150">
            <v>2.14</v>
          </cell>
          <cell r="F150">
            <v>2.14</v>
          </cell>
          <cell r="I150">
            <v>100000</v>
          </cell>
          <cell r="J150">
            <v>235000</v>
          </cell>
        </row>
        <row r="151">
          <cell r="B151" t="str">
            <v>UACN</v>
          </cell>
          <cell r="C151">
            <v>15.45</v>
          </cell>
          <cell r="F151">
            <v>15.45</v>
          </cell>
          <cell r="I151">
            <v>1157773</v>
          </cell>
          <cell r="J151">
            <v>17962626.100000001</v>
          </cell>
        </row>
        <row r="152">
          <cell r="B152" t="str">
            <v>UBA</v>
          </cell>
          <cell r="C152">
            <v>31</v>
          </cell>
          <cell r="F152">
            <v>31</v>
          </cell>
          <cell r="I152">
            <v>34858003</v>
          </cell>
          <cell r="J152">
            <v>1080789209.75</v>
          </cell>
        </row>
        <row r="153">
          <cell r="B153" t="str">
            <v>UCAP</v>
          </cell>
          <cell r="C153">
            <v>24.4</v>
          </cell>
          <cell r="F153">
            <v>23.9</v>
          </cell>
          <cell r="I153">
            <v>5900235</v>
          </cell>
          <cell r="J153">
            <v>141204399.90000001</v>
          </cell>
        </row>
        <row r="154">
          <cell r="B154" t="str">
            <v>UHOMREIT</v>
          </cell>
          <cell r="C154">
            <v>36.6</v>
          </cell>
          <cell r="F154">
            <v>36.6</v>
          </cell>
          <cell r="I154">
            <v>941</v>
          </cell>
          <cell r="J154">
            <v>37875.25</v>
          </cell>
        </row>
        <row r="155">
          <cell r="B155" t="str">
            <v>UNILEVER</v>
          </cell>
          <cell r="C155">
            <v>18.5</v>
          </cell>
          <cell r="F155">
            <v>20.100000000000001</v>
          </cell>
          <cell r="I155">
            <v>4260131</v>
          </cell>
          <cell r="J155">
            <v>84810453.849999994</v>
          </cell>
        </row>
        <row r="156">
          <cell r="B156" t="str">
            <v>UNITYBNK</v>
          </cell>
          <cell r="C156">
            <v>3.3</v>
          </cell>
          <cell r="F156">
            <v>3.5</v>
          </cell>
          <cell r="I156">
            <v>33550842</v>
          </cell>
          <cell r="J156">
            <v>117290012.70999999</v>
          </cell>
        </row>
        <row r="157">
          <cell r="B157" t="str">
            <v>UNIVINSURE</v>
          </cell>
          <cell r="C157">
            <v>0.52</v>
          </cell>
          <cell r="F157">
            <v>0.49</v>
          </cell>
          <cell r="I157">
            <v>22203268</v>
          </cell>
          <cell r="J157">
            <v>10817623.85</v>
          </cell>
        </row>
        <row r="158">
          <cell r="B158" t="str">
            <v>UPDC</v>
          </cell>
          <cell r="C158">
            <v>2.08</v>
          </cell>
          <cell r="F158">
            <v>1.9</v>
          </cell>
          <cell r="I158">
            <v>1991940</v>
          </cell>
          <cell r="J158">
            <v>3905175.45</v>
          </cell>
        </row>
        <row r="159">
          <cell r="B159" t="str">
            <v>UPDCREIT</v>
          </cell>
          <cell r="C159">
            <v>6.25</v>
          </cell>
          <cell r="F159">
            <v>6.65</v>
          </cell>
          <cell r="I159">
            <v>584044</v>
          </cell>
          <cell r="J159">
            <v>3852435.55</v>
          </cell>
        </row>
        <row r="160">
          <cell r="B160" t="str">
            <v>UPL</v>
          </cell>
          <cell r="C160">
            <v>4</v>
          </cell>
          <cell r="F160">
            <v>4</v>
          </cell>
          <cell r="I160">
            <v>336723</v>
          </cell>
          <cell r="J160">
            <v>1318166.3500000001</v>
          </cell>
        </row>
        <row r="161">
          <cell r="B161" t="str">
            <v>VERITASKAP</v>
          </cell>
          <cell r="C161">
            <v>0.75</v>
          </cell>
          <cell r="F161">
            <v>0.77</v>
          </cell>
          <cell r="I161">
            <v>80072817</v>
          </cell>
          <cell r="J161">
            <v>59634125.740000002</v>
          </cell>
        </row>
        <row r="162">
          <cell r="B162" t="str">
            <v>VFDGROUP</v>
          </cell>
          <cell r="C162">
            <v>202.9</v>
          </cell>
          <cell r="F162">
            <v>202.9</v>
          </cell>
          <cell r="I162">
            <v>2087</v>
          </cell>
          <cell r="J162">
            <v>419139.2</v>
          </cell>
        </row>
        <row r="163">
          <cell r="B163" t="str">
            <v>VITAFOAM</v>
          </cell>
          <cell r="C163">
            <v>26.4</v>
          </cell>
          <cell r="F163">
            <v>26.4</v>
          </cell>
          <cell r="I163">
            <v>988107</v>
          </cell>
          <cell r="J163">
            <v>23758386.100000001</v>
          </cell>
        </row>
        <row r="164">
          <cell r="B164" t="str">
            <v>WAPCO</v>
          </cell>
          <cell r="C164">
            <v>46</v>
          </cell>
          <cell r="F164">
            <v>47</v>
          </cell>
          <cell r="I164">
            <v>18769782</v>
          </cell>
          <cell r="J164">
            <v>876405005.79999995</v>
          </cell>
        </row>
        <row r="165">
          <cell r="B165" t="str">
            <v>WAPIC</v>
          </cell>
          <cell r="C165">
            <v>0.89</v>
          </cell>
          <cell r="F165">
            <v>0.86</v>
          </cell>
          <cell r="I165">
            <v>7289044</v>
          </cell>
          <cell r="J165">
            <v>6258392.8300000001</v>
          </cell>
        </row>
        <row r="166">
          <cell r="B166" t="str">
            <v>WEMABANK</v>
          </cell>
          <cell r="C166">
            <v>12.03</v>
          </cell>
          <cell r="F166">
            <v>12</v>
          </cell>
          <cell r="I166">
            <v>9097249</v>
          </cell>
          <cell r="J166">
            <v>109110823.53</v>
          </cell>
        </row>
        <row r="167">
          <cell r="B167" t="str">
            <v>ZENITHBANK</v>
          </cell>
          <cell r="C167">
            <v>44.3</v>
          </cell>
          <cell r="F167">
            <v>45</v>
          </cell>
          <cell r="I167">
            <v>34762788</v>
          </cell>
          <cell r="J167">
            <v>1551528115.2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E8C2EC-DE56-47C7-A938-F2F68D7CF3F7}">
  <dimension ref="B1:AT535"/>
  <sheetViews>
    <sheetView tabSelected="1" zoomScale="90" zoomScaleNormal="9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6" bestFit="1" customWidth="1"/>
    <col min="10" max="10" width="13.42578125" customWidth="1"/>
    <col min="11" max="11" width="11.140625" customWidth="1"/>
    <col min="12" max="12" width="4.140625" customWidth="1"/>
    <col min="13" max="13" width="2.7109375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customWidth="1"/>
    <col min="48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113</v>
      </c>
      <c r="AG4" s="17"/>
      <c r="AH4" s="17">
        <v>11</v>
      </c>
    </row>
    <row r="5" spans="2:46" ht="16.149999999999999" customHeight="1" thickBot="1" x14ac:dyDescent="0.3">
      <c r="B5" s="18">
        <v>45310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f>COUNTIFS(W9:W496,"&gt;"&amp;SMALL(W9:W496,MIN(AC4,COUNT(W9:W496))))</f>
        <v>8</v>
      </c>
      <c r="AG5" s="17"/>
      <c r="AH5" s="17">
        <f>COUNTIFS(W9:W496,"&gt;"&amp;LARGE(W9:W496,MIN(AH4,COUNT(W9:W496))))</f>
        <v>10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2.99</v>
      </c>
      <c r="D9" s="41">
        <v>2.99</v>
      </c>
      <c r="E9" s="41">
        <v>2.99</v>
      </c>
      <c r="F9" s="42">
        <v>2.99</v>
      </c>
      <c r="G9" s="43">
        <v>0</v>
      </c>
      <c r="H9" s="43">
        <v>0</v>
      </c>
      <c r="I9" s="44">
        <v>175950</v>
      </c>
      <c r="J9" s="45">
        <v>519317.85</v>
      </c>
      <c r="K9" s="46">
        <v>0.34684684684684686</v>
      </c>
      <c r="L9" s="47"/>
      <c r="N9" s="48" t="str">
        <f t="array" ref="N9:N18">IF(N7=1,AG9:AG18,IF(N7=2,AM9:AM18,IF(N7=3,AD9:AD18,IF(N7=4,AJ9:AJ18,IF(N7=5,AP9:AP18,IF(N7=6,AS9:AS18))))))</f>
        <v>TIP</v>
      </c>
      <c r="O9" s="49">
        <f>VLOOKUP(N9,$B$9:$F$1048576,5,FALSE)</f>
        <v>2.94</v>
      </c>
      <c r="P9" s="50" t="str">
        <f>IF($T$8="change",ROUNDUP((T9*1),1)&amp;"%",IF($T$8="YTD",ROUNDUP((T9*100),0)&amp;"%",T9))</f>
        <v>156%</v>
      </c>
      <c r="T9" s="51">
        <f>IF($T$8="Change",VLOOKUP(N9,$B$9:$H$1048576,7,FALSE),IF($T$8="YTD",VLOOKUP(N9,$B$9:$K$1048576,10,FALSE),IF($T$8="Volume",VLOOKUP(N9,$B$9:$J$1048576,8,FALSE),IF($T$8="value",VLOOKUP(N9,$B$9:$J$1048576,9,FALSE)))))</f>
        <v>1.5565217391304351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0.34684684684684686</v>
      </c>
      <c r="Y9" s="53">
        <f t="shared" ref="Y9:Y72" si="2">IF(ISTEXT(B9),I9,"")</f>
        <v>175950</v>
      </c>
      <c r="Z9" s="53">
        <f t="shared" ref="Z9:Z72" si="3">IF(ISTEXT(B9),J9,"")</f>
        <v>519317.85</v>
      </c>
      <c r="AA9" s="8">
        <v>1</v>
      </c>
      <c r="AB9" s="54" t="str" cm="1">
        <f t="array" ref="AB9">IF($AC9="","",INDEX($V$9:$V$496,SMALL(IF($W$9:$W$496=$AC9,ROW($V$9:$V$496)-ROW($V$9)+1),COUNTIFS($AC$9:AC9,AC9))))</f>
        <v>LASACO</v>
      </c>
      <c r="AC9" s="55">
        <f>IF(ROWS($AC$9:AC9)&lt;=$AC$5,SMALL($W$9:$W$496,ROWS($AC$9:AC9)),"")</f>
        <v>-9.8540145985401464E-2</v>
      </c>
      <c r="AD9" s="56" t="str">
        <f>INDEX($V$9:$Z$496,MATCH(AE9,$W$9:$W$496,0)+0,1)</f>
        <v>LASACO</v>
      </c>
      <c r="AE9" s="57">
        <f>_xlfn.MINIFS($W$9:$W$496,$W$9:$W$496,"&lt;&gt;0")</f>
        <v>-9.8540145985401464E-2</v>
      </c>
      <c r="AF9" s="57"/>
      <c r="AG9" s="54" t="str" cm="1">
        <f t="array" ref="AG9">IF($AH9="","",INDEX($V$9:$V$496,SMALL(IF($W$9:$W$496=$AH9,ROW($V$9:$V$496)-ROW($V$9)+1),COUNTIFS($AH$9:AH9,AH9))))</f>
        <v>BUACEMENT</v>
      </c>
      <c r="AH9" s="55">
        <f>IF(ROWS($AH$9:AH9)&lt;=$AH$5,LARGE($W$9:$W$496,ROWS($AH$9:AH9)),"")</f>
        <v>0.1</v>
      </c>
      <c r="AJ9" s="56" t="str">
        <f>INDEX($V$9:$Z$496,MATCH(AK9,$X$9:$X$496,0)+0,1)</f>
        <v>CILEASING</v>
      </c>
      <c r="AK9" s="57">
        <f>_xlfn.MINIFS($X$9:$X$496,$X$9:$X$496,"&lt;&gt;0")</f>
        <v>-0.2946428571428571</v>
      </c>
      <c r="AM9" s="56" t="str">
        <f>INDEX($V$9:$Z$496,MATCH(AN9,$X$9:$X$496,0)+0,1)</f>
        <v>TIP</v>
      </c>
      <c r="AN9" s="57">
        <f>LARGE($X$9:$X$496,AA9)</f>
        <v>1.5565217391304351</v>
      </c>
      <c r="AP9" s="56" t="str">
        <f>INDEX($V$9:$Z$496,MATCH(AQ9,$Y$9:$Y$496,0)+0,1)</f>
        <v>TRANSCORP</v>
      </c>
      <c r="AQ9" s="58">
        <f>LARGE($Y$9:$Y$496,AA9)</f>
        <v>80317529</v>
      </c>
      <c r="AR9" s="58"/>
      <c r="AS9" s="56" t="str">
        <f>INDEX($V$9:$Z$496,MATCH(AT9,$Z$9:$Z$496,0)+0,1)</f>
        <v>ZENITHBANK</v>
      </c>
      <c r="AT9" s="59">
        <f>LARGE($Z$9:$Z$496,AA9)</f>
        <v>1551528115.2</v>
      </c>
    </row>
    <row r="10" spans="2:46" x14ac:dyDescent="0.25">
      <c r="B10" s="60" t="s">
        <v>26</v>
      </c>
      <c r="C10" s="41">
        <v>0.95</v>
      </c>
      <c r="D10" s="61">
        <v>0.95</v>
      </c>
      <c r="E10" s="61">
        <v>0.95</v>
      </c>
      <c r="F10" s="42">
        <v>0.95</v>
      </c>
      <c r="G10" s="43">
        <v>0</v>
      </c>
      <c r="H10" s="43">
        <v>0</v>
      </c>
      <c r="I10" s="62">
        <v>305906</v>
      </c>
      <c r="J10" s="63">
        <v>289946.09999999998</v>
      </c>
      <c r="K10" s="46">
        <v>0.17283950617283939</v>
      </c>
      <c r="L10" s="47"/>
      <c r="N10" s="48" t="str">
        <v>UNITYBNK</v>
      </c>
      <c r="O10" s="49">
        <f>VLOOKUP(N10,$B$9:$F$1048576,5,FALSE)</f>
        <v>3.5</v>
      </c>
      <c r="P10" s="50" t="str">
        <f t="shared" ref="P10:P18" si="4">IF($T$8="change",ROUNDUP((T10*1),1)&amp;"%",IF($T$8="YTD",ROUNDUP((T10*100),0)&amp;"%",T10))</f>
        <v>117%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1.1604938271604937</v>
      </c>
      <c r="V10" s="7" t="str">
        <f t="shared" si="0"/>
        <v>ABCTRANS</v>
      </c>
      <c r="W10" s="52">
        <f t="shared" ref="W10:W73" si="5">IF(ISTEXT(B10),H10,"")/100</f>
        <v>0</v>
      </c>
      <c r="X10" s="52">
        <f t="shared" si="1"/>
        <v>0.17283950617283939</v>
      </c>
      <c r="Y10" s="53">
        <f t="shared" si="2"/>
        <v>305906</v>
      </c>
      <c r="Z10" s="53">
        <f t="shared" si="3"/>
        <v>289946.09999999998</v>
      </c>
      <c r="AA10" s="8">
        <v>2</v>
      </c>
      <c r="AB10" s="54" t="str" cm="1">
        <f t="array" ref="AB10">IF($AC10="","",INDEX($V$9:$V$496,SMALL(IF($W$9:$W$496=$AC10,ROW($V$9:$V$496)-ROW($V$9)+1),COUNTIFS($AC$9:AC10,AC10))))</f>
        <v>CILEASING</v>
      </c>
      <c r="AC10" s="55">
        <f>IF(ROWS($AC$9:AC10)&lt;=$AC$5,SMALL($W$9:$W$496,ROWS($AC$9:AC10)),"")</f>
        <v>-9.8173515981735099E-2</v>
      </c>
      <c r="AD10" s="56" t="str">
        <f>INDEX($V$9:$Z$496,MATCH(AE10,$W$9:$W$496,0)+0,1)</f>
        <v>CILEASING</v>
      </c>
      <c r="AE10" s="57">
        <f>SMALL($W$9:$W$496,AA10)</f>
        <v>-9.8173515981735099E-2</v>
      </c>
      <c r="AF10" s="57"/>
      <c r="AG10" s="54" t="str" cm="1">
        <f t="array" ref="AG10">IF($AH10="","",INDEX($V$9:$V$496,SMALL(IF($W$9:$W$496=$AH10,ROW($V$9:$V$496)-ROW($V$9)+1),COUNTIFS($AH$9:AH10,AH10))))</f>
        <v>SEPLAT</v>
      </c>
      <c r="AH10" s="55">
        <f>IF(ROWS($AH$9:AH10)&lt;=$AH$5,LARGE($W$9:$W$496,ROWS($AH$9:AH10)),"")</f>
        <v>0.1</v>
      </c>
      <c r="AJ10" s="56" t="str">
        <f>INDEX($V$9:$Z$496,MATCH(AK10,$X$9:$X$496,0)+0,1)</f>
        <v>MECURE</v>
      </c>
      <c r="AK10" s="57">
        <f>SMALL($X$9:$X$496,AA10)</f>
        <v>-9.9999999999999978E-2</v>
      </c>
      <c r="AM10" s="56" t="str">
        <f>INDEX($V$9:$Z$496,MATCH(AN10,$X$9:$X$496,0)+0,1)</f>
        <v>UNITYBNK</v>
      </c>
      <c r="AN10" s="57">
        <f>LARGE($X$9:$X$496,AA10)</f>
        <v>1.1604938271604937</v>
      </c>
      <c r="AP10" s="56" t="str">
        <f>INDEX($V$9:$Z$496,MATCH(AQ10,$Y$9:$Y$496,0)+0,1)</f>
        <v>VERITASKAP</v>
      </c>
      <c r="AQ10" s="58">
        <f>LARGE($Y$9:$Y$496,AA10)</f>
        <v>80072817</v>
      </c>
      <c r="AR10" s="58"/>
      <c r="AS10" s="56" t="str">
        <f>INDEX($V$9:$Z$496,MATCH(AT10,$Z$9:$Z$496,0)+0,1)</f>
        <v>TRANSCORP</v>
      </c>
      <c r="AT10" s="59">
        <f>LARGE($Z$9:$Z$496,AA10)</f>
        <v>1519567847.160001</v>
      </c>
    </row>
    <row r="11" spans="2:46" x14ac:dyDescent="0.25">
      <c r="B11" s="60" t="s">
        <v>27</v>
      </c>
      <c r="C11" s="41">
        <v>2.37</v>
      </c>
      <c r="D11" s="61">
        <v>2.37</v>
      </c>
      <c r="E11" s="61">
        <v>2.37</v>
      </c>
      <c r="F11" s="42">
        <v>2.37</v>
      </c>
      <c r="G11" s="43">
        <v>0</v>
      </c>
      <c r="H11" s="43">
        <v>0</v>
      </c>
      <c r="I11" s="62">
        <v>122545</v>
      </c>
      <c r="J11" s="63">
        <v>266754.76</v>
      </c>
      <c r="K11" s="46">
        <v>0.22164948453608257</v>
      </c>
      <c r="L11" s="47"/>
      <c r="N11" s="48" t="str">
        <v>TRANSCORP</v>
      </c>
      <c r="O11" s="49">
        <f>VLOOKUP(N11,$B$9:$F$1048576,5,FALSE)</f>
        <v>18.649999999999999</v>
      </c>
      <c r="P11" s="50" t="str">
        <f t="shared" si="4"/>
        <v>116%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1.1535796766743647</v>
      </c>
      <c r="V11" s="7" t="str">
        <f t="shared" si="0"/>
        <v>ACADEMY</v>
      </c>
      <c r="W11" s="52">
        <f t="shared" si="5"/>
        <v>0</v>
      </c>
      <c r="X11" s="52">
        <f t="shared" si="1"/>
        <v>0.22164948453608257</v>
      </c>
      <c r="Y11" s="53">
        <f t="shared" si="2"/>
        <v>122545</v>
      </c>
      <c r="Z11" s="53">
        <f t="shared" si="3"/>
        <v>266754.76</v>
      </c>
      <c r="AA11" s="8">
        <v>3</v>
      </c>
      <c r="AB11" s="54" t="str" cm="1">
        <f t="array" ref="AB11">IF($AC11="","",INDEX($V$9:$V$496,SMALL(IF($W$9:$W$496=$AC11,ROW($V$9:$V$496)-ROW($V$9)+1),COUNTIFS($AC$9:AC11,AC11))))</f>
        <v>MBENEFIT</v>
      </c>
      <c r="AC11" s="55">
        <f>IF(ROWS($AC$9:AC11)&lt;=$AC$5,SMALL($W$9:$W$496,ROWS($AC$9:AC11)),"")</f>
        <v>-9.4117647058823473E-2</v>
      </c>
      <c r="AD11" s="56" t="str">
        <f>INDEX($V$9:$Z$496,MATCH(AE11,$W$9:$W$496,0)+0,1)</f>
        <v>MBENEFIT</v>
      </c>
      <c r="AE11" s="57">
        <f>SMALL($W$9:$W$496,AA11)</f>
        <v>-9.4117647058823473E-2</v>
      </c>
      <c r="AF11" s="57"/>
      <c r="AG11" s="54" t="str" cm="1">
        <f t="array" ref="AG11">IF($AH11="","",INDEX($V$9:$V$496,SMALL(IF($W$9:$W$496=$AH11,ROW($V$9:$V$496)-ROW($V$9)+1),COUNTIFS($AH$9:AH11,AH11))))</f>
        <v>MAYBAKER</v>
      </c>
      <c r="AH11" s="55">
        <f>IF(ROWS($AH$9:AH11)&lt;=$AH$5,LARGE($W$9:$W$496,ROWS($AH$9:AH11)),"")</f>
        <v>9.9866844207723043E-2</v>
      </c>
      <c r="AJ11" s="56" t="str">
        <f>INDEX($V$9:$Z$496,MATCH(AK11,$X$9:$X$496,0)+0,1)</f>
        <v>MECURE</v>
      </c>
      <c r="AK11" s="57">
        <f>SMALL($X$9:$X$496,AA11)</f>
        <v>-9.9999999999999978E-2</v>
      </c>
      <c r="AM11" s="56" t="str">
        <f>INDEX($V$9:$Z$496,MATCH(AN11,$X$9:$X$496,0)+0,1)</f>
        <v>TRANSCORP</v>
      </c>
      <c r="AN11" s="57">
        <f>LARGE($X$9:$X$496,AA11)</f>
        <v>1.1535796766743647</v>
      </c>
      <c r="AP11" s="56" t="str">
        <f>INDEX($V$9:$Z$496,MATCH(AQ11,$Y$9:$Y$496,0)+0,1)</f>
        <v>FIDELITYBK</v>
      </c>
      <c r="AQ11" s="58">
        <f>LARGE($Y$9:$Y$496,AA11)</f>
        <v>60545003</v>
      </c>
      <c r="AR11" s="58"/>
      <c r="AS11" s="56" t="str">
        <f>INDEX($V$9:$Z$496,MATCH(AT11,$Z$9:$Z$496,0)+0,1)</f>
        <v>UBA</v>
      </c>
      <c r="AT11" s="59">
        <f>LARGE($Z$9:$Z$496,AA11)</f>
        <v>1080789209.75</v>
      </c>
    </row>
    <row r="12" spans="2:46" x14ac:dyDescent="0.25">
      <c r="B12" s="60" t="s">
        <v>28</v>
      </c>
      <c r="C12" s="41">
        <v>29.5</v>
      </c>
      <c r="D12" s="41">
        <v>30</v>
      </c>
      <c r="E12" s="41">
        <v>28.05</v>
      </c>
      <c r="F12" s="42">
        <v>30</v>
      </c>
      <c r="G12" s="43">
        <v>0.5</v>
      </c>
      <c r="H12" s="43">
        <v>1.6949152542372881</v>
      </c>
      <c r="I12" s="62">
        <v>21776870</v>
      </c>
      <c r="J12" s="63">
        <v>634580420.5</v>
      </c>
      <c r="K12" s="46">
        <v>0.29589632829373658</v>
      </c>
      <c r="L12" s="47"/>
      <c r="N12" s="48" t="str">
        <v>MCNICHOLS</v>
      </c>
      <c r="O12" s="49">
        <f>VLOOKUP(N12,$B$9:$F$1048576,5,FALSE)</f>
        <v>1.8</v>
      </c>
      <c r="P12" s="50" t="str">
        <f t="shared" si="4"/>
        <v>115%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1.1428571428571428</v>
      </c>
      <c r="V12" s="7" t="str">
        <f t="shared" si="0"/>
        <v>ACCESSCORP</v>
      </c>
      <c r="W12" s="52">
        <f t="shared" si="5"/>
        <v>1.6949152542372881E-2</v>
      </c>
      <c r="X12" s="52">
        <f t="shared" si="1"/>
        <v>0.29589632829373658</v>
      </c>
      <c r="Y12" s="53">
        <f t="shared" si="2"/>
        <v>21776870</v>
      </c>
      <c r="Z12" s="53">
        <f t="shared" si="3"/>
        <v>634580420.5</v>
      </c>
      <c r="AA12" s="8">
        <v>4</v>
      </c>
      <c r="AB12" s="54" t="str" cm="1">
        <f t="array" ref="AB12">IF($AC12="","",INDEX($V$9:$V$496,SMALL(IF($W$9:$W$496=$AC12,ROW($V$9:$V$496)-ROW($V$9)+1),COUNTIFS($AC$9:AC12,AC12))))</f>
        <v>NAHCO</v>
      </c>
      <c r="AC12" s="55">
        <f>IF(ROWS($AC$9:AC12)&lt;=$AC$5,SMALL($W$9:$W$496,ROWS($AC$9:AC12)),"")</f>
        <v>-9.3833780160857916E-2</v>
      </c>
      <c r="AD12" s="56" t="str">
        <f>INDEX($V$9:$Z$496,MATCH(AE12,$W$9:$W$496,0)+0,1)</f>
        <v>NAHCO</v>
      </c>
      <c r="AE12" s="57">
        <f>SMALL($W$9:$W$496,AA12)</f>
        <v>-9.3833780160857916E-2</v>
      </c>
      <c r="AF12" s="57"/>
      <c r="AG12" s="54" t="str" cm="1">
        <f t="array" ref="AG12">IF($AH12="","",INDEX($V$9:$V$496,SMALL(IF($W$9:$W$496=$AH12,ROW($V$9:$V$496)-ROW($V$9)+1),COUNTIFS($AH$9:AH12,AH12))))</f>
        <v>DANGCEM</v>
      </c>
      <c r="AH12" s="55">
        <f>IF(ROWS($AH$9:AH12)&lt;=$AH$5,LARGE($W$9:$W$496,ROWS($AH$9:AH12)),"")</f>
        <v>9.9816289038579253E-2</v>
      </c>
      <c r="AJ12" s="56" t="str">
        <f>INDEX($V$9:$Z$496,MATCH(AK12,$X$9:$X$496,0)+0,1)</f>
        <v>MEYER</v>
      </c>
      <c r="AK12" s="57">
        <f>SMALL($X$9:$X$496,AA12)</f>
        <v>-9.7493036211699025E-2</v>
      </c>
      <c r="AM12" s="56" t="str">
        <f>INDEX($V$9:$Z$496,MATCH(AN12,$X$9:$X$496,0)+0,1)</f>
        <v>MCNICHOLS</v>
      </c>
      <c r="AN12" s="57">
        <f>LARGE($X$9:$X$496,AA12)</f>
        <v>1.1428571428571428</v>
      </c>
      <c r="AP12" s="56" t="str">
        <f>INDEX($V$9:$Z$496,MATCH(AQ12,$Y$9:$Y$496,0)+0,1)</f>
        <v>JAIZBANK</v>
      </c>
      <c r="AQ12" s="58">
        <f>LARGE($Y$9:$Y$496,AA12)</f>
        <v>36322620</v>
      </c>
      <c r="AR12" s="58"/>
      <c r="AS12" s="56" t="str">
        <f>INDEX($V$9:$Z$496,MATCH(AT12,$Z$9:$Z$496,0)+0,1)</f>
        <v>WAPCO</v>
      </c>
      <c r="AT12" s="59">
        <f>LARGE($Z$9:$Z$496,AA12)</f>
        <v>876405005.79999995</v>
      </c>
    </row>
    <row r="13" spans="2:46" x14ac:dyDescent="0.25">
      <c r="B13" s="60" t="s">
        <v>29</v>
      </c>
      <c r="C13" s="41">
        <v>10</v>
      </c>
      <c r="D13" s="61">
        <v>10.050000000000001</v>
      </c>
      <c r="E13" s="61">
        <v>10</v>
      </c>
      <c r="F13" s="42">
        <v>10</v>
      </c>
      <c r="G13" s="43">
        <v>0</v>
      </c>
      <c r="H13" s="43">
        <v>0</v>
      </c>
      <c r="I13" s="62">
        <v>2382832</v>
      </c>
      <c r="J13" s="63">
        <v>23875703.649999999</v>
      </c>
      <c r="K13" s="46">
        <v>0.35135135135135132</v>
      </c>
      <c r="L13" s="47"/>
      <c r="N13" s="48" t="str">
        <v>MCNICHOLS</v>
      </c>
      <c r="O13" s="49">
        <f>VLOOKUP(N13,$B$9:$F$1048576,5,FALSE)</f>
        <v>1.8</v>
      </c>
      <c r="P13" s="50" t="str">
        <f t="shared" si="4"/>
        <v>115%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1.1428571428571428</v>
      </c>
      <c r="V13" s="7" t="str">
        <f t="shared" si="0"/>
        <v>AFRIPRUD</v>
      </c>
      <c r="W13" s="52">
        <f t="shared" si="5"/>
        <v>0</v>
      </c>
      <c r="X13" s="52">
        <f t="shared" si="1"/>
        <v>0.35135135135135132</v>
      </c>
      <c r="Y13" s="53">
        <f t="shared" si="2"/>
        <v>2382832</v>
      </c>
      <c r="Z13" s="53">
        <f t="shared" si="3"/>
        <v>23875703.649999999</v>
      </c>
      <c r="AA13" s="8">
        <v>5</v>
      </c>
      <c r="AB13" s="54" t="str" cm="1">
        <f t="array" ref="AB13">IF($AC13="","",INDEX($V$9:$V$496,SMALL(IF($W$9:$W$496=$AC13,ROW($V$9:$V$496)-ROW($V$9)+1),COUNTIFS($AC$9:AC13,AC13))))</f>
        <v>PZ</v>
      </c>
      <c r="AC13" s="55">
        <f>IF(ROWS($AC$9:AC13)&lt;=$AC$5,SMALL($W$9:$W$496,ROWS($AC$9:AC13)),"")</f>
        <v>-9.3112244897959329E-2</v>
      </c>
      <c r="AD13" s="56" t="str">
        <f>INDEX($V$9:$Z$496,MATCH(AE13,$W$9:$W$496,0)+0,1)</f>
        <v>PZ</v>
      </c>
      <c r="AE13" s="57">
        <f>SMALL($W$9:$W$496,AA13)</f>
        <v>-9.3112244897959329E-2</v>
      </c>
      <c r="AF13" s="57"/>
      <c r="AG13" s="54" t="str" cm="1">
        <f t="array" ref="AG13">IF($AH13="","",INDEX($V$9:$V$496,SMALL(IF($W$9:$W$496=$AH13,ROW($V$9:$V$496)-ROW($V$9)+1),COUNTIFS($AH$9:AH13,AH13))))</f>
        <v>HONYFLOUR</v>
      </c>
      <c r="AH13" s="55">
        <f>IF(ROWS($AH$9:AH13)&lt;=$AH$5,LARGE($W$9:$W$496,ROWS($AH$9:AH13)),"")</f>
        <v>9.9624060150375809E-2</v>
      </c>
      <c r="AJ13" s="56" t="str">
        <f>INDEX($V$9:$Z$496,MATCH(AK13,$X$9:$X$496,0)+0,1)</f>
        <v>MULTIVERSE</v>
      </c>
      <c r="AK13" s="57">
        <f>SMALL($X$9:$X$496,AA13)</f>
        <v>-8.4544964997307459E-2</v>
      </c>
      <c r="AM13" s="56" t="str">
        <f>INDEX($V$9:$Z$496,MATCH(AN13,$X$9:$X$496,0)+0,1)</f>
        <v>MCNICHOLS</v>
      </c>
      <c r="AN13" s="57">
        <f>LARGE($X$9:$X$496,AA13)</f>
        <v>1.1428571428571428</v>
      </c>
      <c r="AP13" s="56" t="str">
        <f>INDEX($V$9:$Z$496,MATCH(AQ13,$Y$9:$Y$496,0)+0,1)</f>
        <v>UBA</v>
      </c>
      <c r="AQ13" s="58">
        <f>LARGE($Y$9:$Y$496,AA13)</f>
        <v>34858003</v>
      </c>
      <c r="AR13" s="58"/>
      <c r="AS13" s="56" t="str">
        <f>INDEX($V$9:$Z$496,MATCH(AT13,$Z$9:$Z$496,0)+0,1)</f>
        <v>BUACEMENT</v>
      </c>
      <c r="AT13" s="59">
        <f>LARGE($Z$9:$Z$496,AA13)</f>
        <v>854234270.14999998</v>
      </c>
    </row>
    <row r="14" spans="2:46" x14ac:dyDescent="0.25">
      <c r="B14" s="60" t="s">
        <v>30</v>
      </c>
      <c r="C14" s="41">
        <v>1.45</v>
      </c>
      <c r="D14" s="41">
        <v>1.58</v>
      </c>
      <c r="E14" s="41">
        <v>1.46</v>
      </c>
      <c r="F14" s="42">
        <v>1.51</v>
      </c>
      <c r="G14" s="43">
        <v>6.0000000000000053E-2</v>
      </c>
      <c r="H14" s="43">
        <v>4.1379310344827624</v>
      </c>
      <c r="I14" s="62">
        <v>22291132</v>
      </c>
      <c r="J14" s="63">
        <v>33740735.68</v>
      </c>
      <c r="K14" s="46">
        <v>0.88749999999999996</v>
      </c>
      <c r="L14" s="47"/>
      <c r="N14" s="48" t="str">
        <v>VERITASKAP</v>
      </c>
      <c r="O14" s="49">
        <f>VLOOKUP(N14,$B$9:$F$1048576,5,FALSE)</f>
        <v>0.77</v>
      </c>
      <c r="P14" s="50" t="str">
        <f t="shared" si="4"/>
        <v>109%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1.0810810810810811</v>
      </c>
      <c r="V14" s="7" t="str">
        <f t="shared" si="0"/>
        <v>AIICO</v>
      </c>
      <c r="W14" s="52">
        <f t="shared" si="5"/>
        <v>4.1379310344827627E-2</v>
      </c>
      <c r="X14" s="52">
        <f t="shared" si="1"/>
        <v>0.88749999999999996</v>
      </c>
      <c r="Y14" s="53">
        <f t="shared" si="2"/>
        <v>22291132</v>
      </c>
      <c r="Z14" s="53">
        <f t="shared" si="3"/>
        <v>33740735.68</v>
      </c>
      <c r="AA14" s="8">
        <v>6</v>
      </c>
      <c r="AB14" s="54" t="str" cm="1">
        <f t="array" ref="AB14">IF($AC14="","",INDEX($V$9:$V$496,SMALL(IF($W$9:$W$496=$AC14,ROW($V$9:$V$496)-ROW($V$9)+1),COUNTIFS($AC$9:AC14,AC14))))</f>
        <v>SOVRENINS</v>
      </c>
      <c r="AC14" s="55">
        <f>IF(ROWS($AC$9:AC14)&lt;=$AC$5,SMALL($W$9:$W$496,ROWS($AC$9:AC14)),"")</f>
        <v>-9.0909090909090995E-2</v>
      </c>
      <c r="AD14" s="56" t="str">
        <f>INDEX($V$9:$Z$496,MATCH(AE14,$W$9:$W$496,0)+0,1)</f>
        <v>SOVRENINS</v>
      </c>
      <c r="AE14" s="57">
        <f>SMALL($W$9:$W$496,AA14)</f>
        <v>-9.0909090909090995E-2</v>
      </c>
      <c r="AF14" s="57"/>
      <c r="AG14" s="54" t="str" cm="1">
        <f t="array" ref="AG14">IF($AH14="","",INDEX($V$9:$V$496,SMALL(IF($W$9:$W$496=$AH14,ROW($V$9:$V$496)-ROW($V$9)+1),COUNTIFS($AH$9:AH14,AH14))))</f>
        <v>JOHNHOLT</v>
      </c>
      <c r="AH14" s="55">
        <f>IF(ROWS($AH$9:AH14)&lt;=$AH$5,LARGE($W$9:$W$496,ROWS($AH$9:AH14)),"")</f>
        <v>9.881422924901187E-2</v>
      </c>
      <c r="AJ14" s="56" t="str">
        <f>INDEX($V$9:$Z$496,MATCH(AK14,$X$9:$X$496,0)+0,1)</f>
        <v>STANBIC</v>
      </c>
      <c r="AK14" s="57">
        <f>SMALL($X$9:$X$496,AA14)</f>
        <v>-6.6762383345298049E-2</v>
      </c>
      <c r="AM14" s="56" t="str">
        <f>INDEX($V$9:$Z$496,MATCH(AN14,$X$9:$X$496,0)+0,1)</f>
        <v>VERITASKAP</v>
      </c>
      <c r="AN14" s="57">
        <f>LARGE($X$9:$X$496,AA14)</f>
        <v>1.0810810810810811</v>
      </c>
      <c r="AP14" s="56" t="str">
        <f>INDEX($V$9:$Z$496,MATCH(AQ14,$Y$9:$Y$496,0)+0,1)</f>
        <v>ZENITHBANK</v>
      </c>
      <c r="AQ14" s="58">
        <f>LARGE($Y$9:$Y$496,AA14)</f>
        <v>34762788</v>
      </c>
      <c r="AR14" s="58"/>
      <c r="AS14" s="56" t="str">
        <f>INDEX($V$9:$Z$496,MATCH(AT14,$Z$9:$Z$496,0)+0,1)</f>
        <v>NB</v>
      </c>
      <c r="AT14" s="59">
        <f>LARGE($Z$9:$Z$496,AA14)</f>
        <v>804624702.60000002</v>
      </c>
    </row>
    <row r="15" spans="2:46" x14ac:dyDescent="0.25">
      <c r="B15" s="60" t="s">
        <v>31</v>
      </c>
      <c r="C15" s="41">
        <v>2000</v>
      </c>
      <c r="D15" s="61">
        <v>2000</v>
      </c>
      <c r="E15" s="61">
        <v>2000</v>
      </c>
      <c r="F15" s="42">
        <v>2000</v>
      </c>
      <c r="G15" s="43">
        <v>0</v>
      </c>
      <c r="H15" s="43">
        <v>0</v>
      </c>
      <c r="I15" s="62">
        <v>4268</v>
      </c>
      <c r="J15" s="63">
        <v>9389600</v>
      </c>
      <c r="K15" s="46">
        <v>5.988341282458931E-2</v>
      </c>
      <c r="L15" s="47"/>
      <c r="N15" s="48" t="str">
        <v>GUINEAINS</v>
      </c>
      <c r="O15" s="49">
        <f>VLOOKUP(N15,$B$9:$F$1048576,5,FALSE)</f>
        <v>0.57999999999999996</v>
      </c>
      <c r="P15" s="50" t="str">
        <f t="shared" si="4"/>
        <v>100%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1</v>
      </c>
      <c r="V15" s="7" t="str">
        <f t="shared" si="0"/>
        <v>AIRTELAFRI</v>
      </c>
      <c r="W15" s="52">
        <f t="shared" si="5"/>
        <v>0</v>
      </c>
      <c r="X15" s="52">
        <f t="shared" si="1"/>
        <v>5.988341282458931E-2</v>
      </c>
      <c r="Y15" s="53">
        <f t="shared" si="2"/>
        <v>4268</v>
      </c>
      <c r="Z15" s="53">
        <f t="shared" si="3"/>
        <v>9389600</v>
      </c>
      <c r="AA15" s="8">
        <v>7</v>
      </c>
      <c r="AB15" s="54" t="str" cm="1">
        <f t="array" ref="AB15">IF($AC15="","",INDEX($V$9:$V$496,SMALL(IF($W$9:$W$496=$AC15,ROW($V$9:$V$496)-ROW($V$9)+1),COUNTIFS($AC$9:AC15,AC15))))</f>
        <v>OMATEK</v>
      </c>
      <c r="AC15" s="55">
        <f>IF(ROWS($AC$9:AC15)&lt;=$AC$5,SMALL($W$9:$W$496,ROWS($AC$9:AC15)),"")</f>
        <v>-8.8235294117647023E-2</v>
      </c>
      <c r="AD15" s="56" t="str">
        <f>INDEX($V$9:$Z$496,MATCH(AE15,$W$9:$W$496,0)+0,1)</f>
        <v>OMATEK</v>
      </c>
      <c r="AE15" s="57">
        <f>SMALL($W$9:$W$496,AA15)</f>
        <v>-8.8235294117647023E-2</v>
      </c>
      <c r="AF15" s="57"/>
      <c r="AG15" s="54" t="str" cm="1">
        <f t="array" ref="AG15">IF($AH15="","",INDEX($V$9:$V$496,SMALL(IF($W$9:$W$496=$AH15,ROW($V$9:$V$496)-ROW($V$9)+1),COUNTIFS($AH$9:AH15,AH15))))</f>
        <v>ETERNA</v>
      </c>
      <c r="AH15" s="55">
        <f>IF(ROWS($AH$9:AH15)&lt;=$AH$5,LARGE($W$9:$W$496,ROWS($AH$9:AH15)),"")</f>
        <v>9.8086124401913916E-2</v>
      </c>
      <c r="AJ15" s="56" t="str">
        <f>INDEX($V$9:$Z$496,MATCH(AK15,$X$9:$X$496,0)+0,1)</f>
        <v>THOMASWY</v>
      </c>
      <c r="AK15" s="57">
        <f>SMALL($X$9:$X$496,AA15)</f>
        <v>-1.8518518518518601E-2</v>
      </c>
      <c r="AM15" s="56" t="str">
        <f>INDEX($V$9:$Z$496,MATCH(AN15,$X$9:$X$496,0)+0,1)</f>
        <v>GUINEAINS</v>
      </c>
      <c r="AN15" s="57">
        <f>LARGE($X$9:$X$496,AA15)</f>
        <v>1</v>
      </c>
      <c r="AP15" s="56" t="str">
        <f>INDEX($V$9:$Z$496,MATCH(AQ15,$Y$9:$Y$496,0)+0,1)</f>
        <v>UNITYBNK</v>
      </c>
      <c r="AQ15" s="58">
        <f>LARGE($Y$9:$Y$496,AA15)</f>
        <v>33550842</v>
      </c>
      <c r="AR15" s="58"/>
      <c r="AS15" s="56" t="str">
        <f>INDEX($V$9:$Z$496,MATCH(AT15,$Z$9:$Z$496,0)+0,1)</f>
        <v>NASCON</v>
      </c>
      <c r="AT15" s="59">
        <f>LARGE($Z$9:$Z$496,AA15)</f>
        <v>800910172.45000005</v>
      </c>
    </row>
    <row r="16" spans="2:46" x14ac:dyDescent="0.25">
      <c r="B16" s="60" t="s">
        <v>32</v>
      </c>
      <c r="C16" s="41">
        <v>15.4</v>
      </c>
      <c r="D16" s="41">
        <v>15.4</v>
      </c>
      <c r="E16" s="41">
        <v>15.4</v>
      </c>
      <c r="F16" s="42">
        <v>15.4</v>
      </c>
      <c r="G16" s="43">
        <v>0</v>
      </c>
      <c r="H16" s="43">
        <v>0</v>
      </c>
      <c r="I16" s="62">
        <v>93620</v>
      </c>
      <c r="J16" s="63">
        <v>1567300.25</v>
      </c>
      <c r="K16" s="46">
        <v>0.18461538461538463</v>
      </c>
      <c r="L16" s="47"/>
      <c r="N16" s="48" t="str">
        <v>AIICO</v>
      </c>
      <c r="O16" s="49">
        <f>VLOOKUP(N16,$B$9:$F$1048576,5,FALSE)</f>
        <v>1.51</v>
      </c>
      <c r="P16" s="50" t="str">
        <f t="shared" si="4"/>
        <v>89%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0.88749999999999996</v>
      </c>
      <c r="V16" s="7" t="str">
        <f t="shared" si="0"/>
        <v>BERGER</v>
      </c>
      <c r="W16" s="52">
        <f t="shared" si="5"/>
        <v>0</v>
      </c>
      <c r="X16" s="52">
        <f t="shared" si="1"/>
        <v>0.18461538461538463</v>
      </c>
      <c r="Y16" s="53">
        <f t="shared" si="2"/>
        <v>93620</v>
      </c>
      <c r="Z16" s="53">
        <f t="shared" si="3"/>
        <v>1567300.25</v>
      </c>
      <c r="AA16" s="8">
        <v>8</v>
      </c>
      <c r="AB16" s="54" t="str" cm="1">
        <f t="array" ref="AB16">IF($AC16="","",INDEX($V$9:$V$496,SMALL(IF($W$9:$W$496=$AC16,ROW($V$9:$V$496)-ROW($V$9)+1),COUNTIFS($AC$9:AC16,AC16))))</f>
        <v>UPDC</v>
      </c>
      <c r="AC16" s="55">
        <f>IF(ROWS($AC$9:AC16)&lt;=$AC$5,SMALL($W$9:$W$496,ROWS($AC$9:AC16)),"")</f>
        <v>-8.6538461538461606E-2</v>
      </c>
      <c r="AD16" s="56" t="str">
        <f>INDEX($V$9:$Z$496,MATCH(AE16,$W$9:$W$496,0)+0,1)</f>
        <v>UPDC</v>
      </c>
      <c r="AE16" s="57">
        <f>SMALL($W$9:$W$496,AA16)</f>
        <v>-8.6538461538461606E-2</v>
      </c>
      <c r="AF16" s="57"/>
      <c r="AG16" s="54" t="str" cm="1">
        <f t="array" ref="AG16">IF($AH16="","",INDEX($V$9:$V$496,SMALL(IF($W$9:$W$496=$AH16,ROW($V$9:$V$496)-ROW($V$9)+1),COUNTIFS($AH$9:AH16,AH16))))</f>
        <v>NSLTECH</v>
      </c>
      <c r="AH16" s="55">
        <f>IF(ROWS($AH$9:AH16)&lt;=$AH$5,LARGE($W$9:$W$496,ROWS($AH$9:AH16)),"")</f>
        <v>9.7222222222222307E-2</v>
      </c>
      <c r="AJ16" s="56" t="str">
        <f>INDEX($V$9:$Z$496,MATCH(AK16,$X$9:$X$496,0)+0,1)</f>
        <v>CHAMPION</v>
      </c>
      <c r="AK16" s="57">
        <f>SMALL($X$9:$X$496,AA16)</f>
        <v>-1.2048192771084487E-2</v>
      </c>
      <c r="AM16" s="56" t="str">
        <f>INDEX($V$9:$Z$496,MATCH(AN16,$X$9:$X$496,0)+0,1)</f>
        <v>AIICO</v>
      </c>
      <c r="AN16" s="57">
        <f>LARGE($X$9:$X$496,AA16)</f>
        <v>0.88749999999999996</v>
      </c>
      <c r="AP16" s="56" t="str">
        <f>INDEX($V$9:$Z$496,MATCH(AQ16,$Y$9:$Y$496,0)+0,1)</f>
        <v>STERLINGNG</v>
      </c>
      <c r="AQ16" s="58">
        <f>LARGE($Y$9:$Y$496,AA16)</f>
        <v>26807987</v>
      </c>
      <c r="AR16" s="58"/>
      <c r="AS16" s="56" t="str">
        <f>INDEX($V$9:$Z$496,MATCH(AT16,$Z$9:$Z$496,0)+0,1)</f>
        <v>FIDELITYBK</v>
      </c>
      <c r="AT16" s="59">
        <f>LARGE($Z$9:$Z$496,AA16)</f>
        <v>785117605.5</v>
      </c>
    </row>
    <row r="17" spans="2:46" x14ac:dyDescent="0.25">
      <c r="B17" s="60" t="s">
        <v>33</v>
      </c>
      <c r="C17" s="41">
        <v>59.4</v>
      </c>
      <c r="D17" s="41">
        <v>59.4</v>
      </c>
      <c r="E17" s="41">
        <v>59.4</v>
      </c>
      <c r="F17" s="42">
        <v>59.4</v>
      </c>
      <c r="G17" s="43">
        <v>0</v>
      </c>
      <c r="H17" s="43">
        <v>0</v>
      </c>
      <c r="I17" s="62">
        <v>16860</v>
      </c>
      <c r="J17" s="63">
        <v>928526.25</v>
      </c>
      <c r="K17" s="46">
        <v>0</v>
      </c>
      <c r="L17" s="47"/>
      <c r="N17" s="48" t="str">
        <v>UNIVINSURE</v>
      </c>
      <c r="O17" s="49">
        <f>VLOOKUP(N17,$B$9:$F$1048576,5,FALSE)</f>
        <v>0.49</v>
      </c>
      <c r="P17" s="50" t="str">
        <f t="shared" si="4"/>
        <v>89%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0.88461538461538458</v>
      </c>
      <c r="V17" s="7" t="str">
        <f t="shared" si="0"/>
        <v>BETAGLAS</v>
      </c>
      <c r="W17" s="52">
        <f t="shared" si="5"/>
        <v>0</v>
      </c>
      <c r="X17" s="52">
        <f t="shared" si="1"/>
        <v>0</v>
      </c>
      <c r="Y17" s="53">
        <f t="shared" si="2"/>
        <v>16860</v>
      </c>
      <c r="Z17" s="53">
        <f t="shared" si="3"/>
        <v>928526.25</v>
      </c>
      <c r="AA17" s="8">
        <v>9</v>
      </c>
      <c r="AB17" s="54" t="str" cm="1">
        <f t="array" ref="AB17">IF($AC17="","",INDEX($V$9:$V$496,SMALL(IF($W$9:$W$496=$AC17,ROW($V$9:$V$496)-ROW($V$9)+1),COUNTIFS($AC$9:AC17,AC17))))</f>
        <v/>
      </c>
      <c r="AC17" s="55" t="str">
        <f>IF(ROWS($AC$9:AC17)&lt;=$AC$5,SMALL($W$9:$W$496,ROWS($AC$9:AC17)),"")</f>
        <v/>
      </c>
      <c r="AD17" s="56" t="str">
        <f>INDEX($V$9:$Z$496,MATCH(AE17,$W$9:$W$496,0)+0,1)</f>
        <v>ROYALEX</v>
      </c>
      <c r="AE17" s="57">
        <f>SMALL($W$9:$W$496,AA17)</f>
        <v>-8.4337349397590314E-2</v>
      </c>
      <c r="AF17" s="57"/>
      <c r="AG17" s="54" t="str" cm="1">
        <f t="array" ref="AG17">IF($AH17="","",INDEX($V$9:$V$496,SMALL(IF($W$9:$W$496=$AH17,ROW($V$9:$V$496)-ROW($V$9)+1),COUNTIFS($AH$9:AH17,AH17))))</f>
        <v>LEARNAFRCA</v>
      </c>
      <c r="AH17" s="55">
        <f>IF(ROWS($AH$9:AH17)&lt;=$AH$5,LARGE($W$9:$W$496,ROWS($AH$9:AH17)),"")</f>
        <v>9.7178683385579945E-2</v>
      </c>
      <c r="AJ17" s="56" t="str">
        <f>INDEX($V$9:$Z$496,MATCH(AK17,$X$9:$X$496,0)+0,1)</f>
        <v>CHAMPION</v>
      </c>
      <c r="AK17" s="57">
        <f>SMALL($X$9:$X$496,AA17)</f>
        <v>-1.2048192771084487E-2</v>
      </c>
      <c r="AM17" s="56" t="str">
        <f>INDEX($V$9:$Z$496,MATCH(AN17,$X$9:$X$496,0)+0,1)</f>
        <v>UNIVINSURE</v>
      </c>
      <c r="AN17" s="57">
        <f>LARGE($X$9:$X$496,AA17)</f>
        <v>0.88461538461538458</v>
      </c>
      <c r="AP17" s="56" t="str">
        <f>INDEX($V$9:$Z$496,MATCH(AQ17,$Y$9:$Y$496,0)+0,1)</f>
        <v>JAPAULGOLD</v>
      </c>
      <c r="AQ17" s="58">
        <f>LARGE($Y$9:$Y$496,AA17)</f>
        <v>25741126</v>
      </c>
      <c r="AR17" s="58"/>
      <c r="AS17" s="56" t="str">
        <f>INDEX($V$9:$Z$496,MATCH(AT17,$Z$9:$Z$496,0)+0,1)</f>
        <v>MTNN</v>
      </c>
      <c r="AT17" s="59">
        <f>LARGE($Z$9:$Z$496,AA17)</f>
        <v>727042438.39999998</v>
      </c>
    </row>
    <row r="18" spans="2:46" x14ac:dyDescent="0.25">
      <c r="B18" s="60" t="s">
        <v>34</v>
      </c>
      <c r="C18" s="41">
        <v>135</v>
      </c>
      <c r="D18" s="41">
        <v>148.5</v>
      </c>
      <c r="E18" s="41">
        <v>148.5</v>
      </c>
      <c r="F18" s="42">
        <v>148.5</v>
      </c>
      <c r="G18" s="43">
        <v>13.5</v>
      </c>
      <c r="H18" s="43">
        <v>10</v>
      </c>
      <c r="I18" s="62">
        <v>5913671</v>
      </c>
      <c r="J18" s="63">
        <v>854234270.14999998</v>
      </c>
      <c r="K18" s="46">
        <v>0.53092783505154628</v>
      </c>
      <c r="L18" s="47"/>
      <c r="N18" s="48" t="str">
        <v>JAIZBANK</v>
      </c>
      <c r="O18" s="49">
        <f>VLOOKUP(N18,$B$9:$F$1048576,5,FALSE)</f>
        <v>3.45</v>
      </c>
      <c r="P18" s="50" t="str">
        <f t="shared" si="4"/>
        <v>78%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0.77835051546391765</v>
      </c>
      <c r="V18" s="7" t="str">
        <f t="shared" si="0"/>
        <v>BUACEMENT</v>
      </c>
      <c r="W18" s="52">
        <f t="shared" si="5"/>
        <v>0.1</v>
      </c>
      <c r="X18" s="52">
        <f t="shared" si="1"/>
        <v>0.53092783505154628</v>
      </c>
      <c r="Y18" s="53">
        <f t="shared" si="2"/>
        <v>5913671</v>
      </c>
      <c r="Z18" s="53">
        <f t="shared" si="3"/>
        <v>854234270.14999998</v>
      </c>
      <c r="AA18" s="8">
        <v>10</v>
      </c>
      <c r="AB18" s="54" t="str" cm="1">
        <f t="array" ref="AB18">IF($AC18="","",INDEX($V$9:$V$496,SMALL(IF($W$9:$W$496=$AC18,ROW($V$9:$V$496)-ROW($V$9)+1),COUNTIFS($AC$9:AC18,AC18))))</f>
        <v/>
      </c>
      <c r="AC18" s="55" t="str">
        <f>IF(ROWS($AC$9:AC18)&lt;=$AC$5,SMALL($W$9:$W$496,ROWS($AC$9:AC18)),"")</f>
        <v/>
      </c>
      <c r="AD18" s="56" t="str">
        <f>INDEX($V$9:$Z$496,MATCH(AE18,$W$9:$W$496,0)+0,1)</f>
        <v>TANTALIZER</v>
      </c>
      <c r="AE18" s="57">
        <f>SMALL($W$9:$W$496,AA18)</f>
        <v>-6.77966101694914E-2</v>
      </c>
      <c r="AF18" s="57"/>
      <c r="AG18" s="54" t="str" cm="1">
        <f t="array" ref="AG18">IF($AH18="","",INDEX($V$9:$V$496,SMALL(IF($W$9:$W$496=$AH18,ROW($V$9:$V$496)-ROW($V$9)+1),COUNTIFS($AH$9:AH18,AH18))))</f>
        <v>TIP</v>
      </c>
      <c r="AH18" s="55">
        <f>IF(ROWS($AH$9:AH18)&lt;=$AH$5,LARGE($W$9:$W$496,ROWS($AH$9:AH18)),"")</f>
        <v>9.7014925373134234E-2</v>
      </c>
      <c r="AJ18" s="56" t="str">
        <f>INDEX($V$9:$Z$496,MATCH(AK18,$X$9:$X$496,0)+0,1)</f>
        <v>SCOA</v>
      </c>
      <c r="AK18" s="57">
        <f>SMALL($X$9:$X$496,AA18)</f>
        <v>-1.0101010101010055E-2</v>
      </c>
      <c r="AM18" s="56" t="str">
        <f>INDEX($V$9:$Z$496,MATCH(AN18,$X$9:$X$496,0)+0,1)</f>
        <v>JAIZBANK</v>
      </c>
      <c r="AN18" s="57">
        <f>LARGE($X$9:$X$496,AA18)</f>
        <v>0.77835051546391765</v>
      </c>
      <c r="AP18" s="56" t="str">
        <f>INDEX($V$9:$Z$496,MATCH(AQ18,$Y$9:$Y$496,0)+0,1)</f>
        <v>AIICO</v>
      </c>
      <c r="AQ18" s="58">
        <f>LARGE($Y$9:$Y$496,AA18)</f>
        <v>22291132</v>
      </c>
      <c r="AR18" s="58"/>
      <c r="AS18" s="56" t="str">
        <f>INDEX($V$9:$Z$496,MATCH(AT18,$Z$9:$Z$496,0)+0,1)</f>
        <v>DANGCEM</v>
      </c>
      <c r="AT18" s="59">
        <f>LARGE($Z$9:$Z$496,AA18)</f>
        <v>688616625.79999995</v>
      </c>
    </row>
    <row r="19" spans="2:46" x14ac:dyDescent="0.25">
      <c r="B19" s="60" t="s">
        <v>35</v>
      </c>
      <c r="C19" s="41">
        <v>240</v>
      </c>
      <c r="D19" s="41">
        <v>240</v>
      </c>
      <c r="E19" s="41">
        <v>240</v>
      </c>
      <c r="F19" s="42">
        <v>240</v>
      </c>
      <c r="G19" s="43">
        <v>0</v>
      </c>
      <c r="H19" s="43">
        <v>0</v>
      </c>
      <c r="I19" s="62">
        <v>47657</v>
      </c>
      <c r="J19" s="63">
        <v>12493125.4</v>
      </c>
      <c r="K19" s="46">
        <v>0.24095139607032046</v>
      </c>
      <c r="L19" s="47"/>
      <c r="P19" s="64"/>
      <c r="V19" s="7" t="str">
        <f t="shared" si="0"/>
        <v>BUAFOODS</v>
      </c>
      <c r="W19" s="52">
        <f t="shared" si="5"/>
        <v>0</v>
      </c>
      <c r="X19" s="52">
        <f t="shared" si="1"/>
        <v>0.24095139607032046</v>
      </c>
      <c r="Y19" s="53">
        <f t="shared" si="2"/>
        <v>47657</v>
      </c>
      <c r="Z19" s="53">
        <f t="shared" si="3"/>
        <v>12493125.4</v>
      </c>
    </row>
    <row r="20" spans="2:46" x14ac:dyDescent="0.25">
      <c r="B20" s="60" t="s">
        <v>36</v>
      </c>
      <c r="C20" s="41">
        <v>30</v>
      </c>
      <c r="D20" s="41">
        <v>29</v>
      </c>
      <c r="E20" s="41">
        <v>29</v>
      </c>
      <c r="F20" s="42">
        <v>29</v>
      </c>
      <c r="G20" s="43">
        <v>-1</v>
      </c>
      <c r="H20" s="43">
        <v>-3.3333333333333335</v>
      </c>
      <c r="I20" s="62">
        <v>2425558</v>
      </c>
      <c r="J20" s="63">
        <v>67146549.799999997</v>
      </c>
      <c r="K20" s="46">
        <v>0.52631578947368429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0"/>
        <v>CADBURY</v>
      </c>
      <c r="W20" s="52">
        <f t="shared" si="5"/>
        <v>-3.3333333333333333E-2</v>
      </c>
      <c r="X20" s="52">
        <f t="shared" si="1"/>
        <v>0.52631578947368429</v>
      </c>
      <c r="Y20" s="53">
        <f t="shared" si="2"/>
        <v>2425558</v>
      </c>
      <c r="Z20" s="53">
        <f t="shared" si="3"/>
        <v>67146549.799999997</v>
      </c>
    </row>
    <row r="21" spans="2:46" x14ac:dyDescent="0.25">
      <c r="B21" s="60" t="s">
        <v>41</v>
      </c>
      <c r="C21" s="41">
        <v>24</v>
      </c>
      <c r="D21" s="61">
        <v>24</v>
      </c>
      <c r="E21" s="61">
        <v>24</v>
      </c>
      <c r="F21" s="42">
        <v>24</v>
      </c>
      <c r="G21" s="43">
        <v>0</v>
      </c>
      <c r="H21" s="43">
        <v>0</v>
      </c>
      <c r="I21" s="62">
        <v>493694</v>
      </c>
      <c r="J21" s="63">
        <v>11893334.5</v>
      </c>
      <c r="K21" s="46">
        <v>0.15107913669064743</v>
      </c>
      <c r="L21" s="47"/>
      <c r="N21" s="66">
        <f>COUNTIF($H$9:$H$118,"&gt;0.00")</f>
        <v>32</v>
      </c>
      <c r="O21" s="66">
        <f>COUNTIF($H$9:$H$112,"&lt;0.00")</f>
        <v>30</v>
      </c>
      <c r="P21" s="66">
        <f>COUNTIF($H$9:$H$112,"=0.00")</f>
        <v>44</v>
      </c>
      <c r="Q21" s="67">
        <f>N21/O21</f>
        <v>1.0666666666666667</v>
      </c>
      <c r="V21" s="7" t="str">
        <f t="shared" si="0"/>
        <v>CAP</v>
      </c>
      <c r="W21" s="52">
        <f t="shared" si="5"/>
        <v>0</v>
      </c>
      <c r="X21" s="52">
        <f t="shared" si="1"/>
        <v>0.15107913669064743</v>
      </c>
      <c r="Y21" s="53">
        <f t="shared" si="2"/>
        <v>493694</v>
      </c>
      <c r="Z21" s="53">
        <f t="shared" si="3"/>
        <v>11893334.5</v>
      </c>
      <c r="AG21" s="57"/>
      <c r="AH21" s="57"/>
      <c r="AI21" s="68"/>
    </row>
    <row r="22" spans="2:46" x14ac:dyDescent="0.25">
      <c r="B22" s="60" t="s">
        <v>42</v>
      </c>
      <c r="C22" s="41">
        <v>2.0499999999999998</v>
      </c>
      <c r="D22" s="61">
        <v>2.0499999999999998</v>
      </c>
      <c r="E22" s="61">
        <v>2</v>
      </c>
      <c r="F22" s="42">
        <v>2.0499999999999998</v>
      </c>
      <c r="G22" s="43">
        <v>0</v>
      </c>
      <c r="H22" s="43">
        <v>0</v>
      </c>
      <c r="I22" s="62">
        <v>4653392</v>
      </c>
      <c r="J22" s="63">
        <v>9533287.4700000007</v>
      </c>
      <c r="K22" s="46">
        <v>0.14525139664804465</v>
      </c>
      <c r="L22" s="47"/>
      <c r="V22" s="7" t="str">
        <f t="shared" si="0"/>
        <v>CAVERTON</v>
      </c>
      <c r="W22" s="52">
        <f t="shared" si="5"/>
        <v>0</v>
      </c>
      <c r="X22" s="52">
        <f t="shared" si="1"/>
        <v>0.14525139664804465</v>
      </c>
      <c r="Y22" s="53">
        <f t="shared" si="2"/>
        <v>4653392</v>
      </c>
      <c r="Z22" s="53">
        <f t="shared" si="3"/>
        <v>9533287.4700000007</v>
      </c>
      <c r="AG22" s="57"/>
      <c r="AH22" s="57"/>
      <c r="AI22" s="68"/>
    </row>
    <row r="23" spans="2:46" x14ac:dyDescent="0.25">
      <c r="B23" s="60" t="s">
        <v>43</v>
      </c>
      <c r="C23" s="41">
        <v>3.86</v>
      </c>
      <c r="D23" s="61">
        <v>4.24</v>
      </c>
      <c r="E23" s="61">
        <v>3.86</v>
      </c>
      <c r="F23" s="42">
        <v>4.0999999999999996</v>
      </c>
      <c r="G23" s="43">
        <v>0.23999999999999977</v>
      </c>
      <c r="H23" s="43">
        <v>6.2176165803108754</v>
      </c>
      <c r="I23" s="62">
        <v>9077005</v>
      </c>
      <c r="J23" s="63">
        <v>37097679.509999998</v>
      </c>
      <c r="K23" s="46">
        <v>-1.2048192771084487E-2</v>
      </c>
      <c r="L23" s="47"/>
      <c r="N23" s="69"/>
      <c r="O23" s="69"/>
      <c r="P23" s="69"/>
      <c r="V23" s="7" t="str">
        <f t="shared" si="0"/>
        <v>CHAMPION</v>
      </c>
      <c r="W23" s="52">
        <f t="shared" si="5"/>
        <v>6.2176165803108752E-2</v>
      </c>
      <c r="X23" s="52">
        <f t="shared" si="1"/>
        <v>-1.2048192771084487E-2</v>
      </c>
      <c r="Y23" s="53">
        <f t="shared" si="2"/>
        <v>9077005</v>
      </c>
      <c r="Z23" s="53">
        <f t="shared" si="3"/>
        <v>37097679.509999998</v>
      </c>
      <c r="AG23" s="57"/>
      <c r="AH23" s="57"/>
      <c r="AI23" s="68"/>
    </row>
    <row r="24" spans="2:46" x14ac:dyDescent="0.25">
      <c r="B24" s="60" t="s">
        <v>44</v>
      </c>
      <c r="C24" s="41">
        <v>3.35</v>
      </c>
      <c r="D24" s="61">
        <v>3.65</v>
      </c>
      <c r="E24" s="61">
        <v>3.1</v>
      </c>
      <c r="F24" s="42">
        <v>3.28</v>
      </c>
      <c r="G24" s="43">
        <v>-7.0000000000000284E-2</v>
      </c>
      <c r="H24" s="43">
        <v>-2.0895522388059784</v>
      </c>
      <c r="I24" s="62">
        <v>18568783</v>
      </c>
      <c r="J24" s="63">
        <v>61611642.109999999</v>
      </c>
      <c r="K24" s="46">
        <v>0.66497461928933999</v>
      </c>
      <c r="L24" s="47"/>
      <c r="N24" s="69"/>
      <c r="O24" s="69"/>
      <c r="P24" s="69"/>
      <c r="V24" s="7" t="str">
        <f t="shared" si="0"/>
        <v>CHAMS</v>
      </c>
      <c r="W24" s="52">
        <f t="shared" si="5"/>
        <v>-2.0895522388059785E-2</v>
      </c>
      <c r="X24" s="52">
        <f t="shared" si="1"/>
        <v>0.66497461928933999</v>
      </c>
      <c r="Y24" s="53">
        <f t="shared" si="2"/>
        <v>18568783</v>
      </c>
      <c r="Z24" s="53">
        <f t="shared" si="3"/>
        <v>61611642.109999999</v>
      </c>
      <c r="AG24" s="57"/>
      <c r="AH24" s="57"/>
      <c r="AI24" s="68"/>
    </row>
    <row r="25" spans="2:46" x14ac:dyDescent="0.25">
      <c r="B25" s="60" t="s">
        <v>45</v>
      </c>
      <c r="C25" s="41">
        <v>4.0999999999999996</v>
      </c>
      <c r="D25" s="41">
        <v>4.0999999999999996</v>
      </c>
      <c r="E25" s="41">
        <v>4.0999999999999996</v>
      </c>
      <c r="F25" s="42">
        <v>4.0999999999999996</v>
      </c>
      <c r="G25" s="43">
        <v>0</v>
      </c>
      <c r="H25" s="43">
        <v>0</v>
      </c>
      <c r="I25" s="62">
        <v>18</v>
      </c>
      <c r="J25" s="63">
        <v>67.5</v>
      </c>
      <c r="K25" s="46">
        <v>-1.2048192771084487E-2</v>
      </c>
      <c r="L25" s="47"/>
      <c r="V25" s="7" t="str">
        <f t="shared" si="0"/>
        <v>CHELLARAM</v>
      </c>
      <c r="W25" s="52">
        <f t="shared" si="5"/>
        <v>0</v>
      </c>
      <c r="X25" s="52">
        <f t="shared" si="1"/>
        <v>-1.2048192771084487E-2</v>
      </c>
      <c r="Y25" s="53">
        <f t="shared" si="2"/>
        <v>18</v>
      </c>
      <c r="Z25" s="53">
        <f t="shared" si="3"/>
        <v>67.5</v>
      </c>
      <c r="AG25" s="57"/>
      <c r="AH25" s="57"/>
      <c r="AI25" s="68"/>
    </row>
    <row r="26" spans="2:46" x14ac:dyDescent="0.25">
      <c r="B26" s="60" t="s">
        <v>46</v>
      </c>
      <c r="C26" s="41">
        <v>4.38</v>
      </c>
      <c r="D26" s="61">
        <v>4.33</v>
      </c>
      <c r="E26" s="61">
        <v>3.95</v>
      </c>
      <c r="F26" s="42">
        <v>3.95</v>
      </c>
      <c r="G26" s="43">
        <v>-0.42999999999999972</v>
      </c>
      <c r="H26" s="43">
        <v>-9.8173515981735093</v>
      </c>
      <c r="I26" s="62">
        <v>5300882</v>
      </c>
      <c r="J26" s="63">
        <v>21655716.120000001</v>
      </c>
      <c r="K26" s="46">
        <v>-0.2946428571428571</v>
      </c>
      <c r="L26" s="47"/>
      <c r="V26" s="7" t="str">
        <f t="shared" si="0"/>
        <v>CILEASING</v>
      </c>
      <c r="W26" s="52">
        <f t="shared" si="5"/>
        <v>-9.8173515981735099E-2</v>
      </c>
      <c r="X26" s="52">
        <f t="shared" si="1"/>
        <v>-0.2946428571428571</v>
      </c>
      <c r="Y26" s="53">
        <f t="shared" si="2"/>
        <v>5300882</v>
      </c>
      <c r="Z26" s="53">
        <f t="shared" si="3"/>
        <v>21655716.120000001</v>
      </c>
      <c r="AG26" s="57"/>
      <c r="AH26" s="57"/>
      <c r="AI26" s="68"/>
    </row>
    <row r="27" spans="2:46" x14ac:dyDescent="0.25">
      <c r="B27" s="60" t="s">
        <v>47</v>
      </c>
      <c r="C27" s="41">
        <v>1.92</v>
      </c>
      <c r="D27" s="61">
        <v>1.93</v>
      </c>
      <c r="E27" s="61">
        <v>1.76</v>
      </c>
      <c r="F27" s="42">
        <v>1.93</v>
      </c>
      <c r="G27" s="43">
        <v>1.0000000000000009E-2</v>
      </c>
      <c r="H27" s="43">
        <v>0.52083333333333381</v>
      </c>
      <c r="I27" s="62">
        <v>9425722</v>
      </c>
      <c r="J27" s="63">
        <v>17606475.969999999</v>
      </c>
      <c r="K27" s="46">
        <v>0.31292517006802711</v>
      </c>
      <c r="L27" s="47"/>
      <c r="V27" s="7" t="str">
        <f t="shared" si="0"/>
        <v>CONHALLPLC</v>
      </c>
      <c r="W27" s="52">
        <f t="shared" si="5"/>
        <v>5.2083333333333382E-3</v>
      </c>
      <c r="X27" s="52">
        <f t="shared" si="1"/>
        <v>0.31292517006802711</v>
      </c>
      <c r="Y27" s="53">
        <f t="shared" si="2"/>
        <v>9425722</v>
      </c>
      <c r="Z27" s="53">
        <f t="shared" si="3"/>
        <v>17606475.969999999</v>
      </c>
      <c r="AG27" s="57"/>
      <c r="AH27" s="57"/>
      <c r="AI27" s="68"/>
    </row>
    <row r="28" spans="2:46" x14ac:dyDescent="0.25">
      <c r="B28" s="60" t="s">
        <v>48</v>
      </c>
      <c r="C28" s="41">
        <v>112.2</v>
      </c>
      <c r="D28" s="61">
        <v>112.2</v>
      </c>
      <c r="E28" s="61">
        <v>112.2</v>
      </c>
      <c r="F28" s="42">
        <v>112.2</v>
      </c>
      <c r="G28" s="43">
        <v>0</v>
      </c>
      <c r="H28" s="43">
        <v>0</v>
      </c>
      <c r="I28" s="62">
        <v>476563</v>
      </c>
      <c r="J28" s="63">
        <v>51713883.600000001</v>
      </c>
      <c r="K28" s="46">
        <v>0.33730631704409997</v>
      </c>
      <c r="L28" s="47"/>
      <c r="V28" s="7" t="str">
        <f t="shared" si="0"/>
        <v>CONOIL</v>
      </c>
      <c r="W28" s="52">
        <f t="shared" si="5"/>
        <v>0</v>
      </c>
      <c r="X28" s="52">
        <f t="shared" si="1"/>
        <v>0.33730631704409997</v>
      </c>
      <c r="Y28" s="53">
        <f t="shared" si="2"/>
        <v>476563</v>
      </c>
      <c r="Z28" s="53">
        <f t="shared" si="3"/>
        <v>51713883.600000001</v>
      </c>
      <c r="AG28" s="57"/>
      <c r="AH28" s="57"/>
      <c r="AI28" s="68"/>
    </row>
    <row r="29" spans="2:46" x14ac:dyDescent="0.25">
      <c r="B29" s="60" t="s">
        <v>49</v>
      </c>
      <c r="C29" s="41">
        <v>1.82</v>
      </c>
      <c r="D29" s="41">
        <v>1.87</v>
      </c>
      <c r="E29" s="41">
        <v>1.65</v>
      </c>
      <c r="F29" s="42">
        <v>1.87</v>
      </c>
      <c r="G29" s="43">
        <v>5.0000000000000044E-2</v>
      </c>
      <c r="H29" s="43">
        <v>2.7472527472527495</v>
      </c>
      <c r="I29" s="62">
        <v>6218929</v>
      </c>
      <c r="J29" s="63">
        <v>11232458.85</v>
      </c>
      <c r="K29" s="46">
        <v>0.33571428571428585</v>
      </c>
      <c r="L29" s="47"/>
      <c r="V29" s="7" t="str">
        <f t="shared" si="0"/>
        <v>CORNERST</v>
      </c>
      <c r="W29" s="52">
        <f t="shared" si="5"/>
        <v>2.7472527472527496E-2</v>
      </c>
      <c r="X29" s="52">
        <f t="shared" si="1"/>
        <v>0.33571428571428585</v>
      </c>
      <c r="Y29" s="53">
        <f t="shared" si="2"/>
        <v>6218929</v>
      </c>
      <c r="Z29" s="53">
        <f t="shared" si="3"/>
        <v>11232458.85</v>
      </c>
      <c r="AG29" s="57"/>
      <c r="AH29" s="57"/>
      <c r="AI29" s="68"/>
    </row>
    <row r="30" spans="2:46" x14ac:dyDescent="0.25">
      <c r="B30" s="60" t="s">
        <v>50</v>
      </c>
      <c r="C30" s="41">
        <v>9.5</v>
      </c>
      <c r="D30" s="41">
        <v>9.6999999999999993</v>
      </c>
      <c r="E30" s="41">
        <v>9.65</v>
      </c>
      <c r="F30" s="42">
        <v>9.65</v>
      </c>
      <c r="G30" s="43">
        <v>0.15000000000000036</v>
      </c>
      <c r="H30" s="43">
        <v>1.5789473684210564</v>
      </c>
      <c r="I30" s="62">
        <v>3219258</v>
      </c>
      <c r="J30" s="63">
        <v>31102513.649999999</v>
      </c>
      <c r="K30" s="46">
        <v>7.2222222222222188E-2</v>
      </c>
      <c r="L30" s="47"/>
      <c r="V30" s="7" t="str">
        <f t="shared" si="0"/>
        <v>CUSTODIAN</v>
      </c>
      <c r="W30" s="52">
        <f t="shared" si="5"/>
        <v>1.5789473684210565E-2</v>
      </c>
      <c r="X30" s="52">
        <f t="shared" si="1"/>
        <v>7.2222222222222188E-2</v>
      </c>
      <c r="Y30" s="53">
        <f t="shared" si="2"/>
        <v>3219258</v>
      </c>
      <c r="Z30" s="53">
        <f t="shared" si="3"/>
        <v>31102513.649999999</v>
      </c>
      <c r="AG30" s="57"/>
      <c r="AH30" s="57"/>
      <c r="AI30" s="68"/>
    </row>
    <row r="31" spans="2:46" x14ac:dyDescent="0.25">
      <c r="B31" s="60" t="s">
        <v>51</v>
      </c>
      <c r="C31" s="41">
        <v>2.8</v>
      </c>
      <c r="D31" s="41">
        <v>3</v>
      </c>
      <c r="E31" s="41">
        <v>2.7</v>
      </c>
      <c r="F31" s="42">
        <v>2.7</v>
      </c>
      <c r="G31" s="43">
        <v>-9.9999999999999645E-2</v>
      </c>
      <c r="H31" s="43">
        <v>-3.5714285714285587</v>
      </c>
      <c r="I31" s="62">
        <v>4227136</v>
      </c>
      <c r="J31" s="63">
        <v>12206780.23</v>
      </c>
      <c r="K31" s="46">
        <v>0.14893617021276606</v>
      </c>
      <c r="L31" s="47"/>
      <c r="V31" s="7" t="str">
        <f t="shared" si="0"/>
        <v>CUTIX</v>
      </c>
      <c r="W31" s="52">
        <f t="shared" si="5"/>
        <v>-3.5714285714285587E-2</v>
      </c>
      <c r="X31" s="52">
        <f t="shared" si="1"/>
        <v>0.14893617021276606</v>
      </c>
      <c r="Y31" s="53">
        <f t="shared" si="2"/>
        <v>4227136</v>
      </c>
      <c r="Z31" s="53">
        <f t="shared" si="3"/>
        <v>12206780.23</v>
      </c>
    </row>
    <row r="32" spans="2:46" x14ac:dyDescent="0.25">
      <c r="B32" s="60" t="s">
        <v>52</v>
      </c>
      <c r="C32" s="41">
        <v>8.4499999999999993</v>
      </c>
      <c r="D32" s="61">
        <v>8.4499999999999993</v>
      </c>
      <c r="E32" s="61">
        <v>8.4499999999999993</v>
      </c>
      <c r="F32" s="42">
        <v>8.4499999999999993</v>
      </c>
      <c r="G32" s="43">
        <v>0</v>
      </c>
      <c r="H32" s="43">
        <v>0</v>
      </c>
      <c r="I32" s="62">
        <v>1740362</v>
      </c>
      <c r="J32" s="63">
        <v>13746664.4</v>
      </c>
      <c r="K32" s="46">
        <v>1.8072289156626287E-2</v>
      </c>
      <c r="L32" s="47"/>
      <c r="V32" s="7" t="str">
        <f t="shared" si="0"/>
        <v>CWG</v>
      </c>
      <c r="W32" s="52">
        <f t="shared" si="5"/>
        <v>0</v>
      </c>
      <c r="X32" s="52">
        <f t="shared" si="1"/>
        <v>1.8072289156626287E-2</v>
      </c>
      <c r="Y32" s="53">
        <f t="shared" si="2"/>
        <v>1740362</v>
      </c>
      <c r="Z32" s="53">
        <f t="shared" si="3"/>
        <v>13746664.4</v>
      </c>
    </row>
    <row r="33" spans="2:26" x14ac:dyDescent="0.25">
      <c r="B33" s="60" t="s">
        <v>53</v>
      </c>
      <c r="C33" s="41">
        <v>0.95</v>
      </c>
      <c r="D33" s="61">
        <v>1</v>
      </c>
      <c r="E33" s="61">
        <v>0.88</v>
      </c>
      <c r="F33" s="42">
        <v>0.95</v>
      </c>
      <c r="G33" s="43">
        <v>0</v>
      </c>
      <c r="H33" s="43">
        <v>0</v>
      </c>
      <c r="I33" s="62">
        <v>7185445</v>
      </c>
      <c r="J33" s="63">
        <v>6375026.4000000004</v>
      </c>
      <c r="K33" s="46">
        <v>5.555555555555558E-2</v>
      </c>
      <c r="V33" s="7" t="str">
        <f t="shared" si="0"/>
        <v>DAARCOMM</v>
      </c>
      <c r="W33" s="52">
        <f t="shared" si="5"/>
        <v>0</v>
      </c>
      <c r="X33" s="52">
        <f t="shared" si="1"/>
        <v>5.555555555555558E-2</v>
      </c>
      <c r="Y33" s="53">
        <f t="shared" si="2"/>
        <v>7185445</v>
      </c>
      <c r="Z33" s="53">
        <f t="shared" si="3"/>
        <v>6375026.4000000004</v>
      </c>
    </row>
    <row r="34" spans="2:26" x14ac:dyDescent="0.25">
      <c r="B34" s="60" t="s">
        <v>54</v>
      </c>
      <c r="C34" s="41">
        <v>489.9</v>
      </c>
      <c r="D34" s="41">
        <v>538.79999999999995</v>
      </c>
      <c r="E34" s="41">
        <v>538.79999999999995</v>
      </c>
      <c r="F34" s="42">
        <v>538.79999999999995</v>
      </c>
      <c r="G34" s="43">
        <v>48.899999999999977</v>
      </c>
      <c r="H34" s="43">
        <v>9.981628903857926</v>
      </c>
      <c r="I34" s="62">
        <v>1290275</v>
      </c>
      <c r="J34" s="63">
        <v>688616625.79999995</v>
      </c>
      <c r="K34" s="46">
        <v>0.68427633635511098</v>
      </c>
      <c r="L34" s="47"/>
      <c r="V34" s="7" t="str">
        <f t="shared" si="0"/>
        <v>DANGCEM</v>
      </c>
      <c r="W34" s="52">
        <f t="shared" si="5"/>
        <v>9.9816289038579253E-2</v>
      </c>
      <c r="X34" s="52">
        <f t="shared" si="1"/>
        <v>0.68427633635511098</v>
      </c>
      <c r="Y34" s="53">
        <f t="shared" si="2"/>
        <v>1290275</v>
      </c>
      <c r="Z34" s="53">
        <f t="shared" si="3"/>
        <v>688616625.79999995</v>
      </c>
    </row>
    <row r="35" spans="2:26" x14ac:dyDescent="0.25">
      <c r="B35" s="60" t="s">
        <v>55</v>
      </c>
      <c r="C35" s="41">
        <v>76.5</v>
      </c>
      <c r="D35" s="61">
        <v>80</v>
      </c>
      <c r="E35" s="61">
        <v>76.5</v>
      </c>
      <c r="F35" s="42">
        <v>80</v>
      </c>
      <c r="G35" s="43">
        <v>3.5</v>
      </c>
      <c r="H35" s="43">
        <v>4.5751633986928102</v>
      </c>
      <c r="I35" s="62">
        <v>3628693</v>
      </c>
      <c r="J35" s="63">
        <v>288912465.44999999</v>
      </c>
      <c r="K35" s="46">
        <v>0.40350877192982448</v>
      </c>
      <c r="L35" s="47"/>
      <c r="V35" s="7" t="str">
        <f t="shared" si="0"/>
        <v>DANGSUGAR</v>
      </c>
      <c r="W35" s="52">
        <f t="shared" si="5"/>
        <v>4.5751633986928102E-2</v>
      </c>
      <c r="X35" s="52">
        <f t="shared" si="1"/>
        <v>0.40350877192982448</v>
      </c>
      <c r="Y35" s="53">
        <f t="shared" si="2"/>
        <v>3628693</v>
      </c>
      <c r="Z35" s="53">
        <f t="shared" si="3"/>
        <v>288912465.44999999</v>
      </c>
    </row>
    <row r="36" spans="2:26" x14ac:dyDescent="0.25">
      <c r="B36" s="60" t="s">
        <v>56</v>
      </c>
      <c r="C36" s="41">
        <v>0.99</v>
      </c>
      <c r="D36" s="61">
        <v>1</v>
      </c>
      <c r="E36" s="61">
        <v>0.99</v>
      </c>
      <c r="F36" s="42">
        <v>0.99</v>
      </c>
      <c r="G36" s="43">
        <v>0</v>
      </c>
      <c r="H36" s="43">
        <v>0</v>
      </c>
      <c r="I36" s="62">
        <v>3111448</v>
      </c>
      <c r="J36" s="63">
        <v>3085982.44</v>
      </c>
      <c r="K36" s="46">
        <v>0.70689655172413812</v>
      </c>
      <c r="L36" s="47"/>
      <c r="V36" s="7" t="str">
        <f t="shared" si="0"/>
        <v>DEAPCAP</v>
      </c>
      <c r="W36" s="52">
        <f t="shared" si="5"/>
        <v>0</v>
      </c>
      <c r="X36" s="52">
        <f t="shared" si="1"/>
        <v>0.70689655172413812</v>
      </c>
      <c r="Y36" s="53">
        <f t="shared" si="2"/>
        <v>3111448</v>
      </c>
      <c r="Z36" s="53">
        <f t="shared" si="3"/>
        <v>3085982.44</v>
      </c>
    </row>
    <row r="37" spans="2:26" x14ac:dyDescent="0.25">
      <c r="B37" s="60" t="s">
        <v>57</v>
      </c>
      <c r="C37" s="41">
        <v>3.58</v>
      </c>
      <c r="D37" s="41">
        <v>3.58</v>
      </c>
      <c r="E37" s="41">
        <v>3.32</v>
      </c>
      <c r="F37" s="42">
        <v>3.48</v>
      </c>
      <c r="G37" s="43">
        <v>-0.10000000000000009</v>
      </c>
      <c r="H37" s="43">
        <v>-2.793296089385477</v>
      </c>
      <c r="I37" s="62">
        <v>3153607</v>
      </c>
      <c r="J37" s="63">
        <v>10800610.720000001</v>
      </c>
      <c r="K37" s="46">
        <v>0.19999999999999996</v>
      </c>
      <c r="L37" s="47"/>
      <c r="V37" s="7" t="str">
        <f t="shared" si="0"/>
        <v>ELLAHLAKES</v>
      </c>
      <c r="W37" s="52">
        <f t="shared" si="5"/>
        <v>-2.7932960893854771E-2</v>
      </c>
      <c r="X37" s="52">
        <f t="shared" si="1"/>
        <v>0.19999999999999996</v>
      </c>
      <c r="Y37" s="53">
        <f t="shared" si="2"/>
        <v>3153607</v>
      </c>
      <c r="Z37" s="53">
        <f t="shared" si="3"/>
        <v>10800610.720000001</v>
      </c>
    </row>
    <row r="38" spans="2:26" x14ac:dyDescent="0.25">
      <c r="B38" s="60" t="s">
        <v>58</v>
      </c>
      <c r="C38" s="41">
        <v>19.3</v>
      </c>
      <c r="D38" s="41">
        <v>19.3</v>
      </c>
      <c r="E38" s="41">
        <v>19.3</v>
      </c>
      <c r="F38" s="42">
        <v>19.3</v>
      </c>
      <c r="G38" s="43">
        <v>0</v>
      </c>
      <c r="H38" s="43">
        <v>0</v>
      </c>
      <c r="I38" s="62">
        <v>640</v>
      </c>
      <c r="J38" s="63">
        <v>12600</v>
      </c>
      <c r="K38" s="46">
        <v>0</v>
      </c>
      <c r="L38" s="47"/>
      <c r="V38" s="7" t="str">
        <f t="shared" si="0"/>
        <v>ENAMELWA</v>
      </c>
      <c r="W38" s="52">
        <f t="shared" si="5"/>
        <v>0</v>
      </c>
      <c r="X38" s="52">
        <f t="shared" si="1"/>
        <v>0</v>
      </c>
      <c r="Y38" s="53">
        <f t="shared" si="2"/>
        <v>640</v>
      </c>
      <c r="Z38" s="53">
        <f t="shared" si="3"/>
        <v>12600</v>
      </c>
    </row>
    <row r="39" spans="2:26" x14ac:dyDescent="0.25">
      <c r="B39" s="60" t="s">
        <v>59</v>
      </c>
      <c r="C39" s="41">
        <v>20.9</v>
      </c>
      <c r="D39" s="61">
        <v>22.95</v>
      </c>
      <c r="E39" s="61">
        <v>22.95</v>
      </c>
      <c r="F39" s="42">
        <v>22.95</v>
      </c>
      <c r="G39" s="43">
        <v>2.0500000000000007</v>
      </c>
      <c r="H39" s="43">
        <v>9.808612440191391</v>
      </c>
      <c r="I39" s="62">
        <v>1228533</v>
      </c>
      <c r="J39" s="63">
        <v>28194832.350000001</v>
      </c>
      <c r="K39" s="46">
        <v>0.65703971119133575</v>
      </c>
      <c r="L39" s="47"/>
      <c r="V39" s="7" t="str">
        <f t="shared" si="0"/>
        <v>ETERNA</v>
      </c>
      <c r="W39" s="52">
        <f t="shared" si="5"/>
        <v>9.8086124401913916E-2</v>
      </c>
      <c r="X39" s="52">
        <f t="shared" si="1"/>
        <v>0.65703971119133575</v>
      </c>
      <c r="Y39" s="53">
        <f t="shared" si="2"/>
        <v>1228533</v>
      </c>
      <c r="Z39" s="53">
        <f t="shared" si="3"/>
        <v>28194832.350000001</v>
      </c>
    </row>
    <row r="40" spans="2:26" x14ac:dyDescent="0.25">
      <c r="B40" s="60" t="s">
        <v>60</v>
      </c>
      <c r="C40" s="41">
        <v>26.3</v>
      </c>
      <c r="D40" s="41">
        <v>26</v>
      </c>
      <c r="E40" s="41">
        <v>25.85</v>
      </c>
      <c r="F40" s="42">
        <v>25.85</v>
      </c>
      <c r="G40" s="43">
        <v>-0.44999999999999929</v>
      </c>
      <c r="H40" s="43">
        <v>-1.7110266159695791</v>
      </c>
      <c r="I40" s="62">
        <v>1170868</v>
      </c>
      <c r="J40" s="63">
        <v>30470655.350000001</v>
      </c>
      <c r="K40" s="46">
        <v>0.23684210526315796</v>
      </c>
      <c r="L40" s="47"/>
      <c r="V40" s="7" t="str">
        <f t="shared" si="0"/>
        <v>ETI</v>
      </c>
      <c r="W40" s="52">
        <f t="shared" si="5"/>
        <v>-1.711026615969579E-2</v>
      </c>
      <c r="X40" s="52">
        <f t="shared" si="1"/>
        <v>0.23684210526315796</v>
      </c>
      <c r="Y40" s="53">
        <f t="shared" si="2"/>
        <v>1170868</v>
      </c>
      <c r="Z40" s="53">
        <f t="shared" si="3"/>
        <v>30470655.350000001</v>
      </c>
    </row>
    <row r="41" spans="2:26" x14ac:dyDescent="0.25">
      <c r="B41" s="60" t="s">
        <v>61</v>
      </c>
      <c r="C41" s="41">
        <v>7.15</v>
      </c>
      <c r="D41" s="61">
        <v>7.2</v>
      </c>
      <c r="E41" s="61">
        <v>7</v>
      </c>
      <c r="F41" s="42">
        <v>7</v>
      </c>
      <c r="G41" s="43">
        <v>-0.15000000000000036</v>
      </c>
      <c r="H41" s="43">
        <v>-2.0979020979021028</v>
      </c>
      <c r="I41" s="62">
        <v>3311332</v>
      </c>
      <c r="J41" s="63">
        <v>23557685</v>
      </c>
      <c r="K41" s="46">
        <v>0.1570247933884299</v>
      </c>
      <c r="L41" s="47"/>
      <c r="V41" s="7" t="str">
        <f t="shared" si="0"/>
        <v>ETRANZACT</v>
      </c>
      <c r="W41" s="52">
        <f t="shared" si="5"/>
        <v>-2.0979020979021028E-2</v>
      </c>
      <c r="X41" s="52">
        <f t="shared" si="1"/>
        <v>0.1570247933884299</v>
      </c>
      <c r="Y41" s="53">
        <f t="shared" si="2"/>
        <v>3311332</v>
      </c>
      <c r="Z41" s="53">
        <f t="shared" si="3"/>
        <v>23557685</v>
      </c>
    </row>
    <row r="42" spans="2:26" x14ac:dyDescent="0.25">
      <c r="B42" s="60" t="s">
        <v>62</v>
      </c>
      <c r="C42" s="41">
        <v>26.95</v>
      </c>
      <c r="D42" s="61">
        <v>26.85</v>
      </c>
      <c r="E42" s="61">
        <v>26.55</v>
      </c>
      <c r="F42" s="42">
        <v>26.6</v>
      </c>
      <c r="G42" s="43">
        <v>-0.34999999999999787</v>
      </c>
      <c r="H42" s="43">
        <v>-1.2987012987012907</v>
      </c>
      <c r="I42" s="62">
        <v>5024180</v>
      </c>
      <c r="J42" s="63">
        <v>134014016.8</v>
      </c>
      <c r="K42" s="46">
        <v>0.12951167728237789</v>
      </c>
      <c r="L42" s="47"/>
      <c r="V42" s="7" t="str">
        <f t="shared" si="0"/>
        <v>FBNH</v>
      </c>
      <c r="W42" s="52">
        <f t="shared" si="5"/>
        <v>-1.2987012987012906E-2</v>
      </c>
      <c r="X42" s="52">
        <f t="shared" si="1"/>
        <v>0.12951167728237789</v>
      </c>
      <c r="Y42" s="53">
        <f t="shared" si="2"/>
        <v>5024180</v>
      </c>
      <c r="Z42" s="53">
        <f t="shared" si="3"/>
        <v>134014016.8</v>
      </c>
    </row>
    <row r="43" spans="2:26" x14ac:dyDescent="0.25">
      <c r="B43" s="60" t="s">
        <v>63</v>
      </c>
      <c r="C43" s="41">
        <v>11</v>
      </c>
      <c r="D43" s="61">
        <v>10.9</v>
      </c>
      <c r="E43" s="61">
        <v>10.15</v>
      </c>
      <c r="F43" s="42">
        <v>10.6</v>
      </c>
      <c r="G43" s="43">
        <v>-0.40000000000000036</v>
      </c>
      <c r="H43" s="43">
        <v>-3.6363636363636398</v>
      </c>
      <c r="I43" s="62">
        <v>17538678</v>
      </c>
      <c r="J43" s="63">
        <v>187730625.55000001</v>
      </c>
      <c r="K43" s="46">
        <v>0.43243243243243223</v>
      </c>
      <c r="L43" s="47"/>
      <c r="V43" s="7" t="str">
        <f t="shared" si="0"/>
        <v>FCMB</v>
      </c>
      <c r="W43" s="52">
        <f t="shared" si="5"/>
        <v>-3.6363636363636397E-2</v>
      </c>
      <c r="X43" s="52">
        <f t="shared" si="1"/>
        <v>0.43243243243243223</v>
      </c>
      <c r="Y43" s="53">
        <f t="shared" si="2"/>
        <v>17538678</v>
      </c>
      <c r="Z43" s="53">
        <f t="shared" si="3"/>
        <v>187730625.55000001</v>
      </c>
    </row>
    <row r="44" spans="2:26" x14ac:dyDescent="0.25">
      <c r="B44" s="60" t="s">
        <v>64</v>
      </c>
      <c r="C44" s="41">
        <v>13</v>
      </c>
      <c r="D44" s="61">
        <v>13</v>
      </c>
      <c r="E44" s="61">
        <v>12.75</v>
      </c>
      <c r="F44" s="42">
        <v>13</v>
      </c>
      <c r="G44" s="43">
        <v>0</v>
      </c>
      <c r="H44" s="43">
        <v>0</v>
      </c>
      <c r="I44" s="62">
        <v>60545003</v>
      </c>
      <c r="J44" s="63">
        <v>785117605.5</v>
      </c>
      <c r="K44" s="46">
        <v>0.19815668202764991</v>
      </c>
      <c r="L44" s="47"/>
      <c r="V44" s="7" t="str">
        <f t="shared" si="0"/>
        <v>FIDELITYBK</v>
      </c>
      <c r="W44" s="52">
        <f t="shared" si="5"/>
        <v>0</v>
      </c>
      <c r="X44" s="52">
        <f t="shared" si="1"/>
        <v>0.19815668202764991</v>
      </c>
      <c r="Y44" s="53">
        <f t="shared" si="2"/>
        <v>60545003</v>
      </c>
      <c r="Z44" s="53">
        <f t="shared" si="3"/>
        <v>785117605.5</v>
      </c>
    </row>
    <row r="45" spans="2:26" x14ac:dyDescent="0.25">
      <c r="B45" s="60" t="s">
        <v>65</v>
      </c>
      <c r="C45" s="41">
        <v>18.75</v>
      </c>
      <c r="D45" s="61">
        <v>18</v>
      </c>
      <c r="E45" s="61">
        <v>17.399999999999999</v>
      </c>
      <c r="F45" s="42">
        <v>18</v>
      </c>
      <c r="G45" s="43">
        <v>-0.75</v>
      </c>
      <c r="H45" s="43">
        <v>-4</v>
      </c>
      <c r="I45" s="62">
        <v>498143</v>
      </c>
      <c r="J45" s="63">
        <v>8786608.6999999993</v>
      </c>
      <c r="K45" s="46">
        <v>2.857142857142847E-2</v>
      </c>
      <c r="L45" s="47"/>
      <c r="V45" s="7" t="str">
        <f t="shared" si="0"/>
        <v>FIDSON</v>
      </c>
      <c r="W45" s="52">
        <f t="shared" si="5"/>
        <v>-0.04</v>
      </c>
      <c r="X45" s="52">
        <f t="shared" si="1"/>
        <v>2.857142857142847E-2</v>
      </c>
      <c r="Y45" s="53">
        <f t="shared" si="2"/>
        <v>498143</v>
      </c>
      <c r="Z45" s="53">
        <f t="shared" si="3"/>
        <v>8786608.6999999993</v>
      </c>
    </row>
    <row r="46" spans="2:26" x14ac:dyDescent="0.25">
      <c r="B46" s="60" t="s">
        <v>66</v>
      </c>
      <c r="C46" s="41">
        <v>47</v>
      </c>
      <c r="D46" s="61">
        <v>47</v>
      </c>
      <c r="E46" s="61">
        <v>47</v>
      </c>
      <c r="F46" s="42">
        <v>47</v>
      </c>
      <c r="G46" s="43">
        <v>0</v>
      </c>
      <c r="H46" s="43">
        <v>0</v>
      </c>
      <c r="I46" s="62">
        <v>342376</v>
      </c>
      <c r="J46" s="63">
        <v>14753815.949999999</v>
      </c>
      <c r="K46" s="46">
        <v>0.42208774583963704</v>
      </c>
      <c r="L46" s="47"/>
      <c r="V46" s="7" t="str">
        <f t="shared" si="0"/>
        <v>FLOURMILL</v>
      </c>
      <c r="W46" s="52">
        <f t="shared" si="5"/>
        <v>0</v>
      </c>
      <c r="X46" s="52">
        <f t="shared" si="1"/>
        <v>0.42208774583963704</v>
      </c>
      <c r="Y46" s="53">
        <f t="shared" si="2"/>
        <v>342376</v>
      </c>
      <c r="Z46" s="53">
        <f t="shared" si="3"/>
        <v>14753815.949999999</v>
      </c>
    </row>
    <row r="47" spans="2:26" x14ac:dyDescent="0.25">
      <c r="B47" s="60" t="s">
        <v>67</v>
      </c>
      <c r="C47" s="41">
        <v>2.17</v>
      </c>
      <c r="D47" s="61">
        <v>2.2799999999999998</v>
      </c>
      <c r="E47" s="61">
        <v>2.14</v>
      </c>
      <c r="F47" s="42">
        <v>2.15</v>
      </c>
      <c r="G47" s="43">
        <v>-2.0000000000000018E-2</v>
      </c>
      <c r="H47" s="43">
        <v>-0.9216589861751161</v>
      </c>
      <c r="I47" s="62">
        <v>2312713</v>
      </c>
      <c r="J47" s="63">
        <v>5001304.24</v>
      </c>
      <c r="K47" s="46">
        <v>0.45270270270270263</v>
      </c>
      <c r="L47" s="47"/>
      <c r="V47" s="7" t="str">
        <f t="shared" si="0"/>
        <v>FTNCOCOA</v>
      </c>
      <c r="W47" s="52">
        <f t="shared" si="5"/>
        <v>-9.2165898617511607E-3</v>
      </c>
      <c r="X47" s="52">
        <f t="shared" si="1"/>
        <v>0.45270270270270263</v>
      </c>
      <c r="Y47" s="53">
        <f t="shared" si="2"/>
        <v>2312713</v>
      </c>
      <c r="Z47" s="53">
        <f t="shared" si="3"/>
        <v>5001304.24</v>
      </c>
    </row>
    <row r="48" spans="2:26" x14ac:dyDescent="0.25">
      <c r="B48" s="60" t="s">
        <v>68</v>
      </c>
      <c r="C48" s="41">
        <v>469.7</v>
      </c>
      <c r="D48" s="61">
        <v>469.7</v>
      </c>
      <c r="E48" s="61">
        <v>469.7</v>
      </c>
      <c r="F48" s="42">
        <v>469.7</v>
      </c>
      <c r="G48" s="43">
        <v>0</v>
      </c>
      <c r="H48" s="43">
        <v>0</v>
      </c>
      <c r="I48" s="62">
        <v>42824</v>
      </c>
      <c r="J48" s="63">
        <v>19980195.699999999</v>
      </c>
      <c r="K48" s="46">
        <v>0.17719298245614024</v>
      </c>
      <c r="L48" s="47"/>
      <c r="V48" s="7" t="str">
        <f t="shared" si="0"/>
        <v>GEREGU</v>
      </c>
      <c r="W48" s="52">
        <f t="shared" si="5"/>
        <v>0</v>
      </c>
      <c r="X48" s="52">
        <f t="shared" si="1"/>
        <v>0.17719298245614024</v>
      </c>
      <c r="Y48" s="53">
        <f t="shared" si="2"/>
        <v>42824</v>
      </c>
      <c r="Z48" s="53">
        <f t="shared" si="3"/>
        <v>19980195.699999999</v>
      </c>
    </row>
    <row r="49" spans="2:26" x14ac:dyDescent="0.25">
      <c r="B49" s="60" t="s">
        <v>69</v>
      </c>
      <c r="C49" s="41">
        <v>16.8</v>
      </c>
      <c r="D49" s="61">
        <v>17</v>
      </c>
      <c r="E49" s="61">
        <v>17</v>
      </c>
      <c r="F49" s="42">
        <v>17</v>
      </c>
      <c r="G49" s="43">
        <v>0.19999999999999929</v>
      </c>
      <c r="H49" s="43">
        <v>1.1904761904761862</v>
      </c>
      <c r="I49" s="62">
        <v>364806</v>
      </c>
      <c r="J49" s="63">
        <v>6212038</v>
      </c>
      <c r="K49" s="46">
        <v>0</v>
      </c>
      <c r="L49" s="47"/>
      <c r="V49" s="7" t="str">
        <f t="shared" si="0"/>
        <v>GLAXOSMITH</v>
      </c>
      <c r="W49" s="52">
        <f t="shared" si="5"/>
        <v>1.1904761904761862E-2</v>
      </c>
      <c r="X49" s="52">
        <f t="shared" si="1"/>
        <v>0</v>
      </c>
      <c r="Y49" s="53">
        <f t="shared" si="2"/>
        <v>364806</v>
      </c>
      <c r="Z49" s="53">
        <f t="shared" si="3"/>
        <v>6212038</v>
      </c>
    </row>
    <row r="50" spans="2:26" x14ac:dyDescent="0.25">
      <c r="B50" s="60" t="s">
        <v>70</v>
      </c>
      <c r="C50" s="41">
        <v>45.5</v>
      </c>
      <c r="D50" s="61">
        <v>45.5</v>
      </c>
      <c r="E50" s="61">
        <v>44.1</v>
      </c>
      <c r="F50" s="42">
        <v>44.1</v>
      </c>
      <c r="G50" s="43">
        <v>-1.3999999999999986</v>
      </c>
      <c r="H50" s="43">
        <v>-3.076923076923074</v>
      </c>
      <c r="I50" s="62">
        <v>12103897</v>
      </c>
      <c r="J50" s="63">
        <v>539899454.60000002</v>
      </c>
      <c r="K50" s="46">
        <v>8.8888888888889017E-2</v>
      </c>
      <c r="L50" s="47"/>
      <c r="V50" s="7" t="str">
        <f t="shared" si="0"/>
        <v>GTCO</v>
      </c>
      <c r="W50" s="52">
        <f t="shared" si="5"/>
        <v>-3.076923076923074E-2</v>
      </c>
      <c r="X50" s="52">
        <f t="shared" si="1"/>
        <v>8.8888888888889017E-2</v>
      </c>
      <c r="Y50" s="53">
        <f t="shared" si="2"/>
        <v>12103897</v>
      </c>
      <c r="Z50" s="53">
        <f t="shared" si="3"/>
        <v>539899454.60000002</v>
      </c>
    </row>
    <row r="51" spans="2:26" x14ac:dyDescent="0.25">
      <c r="B51" s="60" t="s">
        <v>71</v>
      </c>
      <c r="C51" s="41">
        <v>0.56999999999999995</v>
      </c>
      <c r="D51" s="41">
        <v>0.62</v>
      </c>
      <c r="E51" s="41">
        <v>0.53</v>
      </c>
      <c r="F51" s="42">
        <v>0.57999999999999996</v>
      </c>
      <c r="G51" s="43">
        <v>1.0000000000000009E-2</v>
      </c>
      <c r="H51" s="43">
        <v>1.7543859649122824</v>
      </c>
      <c r="I51" s="62">
        <v>5139469</v>
      </c>
      <c r="J51" s="63">
        <v>2963793.37</v>
      </c>
      <c r="K51" s="46">
        <v>1</v>
      </c>
      <c r="L51" s="47"/>
      <c r="V51" s="7" t="str">
        <f t="shared" si="0"/>
        <v>GUINEAINS</v>
      </c>
      <c r="W51" s="52">
        <f t="shared" si="5"/>
        <v>1.7543859649122823E-2</v>
      </c>
      <c r="X51" s="52">
        <f t="shared" si="1"/>
        <v>1</v>
      </c>
      <c r="Y51" s="53">
        <f t="shared" si="2"/>
        <v>5139469</v>
      </c>
      <c r="Z51" s="53">
        <f t="shared" si="3"/>
        <v>2963793.37</v>
      </c>
    </row>
    <row r="52" spans="2:26" x14ac:dyDescent="0.25">
      <c r="B52" s="60" t="s">
        <v>72</v>
      </c>
      <c r="C52" s="41">
        <v>71.5</v>
      </c>
      <c r="D52" s="61">
        <v>70.75</v>
      </c>
      <c r="E52" s="61">
        <v>67.2</v>
      </c>
      <c r="F52" s="42">
        <v>70.75</v>
      </c>
      <c r="G52" s="43">
        <v>-0.75</v>
      </c>
      <c r="H52" s="43">
        <v>-1.048951048951049</v>
      </c>
      <c r="I52" s="62">
        <v>707661</v>
      </c>
      <c r="J52" s="63">
        <v>48551945.549999997</v>
      </c>
      <c r="K52" s="46">
        <v>7.1969696969697017E-2</v>
      </c>
      <c r="L52" s="47"/>
      <c r="V52" s="7" t="str">
        <f t="shared" si="0"/>
        <v>GUINNESS</v>
      </c>
      <c r="W52" s="52">
        <f t="shared" si="5"/>
        <v>-1.048951048951049E-2</v>
      </c>
      <c r="X52" s="52">
        <f t="shared" si="1"/>
        <v>7.1969696969697017E-2</v>
      </c>
      <c r="Y52" s="53">
        <f t="shared" si="2"/>
        <v>707661</v>
      </c>
      <c r="Z52" s="53">
        <f t="shared" si="3"/>
        <v>48551945.549999997</v>
      </c>
    </row>
    <row r="53" spans="2:26" x14ac:dyDescent="0.25">
      <c r="B53" s="60" t="s">
        <v>73</v>
      </c>
      <c r="C53" s="41">
        <v>5.32</v>
      </c>
      <c r="D53" s="61">
        <v>5.85</v>
      </c>
      <c r="E53" s="61">
        <v>5.85</v>
      </c>
      <c r="F53" s="42">
        <v>5.85</v>
      </c>
      <c r="G53" s="43">
        <v>0.52999999999999936</v>
      </c>
      <c r="H53" s="43">
        <v>9.9624060150375815</v>
      </c>
      <c r="I53" s="62">
        <v>5476733</v>
      </c>
      <c r="J53" s="63">
        <v>32038888.050000001</v>
      </c>
      <c r="K53" s="46">
        <v>0.76204819277108427</v>
      </c>
      <c r="L53" s="47"/>
      <c r="V53" s="7" t="str">
        <f t="shared" si="0"/>
        <v>HONYFLOUR</v>
      </c>
      <c r="W53" s="52">
        <f t="shared" si="5"/>
        <v>9.9624060150375809E-2</v>
      </c>
      <c r="X53" s="52">
        <f t="shared" si="1"/>
        <v>0.76204819277108427</v>
      </c>
      <c r="Y53" s="53">
        <f t="shared" si="2"/>
        <v>5476733</v>
      </c>
      <c r="Z53" s="53">
        <f t="shared" si="3"/>
        <v>32038888.050000001</v>
      </c>
    </row>
    <row r="54" spans="2:26" x14ac:dyDescent="0.25">
      <c r="B54" s="60" t="s">
        <v>74</v>
      </c>
      <c r="C54" s="41">
        <v>8.11</v>
      </c>
      <c r="D54" s="41">
        <v>8.9</v>
      </c>
      <c r="E54" s="41">
        <v>7.3</v>
      </c>
      <c r="F54" s="42">
        <v>7.7</v>
      </c>
      <c r="G54" s="43">
        <v>-0.40999999999999925</v>
      </c>
      <c r="H54" s="43">
        <v>-5.0554870530209532</v>
      </c>
      <c r="I54" s="62">
        <v>3561181</v>
      </c>
      <c r="J54" s="63">
        <v>27951553.809999999</v>
      </c>
      <c r="K54" s="46">
        <v>0.28333333333333344</v>
      </c>
      <c r="L54" s="47"/>
      <c r="V54" s="7" t="str">
        <f t="shared" si="0"/>
        <v>IKEJAHOTEL</v>
      </c>
      <c r="W54" s="52">
        <f t="shared" si="5"/>
        <v>-5.0554870530209531E-2</v>
      </c>
      <c r="X54" s="52">
        <f t="shared" si="1"/>
        <v>0.28333333333333344</v>
      </c>
      <c r="Y54" s="53">
        <f t="shared" si="2"/>
        <v>3561181</v>
      </c>
      <c r="Z54" s="53">
        <f t="shared" si="3"/>
        <v>27951553.809999999</v>
      </c>
    </row>
    <row r="55" spans="2:26" x14ac:dyDescent="0.25">
      <c r="B55" s="60" t="s">
        <v>75</v>
      </c>
      <c r="C55" s="41">
        <v>13.4</v>
      </c>
      <c r="D55" s="61">
        <v>13.4</v>
      </c>
      <c r="E55" s="61">
        <v>13.4</v>
      </c>
      <c r="F55" s="42">
        <v>13.4</v>
      </c>
      <c r="G55" s="43">
        <v>0</v>
      </c>
      <c r="H55" s="43">
        <v>0</v>
      </c>
      <c r="I55" s="62">
        <v>66671</v>
      </c>
      <c r="J55" s="63">
        <v>940920.15</v>
      </c>
      <c r="K55" s="46">
        <v>-3.7174721189590088E-3</v>
      </c>
      <c r="L55" s="47"/>
      <c r="V55" s="7" t="str">
        <f t="shared" si="0"/>
        <v>IMG</v>
      </c>
      <c r="W55" s="52">
        <f t="shared" si="5"/>
        <v>0</v>
      </c>
      <c r="X55" s="52">
        <f t="shared" si="1"/>
        <v>-3.7174721189590088E-3</v>
      </c>
      <c r="Y55" s="53">
        <f t="shared" si="2"/>
        <v>66671</v>
      </c>
      <c r="Z55" s="53">
        <f t="shared" si="3"/>
        <v>940920.15</v>
      </c>
    </row>
    <row r="56" spans="2:26" x14ac:dyDescent="0.25">
      <c r="B56" s="60" t="s">
        <v>76</v>
      </c>
      <c r="C56" s="41">
        <v>7.98</v>
      </c>
      <c r="D56" s="61">
        <v>7.98</v>
      </c>
      <c r="E56" s="61">
        <v>7.98</v>
      </c>
      <c r="F56" s="42">
        <v>7.98</v>
      </c>
      <c r="G56" s="43">
        <v>0</v>
      </c>
      <c r="H56" s="43">
        <v>0</v>
      </c>
      <c r="I56" s="62">
        <v>52500</v>
      </c>
      <c r="J56" s="63">
        <v>377475</v>
      </c>
      <c r="K56" s="46">
        <v>0.33000000000000007</v>
      </c>
      <c r="L56" s="47"/>
      <c r="V56" s="7" t="str">
        <f t="shared" si="0"/>
        <v>INFINITY</v>
      </c>
      <c r="W56" s="52">
        <f t="shared" si="5"/>
        <v>0</v>
      </c>
      <c r="X56" s="52">
        <f t="shared" si="1"/>
        <v>0.33000000000000007</v>
      </c>
      <c r="Y56" s="53">
        <f t="shared" si="2"/>
        <v>52500</v>
      </c>
      <c r="Z56" s="53">
        <f t="shared" si="3"/>
        <v>377475</v>
      </c>
    </row>
    <row r="57" spans="2:26" x14ac:dyDescent="0.25">
      <c r="B57" s="60" t="s">
        <v>77</v>
      </c>
      <c r="C57" s="41">
        <v>6.25</v>
      </c>
      <c r="D57" s="61">
        <v>6.86</v>
      </c>
      <c r="E57" s="61">
        <v>6.26</v>
      </c>
      <c r="F57" s="42">
        <v>6.26</v>
      </c>
      <c r="G57" s="43">
        <v>9.9999999999997868E-3</v>
      </c>
      <c r="H57" s="43">
        <v>0.15999999999999659</v>
      </c>
      <c r="I57" s="62">
        <v>5430321</v>
      </c>
      <c r="J57" s="63">
        <v>35499684.090000004</v>
      </c>
      <c r="K57" s="46">
        <v>0.3041666666666667</v>
      </c>
      <c r="L57" s="47"/>
      <c r="V57" s="7" t="str">
        <f t="shared" si="0"/>
        <v>INTBREW</v>
      </c>
      <c r="W57" s="52">
        <f t="shared" si="5"/>
        <v>1.5999999999999658E-3</v>
      </c>
      <c r="X57" s="52">
        <f t="shared" si="1"/>
        <v>0.3041666666666667</v>
      </c>
      <c r="Y57" s="53">
        <f t="shared" si="2"/>
        <v>5430321</v>
      </c>
      <c r="Z57" s="53">
        <f t="shared" si="3"/>
        <v>35499684.090000004</v>
      </c>
    </row>
    <row r="58" spans="2:26" x14ac:dyDescent="0.25">
      <c r="B58" s="60" t="s">
        <v>78</v>
      </c>
      <c r="C58" s="41">
        <v>3.5</v>
      </c>
      <c r="D58" s="61">
        <v>3.8</v>
      </c>
      <c r="E58" s="61">
        <v>3.21</v>
      </c>
      <c r="F58" s="42">
        <v>3.45</v>
      </c>
      <c r="G58" s="43">
        <v>-4.9999999999999822E-2</v>
      </c>
      <c r="H58" s="43">
        <v>-1.4285714285714235</v>
      </c>
      <c r="I58" s="62">
        <v>36322620</v>
      </c>
      <c r="J58" s="63">
        <v>131779693.02</v>
      </c>
      <c r="K58" s="46">
        <v>0.77835051546391765</v>
      </c>
      <c r="L58" s="47"/>
      <c r="V58" s="7" t="str">
        <f t="shared" si="0"/>
        <v>JAIZBANK</v>
      </c>
      <c r="W58" s="52">
        <f t="shared" si="5"/>
        <v>-1.4285714285714235E-2</v>
      </c>
      <c r="X58" s="52">
        <f t="shared" si="1"/>
        <v>0.77835051546391765</v>
      </c>
      <c r="Y58" s="53">
        <f t="shared" si="2"/>
        <v>36322620</v>
      </c>
      <c r="Z58" s="53">
        <f t="shared" si="3"/>
        <v>131779693.02</v>
      </c>
    </row>
    <row r="59" spans="2:26" x14ac:dyDescent="0.25">
      <c r="B59" s="60" t="s">
        <v>79</v>
      </c>
      <c r="C59" s="41">
        <v>2.4300000000000002</v>
      </c>
      <c r="D59" s="41">
        <v>2.5499999999999998</v>
      </c>
      <c r="E59" s="41">
        <v>2.2000000000000002</v>
      </c>
      <c r="F59" s="42">
        <v>2.5</v>
      </c>
      <c r="G59" s="43">
        <v>6.999999999999984E-2</v>
      </c>
      <c r="H59" s="43">
        <v>2.8806584362139849</v>
      </c>
      <c r="I59" s="62">
        <v>25741126</v>
      </c>
      <c r="J59" s="63">
        <v>60808794.859999999</v>
      </c>
      <c r="K59" s="46">
        <v>0.47058823529411775</v>
      </c>
      <c r="L59" s="47"/>
      <c r="V59" s="7" t="str">
        <f t="shared" si="0"/>
        <v>JAPAULGOLD</v>
      </c>
      <c r="W59" s="52">
        <f t="shared" si="5"/>
        <v>2.8806584362139849E-2</v>
      </c>
      <c r="X59" s="52">
        <f t="shared" si="1"/>
        <v>0.47058823529411775</v>
      </c>
      <c r="Y59" s="53">
        <f t="shared" si="2"/>
        <v>25741126</v>
      </c>
      <c r="Z59" s="53">
        <f t="shared" si="3"/>
        <v>60808794.859999999</v>
      </c>
    </row>
    <row r="60" spans="2:26" x14ac:dyDescent="0.25">
      <c r="B60" s="60" t="s">
        <v>80</v>
      </c>
      <c r="C60" s="41">
        <v>57.25</v>
      </c>
      <c r="D60" s="61">
        <v>57.95</v>
      </c>
      <c r="E60" s="61">
        <v>57.95</v>
      </c>
      <c r="F60" s="42">
        <v>57.95</v>
      </c>
      <c r="G60" s="43">
        <v>0.70000000000000284</v>
      </c>
      <c r="H60" s="43">
        <v>1.2227074235807911</v>
      </c>
      <c r="I60" s="62">
        <v>333018</v>
      </c>
      <c r="J60" s="63">
        <v>19089623.949999999</v>
      </c>
      <c r="K60" s="46">
        <v>0.3476744186046512</v>
      </c>
      <c r="V60" s="7" t="str">
        <f t="shared" si="0"/>
        <v>JBERGER</v>
      </c>
      <c r="W60" s="52">
        <f t="shared" si="5"/>
        <v>1.2227074235807911E-2</v>
      </c>
      <c r="X60" s="52">
        <f t="shared" si="1"/>
        <v>0.3476744186046512</v>
      </c>
      <c r="Y60" s="53">
        <f t="shared" si="2"/>
        <v>333018</v>
      </c>
      <c r="Z60" s="53">
        <f t="shared" si="3"/>
        <v>19089623.949999999</v>
      </c>
    </row>
    <row r="61" spans="2:26" x14ac:dyDescent="0.25">
      <c r="B61" s="60" t="s">
        <v>81</v>
      </c>
      <c r="C61" s="41">
        <v>2.5299999999999998</v>
      </c>
      <c r="D61" s="61">
        <v>2.78</v>
      </c>
      <c r="E61" s="61">
        <v>2.78</v>
      </c>
      <c r="F61" s="42">
        <v>2.78</v>
      </c>
      <c r="G61" s="43">
        <v>0.25</v>
      </c>
      <c r="H61" s="43">
        <v>9.8814229249011873</v>
      </c>
      <c r="I61" s="62">
        <v>1079795</v>
      </c>
      <c r="J61" s="63">
        <v>2956562.65</v>
      </c>
      <c r="K61" s="46">
        <v>0.19827586206896552</v>
      </c>
      <c r="L61" s="47"/>
      <c r="V61" s="7" t="str">
        <f t="shared" si="0"/>
        <v>JOHNHOLT</v>
      </c>
      <c r="W61" s="52">
        <f t="shared" si="5"/>
        <v>9.881422924901187E-2</v>
      </c>
      <c r="X61" s="52">
        <f t="shared" si="1"/>
        <v>0.19827586206896552</v>
      </c>
      <c r="Y61" s="53">
        <f t="shared" si="2"/>
        <v>1079795</v>
      </c>
      <c r="Z61" s="53">
        <f t="shared" si="3"/>
        <v>2956562.65</v>
      </c>
    </row>
    <row r="62" spans="2:26" x14ac:dyDescent="0.25">
      <c r="B62" s="60" t="s">
        <v>82</v>
      </c>
      <c r="C62" s="41">
        <v>2.74</v>
      </c>
      <c r="D62" s="41">
        <v>2.56</v>
      </c>
      <c r="E62" s="41">
        <v>2.4700000000000002</v>
      </c>
      <c r="F62" s="42">
        <v>2.4700000000000002</v>
      </c>
      <c r="G62" s="43">
        <v>-0.27</v>
      </c>
      <c r="H62" s="43">
        <v>-9.8540145985401466</v>
      </c>
      <c r="I62" s="62">
        <v>2082993</v>
      </c>
      <c r="J62" s="63">
        <v>5236202.6500000004</v>
      </c>
      <c r="K62" s="46">
        <v>0.30000000000000027</v>
      </c>
      <c r="L62" s="47"/>
      <c r="V62" s="7" t="str">
        <f t="shared" si="0"/>
        <v>LASACO</v>
      </c>
      <c r="W62" s="52">
        <f t="shared" si="5"/>
        <v>-9.8540145985401464E-2</v>
      </c>
      <c r="X62" s="52">
        <f t="shared" si="1"/>
        <v>0.30000000000000027</v>
      </c>
      <c r="Y62" s="53">
        <f t="shared" si="2"/>
        <v>2082993</v>
      </c>
      <c r="Z62" s="53">
        <f t="shared" si="3"/>
        <v>5236202.6500000004</v>
      </c>
    </row>
    <row r="63" spans="2:26" x14ac:dyDescent="0.25">
      <c r="B63" s="60" t="s">
        <v>83</v>
      </c>
      <c r="C63" s="41">
        <v>3.19</v>
      </c>
      <c r="D63" s="61">
        <v>3.5</v>
      </c>
      <c r="E63" s="61">
        <v>3.5</v>
      </c>
      <c r="F63" s="42">
        <v>3.5</v>
      </c>
      <c r="G63" s="43">
        <v>0.31000000000000005</v>
      </c>
      <c r="H63" s="43">
        <v>9.7178683385579951</v>
      </c>
      <c r="I63" s="62">
        <v>204594</v>
      </c>
      <c r="J63" s="63">
        <v>716029</v>
      </c>
      <c r="K63" s="46">
        <v>9.7178683385579889E-2</v>
      </c>
      <c r="L63" s="47"/>
      <c r="V63" s="7" t="str">
        <f t="shared" si="0"/>
        <v>LEARNAFRCA</v>
      </c>
      <c r="W63" s="52">
        <f t="shared" si="5"/>
        <v>9.7178683385579945E-2</v>
      </c>
      <c r="X63" s="52">
        <f t="shared" si="1"/>
        <v>9.7178683385579889E-2</v>
      </c>
      <c r="Y63" s="53">
        <f t="shared" si="2"/>
        <v>204594</v>
      </c>
      <c r="Z63" s="53">
        <f t="shared" si="3"/>
        <v>716029</v>
      </c>
    </row>
    <row r="64" spans="2:26" x14ac:dyDescent="0.25">
      <c r="B64" s="60" t="s">
        <v>84</v>
      </c>
      <c r="C64" s="41">
        <v>1.35</v>
      </c>
      <c r="D64" s="61">
        <v>1.35</v>
      </c>
      <c r="E64" s="61">
        <v>1.35</v>
      </c>
      <c r="F64" s="42">
        <v>1.35</v>
      </c>
      <c r="G64" s="43">
        <v>0</v>
      </c>
      <c r="H64" s="43">
        <v>0</v>
      </c>
      <c r="I64" s="62">
        <v>674861</v>
      </c>
      <c r="J64" s="63">
        <v>913280.52</v>
      </c>
      <c r="K64" s="46">
        <v>0.6875</v>
      </c>
      <c r="L64" s="47"/>
      <c r="V64" s="7" t="str">
        <f t="shared" si="0"/>
        <v>LINKASSURE</v>
      </c>
      <c r="W64" s="52">
        <f t="shared" si="5"/>
        <v>0</v>
      </c>
      <c r="X64" s="52">
        <f t="shared" si="1"/>
        <v>0.6875</v>
      </c>
      <c r="Y64" s="53">
        <f t="shared" si="2"/>
        <v>674861</v>
      </c>
      <c r="Z64" s="53">
        <f t="shared" si="3"/>
        <v>913280.52</v>
      </c>
    </row>
    <row r="65" spans="2:26" x14ac:dyDescent="0.25">
      <c r="B65" s="60" t="s">
        <v>85</v>
      </c>
      <c r="C65" s="41">
        <v>2.0499999999999998</v>
      </c>
      <c r="D65" s="41">
        <v>2.08</v>
      </c>
      <c r="E65" s="41">
        <v>2</v>
      </c>
      <c r="F65" s="42">
        <v>2.02</v>
      </c>
      <c r="G65" s="43">
        <v>-2.9999999999999805E-2</v>
      </c>
      <c r="H65" s="43">
        <v>-1.4634146341463321</v>
      </c>
      <c r="I65" s="62">
        <v>6561600</v>
      </c>
      <c r="J65" s="63">
        <v>13298360.119999999</v>
      </c>
      <c r="K65" s="46">
        <v>9.1891891891891841E-2</v>
      </c>
      <c r="L65" s="47"/>
      <c r="V65" s="7" t="str">
        <f t="shared" si="0"/>
        <v>LIVESTOCK</v>
      </c>
      <c r="W65" s="52">
        <f t="shared" si="5"/>
        <v>-1.4634146341463322E-2</v>
      </c>
      <c r="X65" s="52">
        <f t="shared" si="1"/>
        <v>9.1891891891891841E-2</v>
      </c>
      <c r="Y65" s="53">
        <f t="shared" si="2"/>
        <v>6561600</v>
      </c>
      <c r="Z65" s="53">
        <f t="shared" si="3"/>
        <v>13298360.119999999</v>
      </c>
    </row>
    <row r="66" spans="2:26" x14ac:dyDescent="0.25">
      <c r="B66" s="60" t="s">
        <v>86</v>
      </c>
      <c r="C66" s="41">
        <v>3.27</v>
      </c>
      <c r="D66" s="61">
        <v>3.27</v>
      </c>
      <c r="E66" s="61">
        <v>3.27</v>
      </c>
      <c r="F66" s="42">
        <v>3.27</v>
      </c>
      <c r="G66" s="43">
        <v>0</v>
      </c>
      <c r="H66" s="43">
        <v>0</v>
      </c>
      <c r="I66" s="62">
        <v>96464</v>
      </c>
      <c r="J66" s="63">
        <v>284568.8</v>
      </c>
      <c r="K66" s="46">
        <v>9.7315436241610653E-2</v>
      </c>
      <c r="L66" s="47"/>
      <c r="V66" s="7" t="str">
        <f t="shared" si="0"/>
        <v>LIVINGTRUST</v>
      </c>
      <c r="W66" s="52">
        <f t="shared" si="5"/>
        <v>0</v>
      </c>
      <c r="X66" s="52">
        <f t="shared" si="1"/>
        <v>9.7315436241610653E-2</v>
      </c>
      <c r="Y66" s="53">
        <f t="shared" si="2"/>
        <v>96464</v>
      </c>
      <c r="Z66" s="53">
        <f t="shared" si="3"/>
        <v>284568.8</v>
      </c>
    </row>
    <row r="67" spans="2:26" x14ac:dyDescent="0.25">
      <c r="B67" s="60" t="s">
        <v>87</v>
      </c>
      <c r="C67" s="41">
        <v>6.3</v>
      </c>
      <c r="D67" s="41">
        <v>6.45</v>
      </c>
      <c r="E67" s="41">
        <v>6.26</v>
      </c>
      <c r="F67" s="42">
        <v>6.45</v>
      </c>
      <c r="G67" s="43">
        <v>0.15000000000000036</v>
      </c>
      <c r="H67" s="43">
        <v>2.3809523809523867</v>
      </c>
      <c r="I67" s="62">
        <v>3578461</v>
      </c>
      <c r="J67" s="63">
        <v>22592654.440000001</v>
      </c>
      <c r="K67" s="46">
        <v>0.17272727272727284</v>
      </c>
      <c r="L67" s="47"/>
      <c r="V67" s="7" t="str">
        <f t="shared" si="0"/>
        <v>MANSARD</v>
      </c>
      <c r="W67" s="52">
        <f t="shared" si="5"/>
        <v>2.3809523809523867E-2</v>
      </c>
      <c r="X67" s="52">
        <f t="shared" si="1"/>
        <v>0.17272727272727284</v>
      </c>
      <c r="Y67" s="53">
        <f t="shared" si="2"/>
        <v>3578461</v>
      </c>
      <c r="Z67" s="53">
        <f t="shared" si="3"/>
        <v>22592654.440000001</v>
      </c>
    </row>
    <row r="68" spans="2:26" x14ac:dyDescent="0.25">
      <c r="B68" s="60" t="s">
        <v>88</v>
      </c>
      <c r="C68" s="41">
        <v>7.51</v>
      </c>
      <c r="D68" s="61">
        <v>8.26</v>
      </c>
      <c r="E68" s="61">
        <v>8.26</v>
      </c>
      <c r="F68" s="42">
        <v>8.26</v>
      </c>
      <c r="G68" s="43">
        <v>0.75</v>
      </c>
      <c r="H68" s="43">
        <v>9.9866844207723044</v>
      </c>
      <c r="I68" s="62">
        <v>2274362</v>
      </c>
      <c r="J68" s="63">
        <v>18786230.120000001</v>
      </c>
      <c r="K68" s="46">
        <v>0.57333333333333325</v>
      </c>
      <c r="L68" s="47"/>
      <c r="V68" s="7" t="str">
        <f t="shared" si="0"/>
        <v>MAYBAKER</v>
      </c>
      <c r="W68" s="52">
        <f t="shared" si="5"/>
        <v>9.9866844207723043E-2</v>
      </c>
      <c r="X68" s="52">
        <f t="shared" si="1"/>
        <v>0.57333333333333325</v>
      </c>
      <c r="Y68" s="53">
        <f t="shared" si="2"/>
        <v>2274362</v>
      </c>
      <c r="Z68" s="53">
        <f t="shared" si="3"/>
        <v>18786230.120000001</v>
      </c>
    </row>
    <row r="69" spans="2:26" x14ac:dyDescent="0.25">
      <c r="B69" s="60" t="s">
        <v>89</v>
      </c>
      <c r="C69" s="41">
        <v>0.85</v>
      </c>
      <c r="D69" s="61">
        <v>0.84</v>
      </c>
      <c r="E69" s="61">
        <v>0.77</v>
      </c>
      <c r="F69" s="42">
        <v>0.77</v>
      </c>
      <c r="G69" s="43">
        <v>-7.999999999999996E-2</v>
      </c>
      <c r="H69" s="43">
        <v>-9.4117647058823479</v>
      </c>
      <c r="I69" s="62">
        <v>15774671</v>
      </c>
      <c r="J69" s="63">
        <v>12316713.83</v>
      </c>
      <c r="K69" s="46">
        <v>0.45283018867924518</v>
      </c>
      <c r="L69" s="47"/>
      <c r="V69" s="7" t="str">
        <f t="shared" si="0"/>
        <v>MBENEFIT</v>
      </c>
      <c r="W69" s="52">
        <f t="shared" si="5"/>
        <v>-9.4117647058823473E-2</v>
      </c>
      <c r="X69" s="52">
        <f t="shared" si="1"/>
        <v>0.45283018867924518</v>
      </c>
      <c r="Y69" s="53">
        <f t="shared" si="2"/>
        <v>15774671</v>
      </c>
      <c r="Z69" s="53">
        <f t="shared" si="3"/>
        <v>12316713.83</v>
      </c>
    </row>
    <row r="70" spans="2:26" x14ac:dyDescent="0.25">
      <c r="B70" s="60" t="s">
        <v>90</v>
      </c>
      <c r="C70" s="41">
        <v>1.77</v>
      </c>
      <c r="D70" s="41">
        <v>1.9</v>
      </c>
      <c r="E70" s="41">
        <v>1.6</v>
      </c>
      <c r="F70" s="42">
        <v>1.8</v>
      </c>
      <c r="G70" s="43">
        <v>3.0000000000000027E-2</v>
      </c>
      <c r="H70" s="43">
        <v>1.6949152542372896</v>
      </c>
      <c r="I70" s="62">
        <v>3941797</v>
      </c>
      <c r="J70" s="63">
        <v>6782244.3300000001</v>
      </c>
      <c r="K70" s="46">
        <v>1.1428571428571428</v>
      </c>
      <c r="L70" s="47"/>
      <c r="V70" s="7" t="str">
        <f t="shared" si="0"/>
        <v>MCNICHOLS</v>
      </c>
      <c r="W70" s="52">
        <f t="shared" si="5"/>
        <v>1.6949152542372895E-2</v>
      </c>
      <c r="X70" s="52">
        <f t="shared" si="1"/>
        <v>1.1428571428571428</v>
      </c>
      <c r="Y70" s="53">
        <f t="shared" si="2"/>
        <v>3941797</v>
      </c>
      <c r="Z70" s="53">
        <f t="shared" si="3"/>
        <v>6782244.3300000001</v>
      </c>
    </row>
    <row r="71" spans="2:26" x14ac:dyDescent="0.25">
      <c r="B71" s="60" t="s">
        <v>91</v>
      </c>
      <c r="C71" s="41">
        <v>10.8</v>
      </c>
      <c r="D71" s="41">
        <v>10.8</v>
      </c>
      <c r="E71" s="41">
        <v>10.8</v>
      </c>
      <c r="F71" s="42">
        <v>10.8</v>
      </c>
      <c r="G71" s="43">
        <v>0</v>
      </c>
      <c r="H71" s="43">
        <v>0</v>
      </c>
      <c r="I71" s="62">
        <v>198836</v>
      </c>
      <c r="J71" s="63">
        <v>2166552.2000000002</v>
      </c>
      <c r="K71" s="46">
        <v>-9.9999999999999978E-2</v>
      </c>
      <c r="L71" s="47"/>
      <c r="V71" s="7" t="str">
        <f t="shared" si="0"/>
        <v>MECURE</v>
      </c>
      <c r="W71" s="52">
        <f t="shared" si="5"/>
        <v>0</v>
      </c>
      <c r="X71" s="52">
        <f t="shared" si="1"/>
        <v>-9.9999999999999978E-2</v>
      </c>
      <c r="Y71" s="53">
        <f t="shared" si="2"/>
        <v>198836</v>
      </c>
      <c r="Z71" s="53">
        <f t="shared" si="3"/>
        <v>2166552.2000000002</v>
      </c>
    </row>
    <row r="72" spans="2:26" x14ac:dyDescent="0.25">
      <c r="B72" s="60" t="s">
        <v>92</v>
      </c>
      <c r="C72" s="41">
        <v>3.24</v>
      </c>
      <c r="D72" s="41">
        <v>3.24</v>
      </c>
      <c r="E72" s="41">
        <v>3.24</v>
      </c>
      <c r="F72" s="42">
        <v>3.24</v>
      </c>
      <c r="G72" s="43">
        <v>0</v>
      </c>
      <c r="H72" s="43">
        <v>0</v>
      </c>
      <c r="I72" s="62">
        <v>6000</v>
      </c>
      <c r="J72" s="63">
        <v>21360</v>
      </c>
      <c r="K72" s="46">
        <v>-9.7493036211699025E-2</v>
      </c>
      <c r="L72" s="47"/>
      <c r="V72" s="7" t="str">
        <f t="shared" si="0"/>
        <v>MEYER</v>
      </c>
      <c r="W72" s="52">
        <f t="shared" si="5"/>
        <v>0</v>
      </c>
      <c r="X72" s="52">
        <f t="shared" si="1"/>
        <v>-9.7493036211699025E-2</v>
      </c>
      <c r="Y72" s="53">
        <f t="shared" si="2"/>
        <v>6000</v>
      </c>
      <c r="Z72" s="53">
        <f t="shared" si="3"/>
        <v>21360</v>
      </c>
    </row>
    <row r="73" spans="2:26" x14ac:dyDescent="0.25">
      <c r="B73" s="60" t="s">
        <v>93</v>
      </c>
      <c r="C73" s="41">
        <v>126</v>
      </c>
      <c r="D73" s="41">
        <v>126</v>
      </c>
      <c r="E73" s="41">
        <v>126</v>
      </c>
      <c r="F73" s="42">
        <v>126</v>
      </c>
      <c r="G73" s="43">
        <v>0</v>
      </c>
      <c r="H73" s="43">
        <v>0</v>
      </c>
      <c r="I73" s="62">
        <v>113864</v>
      </c>
      <c r="J73" s="63">
        <v>13772363.199999999</v>
      </c>
      <c r="K73" s="46">
        <v>0.19999999999999996</v>
      </c>
      <c r="L73" s="47"/>
      <c r="V73" s="7" t="str">
        <f t="shared" ref="V73:V136" si="6">IF(ISTEXT(B73),B73,"")</f>
        <v>MRS</v>
      </c>
      <c r="W73" s="52">
        <f t="shared" si="5"/>
        <v>0</v>
      </c>
      <c r="X73" s="52">
        <f t="shared" ref="X73:X136" si="7">IF(ISTEXT(B73),K73,"")</f>
        <v>0.19999999999999996</v>
      </c>
      <c r="Y73" s="53">
        <f t="shared" ref="Y73:Y136" si="8">IF(ISTEXT(B73),I73,"")</f>
        <v>113864</v>
      </c>
      <c r="Z73" s="53">
        <f t="shared" ref="Z73:Z136" si="9">IF(ISTEXT(B73),J73,"")</f>
        <v>13772363.199999999</v>
      </c>
    </row>
    <row r="74" spans="2:26" x14ac:dyDescent="0.25">
      <c r="B74" s="60" t="s">
        <v>94</v>
      </c>
      <c r="C74" s="41">
        <v>288.10000000000002</v>
      </c>
      <c r="D74" s="61">
        <v>290.10000000000002</v>
      </c>
      <c r="E74" s="61">
        <v>290</v>
      </c>
      <c r="F74" s="42">
        <v>290.10000000000002</v>
      </c>
      <c r="G74" s="43">
        <v>2</v>
      </c>
      <c r="H74" s="43">
        <v>0.69420340159666771</v>
      </c>
      <c r="I74" s="62">
        <v>2509646</v>
      </c>
      <c r="J74" s="63">
        <v>727042438.39999998</v>
      </c>
      <c r="K74" s="46">
        <v>9.8863636363636376E-2</v>
      </c>
      <c r="L74" s="47"/>
      <c r="V74" s="7" t="str">
        <f t="shared" si="6"/>
        <v>MTNN</v>
      </c>
      <c r="W74" s="52">
        <f t="shared" ref="W74:W129" si="10">IF(ISTEXT(B74),H74,"")/100</f>
        <v>6.9420340159666773E-3</v>
      </c>
      <c r="X74" s="52">
        <f t="shared" si="7"/>
        <v>9.8863636363636376E-2</v>
      </c>
      <c r="Y74" s="53">
        <f t="shared" si="8"/>
        <v>2509646</v>
      </c>
      <c r="Z74" s="53">
        <f t="shared" si="9"/>
        <v>727042438.39999998</v>
      </c>
    </row>
    <row r="75" spans="2:26" x14ac:dyDescent="0.25">
      <c r="B75" s="60" t="s">
        <v>95</v>
      </c>
      <c r="C75" s="41">
        <v>17</v>
      </c>
      <c r="D75" s="61">
        <v>17</v>
      </c>
      <c r="E75" s="61">
        <v>17</v>
      </c>
      <c r="F75" s="42">
        <v>17</v>
      </c>
      <c r="G75" s="43">
        <v>0</v>
      </c>
      <c r="H75" s="43">
        <v>0</v>
      </c>
      <c r="I75" s="62">
        <v>275673</v>
      </c>
      <c r="J75" s="63">
        <v>4281460.68</v>
      </c>
      <c r="K75" s="46">
        <v>-8.4544964997307459E-2</v>
      </c>
      <c r="L75" s="47"/>
      <c r="V75" s="7" t="str">
        <f t="shared" si="6"/>
        <v>MULTIVERSE</v>
      </c>
      <c r="W75" s="52">
        <f t="shared" si="10"/>
        <v>0</v>
      </c>
      <c r="X75" s="52">
        <f t="shared" si="7"/>
        <v>-8.4544964997307459E-2</v>
      </c>
      <c r="Y75" s="53">
        <f t="shared" si="8"/>
        <v>275673</v>
      </c>
      <c r="Z75" s="53">
        <f t="shared" si="9"/>
        <v>4281460.68</v>
      </c>
    </row>
    <row r="76" spans="2:26" x14ac:dyDescent="0.25">
      <c r="B76" s="60" t="s">
        <v>96</v>
      </c>
      <c r="C76" s="41">
        <v>37.299999999999997</v>
      </c>
      <c r="D76" s="41">
        <v>37.299999999999997</v>
      </c>
      <c r="E76" s="41">
        <v>33.799999999999997</v>
      </c>
      <c r="F76" s="42">
        <v>33.799999999999997</v>
      </c>
      <c r="G76" s="43">
        <v>-3.5</v>
      </c>
      <c r="H76" s="43">
        <v>-9.3833780160857909</v>
      </c>
      <c r="I76" s="62">
        <v>18060703</v>
      </c>
      <c r="J76" s="63">
        <v>642656294.60000002</v>
      </c>
      <c r="K76" s="46">
        <v>0.33070866141732269</v>
      </c>
      <c r="L76" s="47"/>
      <c r="V76" s="7" t="str">
        <f t="shared" si="6"/>
        <v>NAHCO</v>
      </c>
      <c r="W76" s="52">
        <f t="shared" si="10"/>
        <v>-9.3833780160857916E-2</v>
      </c>
      <c r="X76" s="52">
        <f t="shared" si="7"/>
        <v>0.33070866141732269</v>
      </c>
      <c r="Y76" s="53">
        <f t="shared" si="8"/>
        <v>18060703</v>
      </c>
      <c r="Z76" s="53">
        <f t="shared" si="9"/>
        <v>642656294.60000002</v>
      </c>
    </row>
    <row r="77" spans="2:26" x14ac:dyDescent="0.25">
      <c r="B77" s="60" t="s">
        <v>97</v>
      </c>
      <c r="C77" s="41">
        <v>67.2</v>
      </c>
      <c r="D77" s="61">
        <v>70.8</v>
      </c>
      <c r="E77" s="61">
        <v>67.75</v>
      </c>
      <c r="F77" s="42">
        <v>70.5</v>
      </c>
      <c r="G77" s="43">
        <v>3.2999999999999972</v>
      </c>
      <c r="H77" s="43">
        <v>4.9107142857142811</v>
      </c>
      <c r="I77" s="62">
        <v>11569645</v>
      </c>
      <c r="J77" s="63">
        <v>800910172.45000005</v>
      </c>
      <c r="K77" s="46">
        <v>0.31162790697674425</v>
      </c>
      <c r="L77" s="47"/>
      <c r="V77" s="7" t="str">
        <f t="shared" si="6"/>
        <v>NASCON</v>
      </c>
      <c r="W77" s="52">
        <f t="shared" si="10"/>
        <v>4.9107142857142815E-2</v>
      </c>
      <c r="X77" s="52">
        <f t="shared" si="7"/>
        <v>0.31162790697674425</v>
      </c>
      <c r="Y77" s="53">
        <f t="shared" si="8"/>
        <v>11569645</v>
      </c>
      <c r="Z77" s="53">
        <f t="shared" si="9"/>
        <v>800910172.45000005</v>
      </c>
    </row>
    <row r="78" spans="2:26" x14ac:dyDescent="0.25">
      <c r="B78" s="60" t="s">
        <v>98</v>
      </c>
      <c r="C78" s="41">
        <v>42</v>
      </c>
      <c r="D78" s="41">
        <v>41.5</v>
      </c>
      <c r="E78" s="41">
        <v>40</v>
      </c>
      <c r="F78" s="42">
        <v>40</v>
      </c>
      <c r="G78" s="43">
        <v>-2</v>
      </c>
      <c r="H78" s="43">
        <v>-4.7619047619047619</v>
      </c>
      <c r="I78" s="62">
        <v>19448648</v>
      </c>
      <c r="J78" s="63">
        <v>804624702.60000002</v>
      </c>
      <c r="K78" s="46">
        <v>0.11111111111111116</v>
      </c>
      <c r="L78" s="47"/>
      <c r="V78" s="7" t="str">
        <f t="shared" si="6"/>
        <v>NB</v>
      </c>
      <c r="W78" s="52">
        <f t="shared" si="10"/>
        <v>-4.7619047619047616E-2</v>
      </c>
      <c r="X78" s="52">
        <f t="shared" si="7"/>
        <v>0.11111111111111116</v>
      </c>
      <c r="Y78" s="53">
        <f t="shared" si="8"/>
        <v>19448648</v>
      </c>
      <c r="Z78" s="53">
        <f t="shared" si="9"/>
        <v>804624702.60000002</v>
      </c>
    </row>
    <row r="79" spans="2:26" x14ac:dyDescent="0.25">
      <c r="B79" s="60" t="s">
        <v>99</v>
      </c>
      <c r="C79" s="41">
        <v>3.96</v>
      </c>
      <c r="D79" s="41">
        <v>3.96</v>
      </c>
      <c r="E79" s="41">
        <v>3.96</v>
      </c>
      <c r="F79" s="42">
        <v>3.96</v>
      </c>
      <c r="G79" s="43">
        <v>0</v>
      </c>
      <c r="H79" s="43">
        <v>0</v>
      </c>
      <c r="I79" s="62">
        <v>1490</v>
      </c>
      <c r="J79" s="63">
        <v>6091.5</v>
      </c>
      <c r="K79" s="46">
        <v>0</v>
      </c>
      <c r="L79" s="47"/>
      <c r="V79" s="7" t="str">
        <f t="shared" si="6"/>
        <v>NCR</v>
      </c>
      <c r="W79" s="52">
        <f t="shared" si="10"/>
        <v>0</v>
      </c>
      <c r="X79" s="52">
        <f t="shared" si="7"/>
        <v>0</v>
      </c>
      <c r="Y79" s="53">
        <f t="shared" si="8"/>
        <v>1490</v>
      </c>
      <c r="Z79" s="53">
        <f t="shared" si="9"/>
        <v>6091.5</v>
      </c>
    </row>
    <row r="80" spans="2:26" x14ac:dyDescent="0.25">
      <c r="B80" s="60" t="s">
        <v>100</v>
      </c>
      <c r="C80" s="41">
        <v>2.04</v>
      </c>
      <c r="D80" s="61">
        <v>2.08</v>
      </c>
      <c r="E80" s="61">
        <v>1.98</v>
      </c>
      <c r="F80" s="42">
        <v>2.02</v>
      </c>
      <c r="G80" s="43">
        <v>-2.0000000000000018E-2</v>
      </c>
      <c r="H80" s="43">
        <v>-0.98039215686274594</v>
      </c>
      <c r="I80" s="62">
        <v>3633308</v>
      </c>
      <c r="J80" s="63">
        <v>7325400.9199999999</v>
      </c>
      <c r="K80" s="46">
        <v>4.1237113402061931E-2</v>
      </c>
      <c r="L80" s="47"/>
      <c r="V80" s="7" t="str">
        <f t="shared" si="6"/>
        <v>NEIMETH</v>
      </c>
      <c r="W80" s="52">
        <f t="shared" si="10"/>
        <v>-9.8039215686274595E-3</v>
      </c>
      <c r="X80" s="52">
        <f t="shared" si="7"/>
        <v>4.1237113402061931E-2</v>
      </c>
      <c r="Y80" s="53">
        <f t="shared" si="8"/>
        <v>3633308</v>
      </c>
      <c r="Z80" s="53">
        <f t="shared" si="9"/>
        <v>7325400.9199999999</v>
      </c>
    </row>
    <row r="81" spans="2:26" x14ac:dyDescent="0.25">
      <c r="B81" s="60" t="s">
        <v>101</v>
      </c>
      <c r="C81" s="41">
        <v>8.25</v>
      </c>
      <c r="D81" s="41">
        <v>8</v>
      </c>
      <c r="E81" s="41">
        <v>7.5</v>
      </c>
      <c r="F81" s="42">
        <v>8</v>
      </c>
      <c r="G81" s="43">
        <v>-0.25</v>
      </c>
      <c r="H81" s="43">
        <v>-3.0303030303030303</v>
      </c>
      <c r="I81" s="62">
        <v>1225563</v>
      </c>
      <c r="J81" s="63">
        <v>9574988.0999999996</v>
      </c>
      <c r="K81" s="46">
        <v>0.26984126984126977</v>
      </c>
      <c r="L81" s="47"/>
      <c r="V81" s="7" t="str">
        <f t="shared" si="6"/>
        <v>NEM</v>
      </c>
      <c r="W81" s="52">
        <f t="shared" si="10"/>
        <v>-3.0303030303030304E-2</v>
      </c>
      <c r="X81" s="52">
        <f t="shared" si="7"/>
        <v>0.26984126984126977</v>
      </c>
      <c r="Y81" s="53">
        <f t="shared" si="8"/>
        <v>1225563</v>
      </c>
      <c r="Z81" s="53">
        <f t="shared" si="9"/>
        <v>9574988.0999999996</v>
      </c>
    </row>
    <row r="82" spans="2:26" x14ac:dyDescent="0.25">
      <c r="B82" s="60" t="s">
        <v>102</v>
      </c>
      <c r="C82" s="41">
        <v>1196</v>
      </c>
      <c r="D82" s="61">
        <v>1196</v>
      </c>
      <c r="E82" s="61">
        <v>1196</v>
      </c>
      <c r="F82" s="42">
        <v>1196</v>
      </c>
      <c r="G82" s="43">
        <v>0</v>
      </c>
      <c r="H82" s="43">
        <v>0</v>
      </c>
      <c r="I82" s="62">
        <v>10536</v>
      </c>
      <c r="J82" s="63">
        <v>11983763.6</v>
      </c>
      <c r="K82" s="46">
        <v>8.7272727272727169E-2</v>
      </c>
      <c r="L82" s="47"/>
      <c r="V82" s="7" t="str">
        <f t="shared" si="6"/>
        <v>NESTLE</v>
      </c>
      <c r="W82" s="52">
        <f t="shared" si="10"/>
        <v>0</v>
      </c>
      <c r="X82" s="52">
        <f t="shared" si="7"/>
        <v>8.7272727272727169E-2</v>
      </c>
      <c r="Y82" s="53">
        <f t="shared" si="8"/>
        <v>10536</v>
      </c>
      <c r="Z82" s="53">
        <f t="shared" si="9"/>
        <v>11983763.6</v>
      </c>
    </row>
    <row r="83" spans="2:26" x14ac:dyDescent="0.25">
      <c r="B83" s="60" t="s">
        <v>103</v>
      </c>
      <c r="C83" s="41">
        <v>23.85</v>
      </c>
      <c r="D83" s="41">
        <v>23.95</v>
      </c>
      <c r="E83" s="41">
        <v>23.95</v>
      </c>
      <c r="F83" s="42">
        <v>23.95</v>
      </c>
      <c r="G83" s="43">
        <v>9.9999999999997868E-2</v>
      </c>
      <c r="H83" s="43">
        <v>0.41928721174003292</v>
      </c>
      <c r="I83" s="62">
        <v>2447600</v>
      </c>
      <c r="J83" s="63">
        <v>60733095.700000003</v>
      </c>
      <c r="K83" s="46">
        <v>1.9148936170212627E-2</v>
      </c>
      <c r="L83" s="47"/>
      <c r="V83" s="7" t="str">
        <f t="shared" si="6"/>
        <v>NGXGROUP</v>
      </c>
      <c r="W83" s="52">
        <f t="shared" si="10"/>
        <v>4.1928721174003293E-3</v>
      </c>
      <c r="X83" s="52">
        <f t="shared" si="7"/>
        <v>1.9148936170212627E-2</v>
      </c>
      <c r="Y83" s="53">
        <f t="shared" si="8"/>
        <v>2447600</v>
      </c>
      <c r="Z83" s="53">
        <f t="shared" si="9"/>
        <v>60733095.700000003</v>
      </c>
    </row>
    <row r="84" spans="2:26" x14ac:dyDescent="0.25">
      <c r="B84" s="60" t="s">
        <v>104</v>
      </c>
      <c r="C84" s="41">
        <v>114</v>
      </c>
      <c r="D84" s="41">
        <v>114</v>
      </c>
      <c r="E84" s="41">
        <v>114</v>
      </c>
      <c r="F84" s="42">
        <v>114</v>
      </c>
      <c r="G84" s="43">
        <v>0</v>
      </c>
      <c r="H84" s="43">
        <v>0</v>
      </c>
      <c r="I84" s="62">
        <v>68114</v>
      </c>
      <c r="J84" s="63">
        <v>7896559</v>
      </c>
      <c r="K84" s="46">
        <v>0</v>
      </c>
      <c r="L84" s="47"/>
      <c r="V84" s="7" t="str">
        <f t="shared" si="6"/>
        <v>NIDF</v>
      </c>
      <c r="W84" s="52">
        <f t="shared" si="10"/>
        <v>0</v>
      </c>
      <c r="X84" s="52">
        <f t="shared" si="7"/>
        <v>0</v>
      </c>
      <c r="Y84" s="53">
        <f t="shared" si="8"/>
        <v>68114</v>
      </c>
      <c r="Z84" s="53">
        <f t="shared" si="9"/>
        <v>7896559</v>
      </c>
    </row>
    <row r="85" spans="2:26" x14ac:dyDescent="0.25">
      <c r="B85" s="60" t="s">
        <v>105</v>
      </c>
      <c r="C85" s="41">
        <v>53.65</v>
      </c>
      <c r="D85" s="41">
        <v>53.65</v>
      </c>
      <c r="E85" s="41">
        <v>53.65</v>
      </c>
      <c r="F85" s="42">
        <v>53.65</v>
      </c>
      <c r="G85" s="43">
        <v>0</v>
      </c>
      <c r="H85" s="43">
        <v>0</v>
      </c>
      <c r="I85" s="62">
        <v>34901</v>
      </c>
      <c r="J85" s="63">
        <v>1764867.9</v>
      </c>
      <c r="K85" s="46">
        <v>0.17912087912087915</v>
      </c>
      <c r="L85" s="47"/>
      <c r="V85" s="7" t="str">
        <f t="shared" si="6"/>
        <v>NNFM</v>
      </c>
      <c r="W85" s="52">
        <f t="shared" si="10"/>
        <v>0</v>
      </c>
      <c r="X85" s="52">
        <f t="shared" si="7"/>
        <v>0.17912087912087915</v>
      </c>
      <c r="Y85" s="53">
        <f t="shared" si="8"/>
        <v>34901</v>
      </c>
      <c r="Z85" s="53">
        <f t="shared" si="9"/>
        <v>1764867.9</v>
      </c>
    </row>
    <row r="86" spans="2:26" x14ac:dyDescent="0.25">
      <c r="B86" s="60" t="s">
        <v>106</v>
      </c>
      <c r="C86" s="41">
        <v>2.2000000000000002</v>
      </c>
      <c r="D86" s="61">
        <v>2.25</v>
      </c>
      <c r="E86" s="61">
        <v>2.2000000000000002</v>
      </c>
      <c r="F86" s="42">
        <v>2.2000000000000002</v>
      </c>
      <c r="G86" s="43">
        <v>0</v>
      </c>
      <c r="H86" s="43">
        <v>0</v>
      </c>
      <c r="I86" s="62">
        <v>1746500</v>
      </c>
      <c r="J86" s="63">
        <v>3867967.75</v>
      </c>
      <c r="K86" s="46">
        <v>0.13402061855670122</v>
      </c>
      <c r="L86" s="47"/>
      <c r="V86" s="7" t="str">
        <f t="shared" si="6"/>
        <v>NPFMCRFBK</v>
      </c>
      <c r="W86" s="52">
        <f t="shared" si="10"/>
        <v>0</v>
      </c>
      <c r="X86" s="52">
        <f t="shared" si="7"/>
        <v>0.13402061855670122</v>
      </c>
      <c r="Y86" s="53">
        <f t="shared" si="8"/>
        <v>1746500</v>
      </c>
      <c r="Z86" s="53">
        <f t="shared" si="9"/>
        <v>3867967.75</v>
      </c>
    </row>
    <row r="87" spans="2:26" x14ac:dyDescent="0.25">
      <c r="B87" s="60" t="s">
        <v>107</v>
      </c>
      <c r="C87" s="41">
        <v>0.72</v>
      </c>
      <c r="D87" s="41">
        <v>0.79</v>
      </c>
      <c r="E87" s="41">
        <v>0.75</v>
      </c>
      <c r="F87" s="42">
        <v>0.79</v>
      </c>
      <c r="G87" s="43">
        <v>7.0000000000000062E-2</v>
      </c>
      <c r="H87" s="43">
        <v>9.7222222222222303</v>
      </c>
      <c r="I87" s="62">
        <v>2707376</v>
      </c>
      <c r="J87" s="63">
        <v>2090731.77</v>
      </c>
      <c r="K87" s="46">
        <v>6.7567567567567544E-2</v>
      </c>
      <c r="L87" s="47"/>
      <c r="V87" s="7" t="str">
        <f t="shared" si="6"/>
        <v>NSLTECH</v>
      </c>
      <c r="W87" s="52">
        <f t="shared" si="10"/>
        <v>9.7222222222222307E-2</v>
      </c>
      <c r="X87" s="52">
        <f t="shared" si="7"/>
        <v>6.7567567567567544E-2</v>
      </c>
      <c r="Y87" s="53">
        <f t="shared" si="8"/>
        <v>2707376</v>
      </c>
      <c r="Z87" s="53">
        <f t="shared" si="9"/>
        <v>2090731.77</v>
      </c>
    </row>
    <row r="88" spans="2:26" x14ac:dyDescent="0.25">
      <c r="B88" s="60" t="s">
        <v>108</v>
      </c>
      <c r="C88" s="41">
        <v>12.1</v>
      </c>
      <c r="D88" s="41">
        <v>12.6</v>
      </c>
      <c r="E88" s="41">
        <v>12.05</v>
      </c>
      <c r="F88" s="42">
        <v>12.3</v>
      </c>
      <c r="G88" s="43">
        <v>0.20000000000000107</v>
      </c>
      <c r="H88" s="43">
        <v>1.6528925619834798</v>
      </c>
      <c r="I88" s="62">
        <v>10490813</v>
      </c>
      <c r="J88" s="63">
        <v>129269267.55</v>
      </c>
      <c r="K88" s="46">
        <v>0.17142857142857149</v>
      </c>
      <c r="L88" s="47"/>
      <c r="V88" s="7" t="str">
        <f t="shared" si="6"/>
        <v>OANDO</v>
      </c>
      <c r="W88" s="52">
        <f t="shared" si="10"/>
        <v>1.6528925619834798E-2</v>
      </c>
      <c r="X88" s="52">
        <f t="shared" si="7"/>
        <v>0.17142857142857149</v>
      </c>
      <c r="Y88" s="53">
        <f t="shared" si="8"/>
        <v>10490813</v>
      </c>
      <c r="Z88" s="53">
        <f t="shared" si="9"/>
        <v>129269267.55</v>
      </c>
    </row>
    <row r="89" spans="2:26" x14ac:dyDescent="0.25">
      <c r="B89" s="60" t="s">
        <v>109</v>
      </c>
      <c r="C89" s="41">
        <v>270</v>
      </c>
      <c r="D89" s="41">
        <v>270</v>
      </c>
      <c r="E89" s="41">
        <v>270</v>
      </c>
      <c r="F89" s="42">
        <v>270</v>
      </c>
      <c r="G89" s="43">
        <v>0</v>
      </c>
      <c r="H89" s="43">
        <v>0</v>
      </c>
      <c r="I89" s="62">
        <v>622179</v>
      </c>
      <c r="J89" s="63">
        <v>167839572.19999999</v>
      </c>
      <c r="K89" s="46">
        <v>3.8461538461538547E-2</v>
      </c>
      <c r="L89" s="47"/>
      <c r="V89" s="7" t="str">
        <f t="shared" si="6"/>
        <v>OKOMUOIL</v>
      </c>
      <c r="W89" s="52">
        <f t="shared" si="10"/>
        <v>0</v>
      </c>
      <c r="X89" s="52">
        <f t="shared" si="7"/>
        <v>3.8461538461538547E-2</v>
      </c>
      <c r="Y89" s="53">
        <f t="shared" si="8"/>
        <v>622179</v>
      </c>
      <c r="Z89" s="53">
        <f t="shared" si="9"/>
        <v>167839572.19999999</v>
      </c>
    </row>
    <row r="90" spans="2:26" x14ac:dyDescent="0.25">
      <c r="B90" s="60" t="s">
        <v>110</v>
      </c>
      <c r="C90" s="41">
        <v>1.02</v>
      </c>
      <c r="D90" s="61">
        <v>0.93</v>
      </c>
      <c r="E90" s="61">
        <v>0.93</v>
      </c>
      <c r="F90" s="42">
        <v>0.93</v>
      </c>
      <c r="G90" s="43">
        <v>-8.9999999999999969E-2</v>
      </c>
      <c r="H90" s="43">
        <v>-8.823529411764703</v>
      </c>
      <c r="I90" s="62">
        <v>2087696</v>
      </c>
      <c r="J90" s="63">
        <v>1962567.02</v>
      </c>
      <c r="K90" s="46">
        <v>0.22368421052631593</v>
      </c>
      <c r="L90" s="47"/>
      <c r="V90" s="7" t="str">
        <f t="shared" si="6"/>
        <v>OMATEK</v>
      </c>
      <c r="W90" s="52">
        <f t="shared" si="10"/>
        <v>-8.8235294117647023E-2</v>
      </c>
      <c r="X90" s="52">
        <f t="shared" si="7"/>
        <v>0.22368421052631593</v>
      </c>
      <c r="Y90" s="53">
        <f t="shared" si="8"/>
        <v>2087696</v>
      </c>
      <c r="Z90" s="53">
        <f t="shared" si="9"/>
        <v>1962567.02</v>
      </c>
    </row>
    <row r="91" spans="2:26" x14ac:dyDescent="0.25">
      <c r="B91" s="60" t="s">
        <v>111</v>
      </c>
      <c r="C91" s="41">
        <v>259</v>
      </c>
      <c r="D91" s="61">
        <v>259</v>
      </c>
      <c r="E91" s="61">
        <v>259</v>
      </c>
      <c r="F91" s="42">
        <v>259</v>
      </c>
      <c r="G91" s="43">
        <v>0</v>
      </c>
      <c r="H91" s="43">
        <v>0</v>
      </c>
      <c r="I91" s="62">
        <v>612997</v>
      </c>
      <c r="J91" s="63">
        <v>157144066.5</v>
      </c>
      <c r="K91" s="46">
        <v>0.34196891191709855</v>
      </c>
      <c r="L91" s="47"/>
      <c r="V91" s="7" t="str">
        <f t="shared" si="6"/>
        <v>PRESCO</v>
      </c>
      <c r="W91" s="52">
        <f t="shared" si="10"/>
        <v>0</v>
      </c>
      <c r="X91" s="52">
        <f t="shared" si="7"/>
        <v>0.34196891191709855</v>
      </c>
      <c r="Y91" s="53">
        <f t="shared" si="8"/>
        <v>612997</v>
      </c>
      <c r="Z91" s="53">
        <f t="shared" si="9"/>
        <v>157144066.5</v>
      </c>
    </row>
    <row r="92" spans="2:26" x14ac:dyDescent="0.25">
      <c r="B92" s="60" t="s">
        <v>112</v>
      </c>
      <c r="C92" s="41">
        <v>0.6</v>
      </c>
      <c r="D92" s="61">
        <v>0.63</v>
      </c>
      <c r="E92" s="61">
        <v>0.57999999999999996</v>
      </c>
      <c r="F92" s="42">
        <v>0.6</v>
      </c>
      <c r="G92" s="43">
        <v>0</v>
      </c>
      <c r="H92" s="43">
        <v>0</v>
      </c>
      <c r="I92" s="62">
        <v>1370527</v>
      </c>
      <c r="J92" s="63">
        <v>829985.75</v>
      </c>
      <c r="K92" s="46">
        <v>0.17647058823529416</v>
      </c>
      <c r="L92" s="47"/>
      <c r="V92" s="7" t="str">
        <f t="shared" si="6"/>
        <v>PRESTIGE</v>
      </c>
      <c r="W92" s="52">
        <f t="shared" si="10"/>
        <v>0</v>
      </c>
      <c r="X92" s="52">
        <f t="shared" si="7"/>
        <v>0.17647058823529416</v>
      </c>
      <c r="Y92" s="53">
        <f t="shared" si="8"/>
        <v>1370527</v>
      </c>
      <c r="Z92" s="53">
        <f t="shared" si="9"/>
        <v>829985.75</v>
      </c>
    </row>
    <row r="93" spans="2:26" x14ac:dyDescent="0.25">
      <c r="B93" s="60" t="s">
        <v>113</v>
      </c>
      <c r="C93" s="41">
        <v>39.200000000000003</v>
      </c>
      <c r="D93" s="41">
        <v>35.700000000000003</v>
      </c>
      <c r="E93" s="41">
        <v>35.299999999999997</v>
      </c>
      <c r="F93" s="42">
        <v>35.549999999999997</v>
      </c>
      <c r="G93" s="43">
        <v>-3.6500000000000057</v>
      </c>
      <c r="H93" s="43">
        <v>-9.3112244897959329</v>
      </c>
      <c r="I93" s="62">
        <v>3226770</v>
      </c>
      <c r="J93" s="63">
        <v>115675000.8</v>
      </c>
      <c r="K93" s="46">
        <v>0.3314606741573034</v>
      </c>
      <c r="L93" s="47"/>
      <c r="V93" s="7" t="str">
        <f t="shared" si="6"/>
        <v>PZ</v>
      </c>
      <c r="W93" s="52">
        <f t="shared" si="10"/>
        <v>-9.3112244897959329E-2</v>
      </c>
      <c r="X93" s="52">
        <f t="shared" si="7"/>
        <v>0.3314606741573034</v>
      </c>
      <c r="Y93" s="53">
        <f t="shared" si="8"/>
        <v>3226770</v>
      </c>
      <c r="Z93" s="53">
        <f t="shared" si="9"/>
        <v>115675000.8</v>
      </c>
    </row>
    <row r="94" spans="2:26" x14ac:dyDescent="0.25">
      <c r="B94" s="60" t="s">
        <v>114</v>
      </c>
      <c r="C94" s="41">
        <v>4.1100000000000003</v>
      </c>
      <c r="D94" s="41">
        <v>4.1100000000000003</v>
      </c>
      <c r="E94" s="41">
        <v>4.1100000000000003</v>
      </c>
      <c r="F94" s="42">
        <v>4.1100000000000003</v>
      </c>
      <c r="G94" s="43">
        <v>0</v>
      </c>
      <c r="H94" s="43">
        <v>0</v>
      </c>
      <c r="I94" s="62">
        <v>132589</v>
      </c>
      <c r="J94" s="63">
        <v>505668.43</v>
      </c>
      <c r="K94" s="46">
        <v>0.29245283018867929</v>
      </c>
      <c r="L94" s="47"/>
      <c r="V94" s="7" t="str">
        <f t="shared" si="6"/>
        <v>REDSTAREX</v>
      </c>
      <c r="W94" s="52">
        <f t="shared" si="10"/>
        <v>0</v>
      </c>
      <c r="X94" s="52">
        <f t="shared" si="7"/>
        <v>0.29245283018867929</v>
      </c>
      <c r="Y94" s="53">
        <f t="shared" si="8"/>
        <v>132589</v>
      </c>
      <c r="Z94" s="53">
        <f t="shared" si="9"/>
        <v>505668.43</v>
      </c>
    </row>
    <row r="95" spans="2:26" x14ac:dyDescent="0.25">
      <c r="B95" s="60" t="s">
        <v>115</v>
      </c>
      <c r="C95" s="41">
        <v>0.55000000000000004</v>
      </c>
      <c r="D95" s="61">
        <v>0.54</v>
      </c>
      <c r="E95" s="61">
        <v>0.5</v>
      </c>
      <c r="F95" s="42">
        <v>0.54</v>
      </c>
      <c r="G95" s="43">
        <v>-1.0000000000000009E-2</v>
      </c>
      <c r="H95" s="43">
        <v>-1.8181818181818195</v>
      </c>
      <c r="I95" s="62">
        <v>8200730</v>
      </c>
      <c r="J95" s="63">
        <v>4151610</v>
      </c>
      <c r="K95" s="46">
        <v>0.42105263157894735</v>
      </c>
      <c r="L95" s="47"/>
      <c r="V95" s="7" t="str">
        <f t="shared" si="6"/>
        <v>REGALINS</v>
      </c>
      <c r="W95" s="52">
        <f t="shared" si="10"/>
        <v>-1.8181818181818195E-2</v>
      </c>
      <c r="X95" s="52">
        <f t="shared" si="7"/>
        <v>0.42105263157894735</v>
      </c>
      <c r="Y95" s="53">
        <f t="shared" si="8"/>
        <v>8200730</v>
      </c>
      <c r="Z95" s="53">
        <f t="shared" si="9"/>
        <v>4151610</v>
      </c>
    </row>
    <row r="96" spans="2:26" x14ac:dyDescent="0.25">
      <c r="B96" s="60" t="s">
        <v>116</v>
      </c>
      <c r="C96" s="41">
        <v>0.83</v>
      </c>
      <c r="D96" s="41">
        <v>0.87</v>
      </c>
      <c r="E96" s="41">
        <v>0.75</v>
      </c>
      <c r="F96" s="42">
        <v>0.76</v>
      </c>
      <c r="G96" s="43">
        <v>-6.9999999999999951E-2</v>
      </c>
      <c r="H96" s="43">
        <v>-8.4337349397590309</v>
      </c>
      <c r="I96" s="62">
        <v>11412787</v>
      </c>
      <c r="J96" s="63">
        <v>8851300.6699999999</v>
      </c>
      <c r="K96" s="46">
        <v>0.20634920634920628</v>
      </c>
      <c r="L96" s="47"/>
      <c r="V96" s="7" t="str">
        <f t="shared" si="6"/>
        <v>ROYALEX</v>
      </c>
      <c r="W96" s="52">
        <f t="shared" si="10"/>
        <v>-8.4337349397590314E-2</v>
      </c>
      <c r="X96" s="52">
        <f t="shared" si="7"/>
        <v>0.20634920634920628</v>
      </c>
      <c r="Y96" s="53">
        <f t="shared" si="8"/>
        <v>11412787</v>
      </c>
      <c r="Z96" s="53">
        <f t="shared" si="9"/>
        <v>8851300.6699999999</v>
      </c>
    </row>
    <row r="97" spans="2:26" x14ac:dyDescent="0.25">
      <c r="B97" s="60" t="s">
        <v>117</v>
      </c>
      <c r="C97" s="41">
        <v>0.81</v>
      </c>
      <c r="D97" s="41">
        <v>0.81</v>
      </c>
      <c r="E97" s="41">
        <v>0.81</v>
      </c>
      <c r="F97" s="42">
        <v>0.81</v>
      </c>
      <c r="G97" s="43">
        <v>0</v>
      </c>
      <c r="H97" s="43">
        <v>0</v>
      </c>
      <c r="I97" s="62">
        <v>830762</v>
      </c>
      <c r="J97" s="63">
        <v>670268.32999999996</v>
      </c>
      <c r="K97" s="46">
        <v>0.32786885245901654</v>
      </c>
      <c r="L97" s="47"/>
      <c r="V97" s="7" t="str">
        <f t="shared" si="6"/>
        <v>RTBRISCOE</v>
      </c>
      <c r="W97" s="52">
        <f t="shared" si="10"/>
        <v>0</v>
      </c>
      <c r="X97" s="52">
        <f t="shared" si="7"/>
        <v>0.32786885245901654</v>
      </c>
      <c r="Y97" s="53">
        <f t="shared" si="8"/>
        <v>830762</v>
      </c>
      <c r="Z97" s="53">
        <f t="shared" si="9"/>
        <v>670268.32999999996</v>
      </c>
    </row>
    <row r="98" spans="2:26" x14ac:dyDescent="0.25">
      <c r="B98" s="60" t="s">
        <v>118</v>
      </c>
      <c r="C98" s="41">
        <v>1.96</v>
      </c>
      <c r="D98" s="41">
        <v>1.96</v>
      </c>
      <c r="E98" s="41">
        <v>1.96</v>
      </c>
      <c r="F98" s="42">
        <v>1.96</v>
      </c>
      <c r="G98" s="43">
        <v>0</v>
      </c>
      <c r="H98" s="43">
        <v>0</v>
      </c>
      <c r="I98" s="62">
        <v>73137</v>
      </c>
      <c r="J98" s="63">
        <v>143467.89000000001</v>
      </c>
      <c r="K98" s="46">
        <v>-1.0101010101010055E-2</v>
      </c>
      <c r="L98" s="47"/>
      <c r="V98" s="7" t="str">
        <f t="shared" si="6"/>
        <v>SCOA</v>
      </c>
      <c r="W98" s="52">
        <f t="shared" si="10"/>
        <v>0</v>
      </c>
      <c r="X98" s="52">
        <f t="shared" si="7"/>
        <v>-1.0101010101010055E-2</v>
      </c>
      <c r="Y98" s="53">
        <f t="shared" si="8"/>
        <v>73137</v>
      </c>
      <c r="Z98" s="53">
        <f t="shared" si="9"/>
        <v>143467.89000000001</v>
      </c>
    </row>
    <row r="99" spans="2:26" x14ac:dyDescent="0.25">
      <c r="B99" s="60" t="s">
        <v>119</v>
      </c>
      <c r="C99" s="41">
        <v>2310</v>
      </c>
      <c r="D99" s="61">
        <v>2541</v>
      </c>
      <c r="E99" s="61">
        <v>2541</v>
      </c>
      <c r="F99" s="42">
        <v>2541</v>
      </c>
      <c r="G99" s="43">
        <v>231</v>
      </c>
      <c r="H99" s="43">
        <v>10</v>
      </c>
      <c r="I99" s="62">
        <v>107340</v>
      </c>
      <c r="J99" s="63">
        <v>272750940</v>
      </c>
      <c r="K99" s="46">
        <v>0.10000000000000009</v>
      </c>
      <c r="L99" s="47"/>
      <c r="V99" s="7" t="str">
        <f t="shared" si="6"/>
        <v>SEPLAT</v>
      </c>
      <c r="W99" s="52">
        <f t="shared" si="10"/>
        <v>0.1</v>
      </c>
      <c r="X99" s="52">
        <f t="shared" si="7"/>
        <v>0.10000000000000009</v>
      </c>
      <c r="Y99" s="53">
        <f t="shared" si="8"/>
        <v>107340</v>
      </c>
      <c r="Z99" s="53">
        <f t="shared" si="9"/>
        <v>272750940</v>
      </c>
    </row>
    <row r="100" spans="2:26" x14ac:dyDescent="0.25">
      <c r="B100" s="60" t="s">
        <v>120</v>
      </c>
      <c r="C100" s="41">
        <v>101.35</v>
      </c>
      <c r="D100" s="41">
        <v>101.35</v>
      </c>
      <c r="E100" s="41">
        <v>101.35</v>
      </c>
      <c r="F100" s="42">
        <v>101.35</v>
      </c>
      <c r="G100" s="43">
        <v>0</v>
      </c>
      <c r="H100" s="43">
        <v>0</v>
      </c>
      <c r="I100" s="62">
        <v>15814</v>
      </c>
      <c r="J100" s="63">
        <v>1752540</v>
      </c>
      <c r="K100" s="46">
        <v>0</v>
      </c>
      <c r="L100" s="47"/>
      <c r="V100" s="7" t="str">
        <f t="shared" si="6"/>
        <v>SFSREIT</v>
      </c>
      <c r="W100" s="52">
        <f t="shared" si="10"/>
        <v>0</v>
      </c>
      <c r="X100" s="52">
        <f t="shared" si="7"/>
        <v>0</v>
      </c>
      <c r="Y100" s="53">
        <f t="shared" si="8"/>
        <v>15814</v>
      </c>
      <c r="Z100" s="53">
        <f t="shared" si="9"/>
        <v>1752540</v>
      </c>
    </row>
    <row r="101" spans="2:26" x14ac:dyDescent="0.25">
      <c r="B101" s="60" t="s">
        <v>121</v>
      </c>
      <c r="C101" s="41">
        <v>27.15</v>
      </c>
      <c r="D101" s="61">
        <v>27.15</v>
      </c>
      <c r="E101" s="61">
        <v>27.15</v>
      </c>
      <c r="F101" s="42">
        <v>27.15</v>
      </c>
      <c r="G101" s="43">
        <v>0</v>
      </c>
      <c r="H101" s="43">
        <v>0</v>
      </c>
      <c r="I101" s="62">
        <v>153425</v>
      </c>
      <c r="J101" s="63">
        <v>4230203.0999999996</v>
      </c>
      <c r="K101" s="46">
        <v>7.1005917159763232E-2</v>
      </c>
      <c r="L101" s="47"/>
      <c r="V101" s="7" t="str">
        <f t="shared" si="6"/>
        <v>SKYAVN</v>
      </c>
      <c r="W101" s="52">
        <f t="shared" si="10"/>
        <v>0</v>
      </c>
      <c r="X101" s="52">
        <f t="shared" si="7"/>
        <v>7.1005917159763232E-2</v>
      </c>
      <c r="Y101" s="53">
        <f t="shared" si="8"/>
        <v>153425</v>
      </c>
      <c r="Z101" s="53">
        <f t="shared" si="9"/>
        <v>4230203.0999999996</v>
      </c>
    </row>
    <row r="102" spans="2:26" x14ac:dyDescent="0.25">
      <c r="B102" s="60" t="s">
        <v>122</v>
      </c>
      <c r="C102" s="41">
        <v>0.66</v>
      </c>
      <c r="D102" s="41">
        <v>0.66</v>
      </c>
      <c r="E102" s="41">
        <v>0.6</v>
      </c>
      <c r="F102" s="42">
        <v>0.6</v>
      </c>
      <c r="G102" s="43">
        <v>-6.0000000000000053E-2</v>
      </c>
      <c r="H102" s="43">
        <v>-9.0909090909090988</v>
      </c>
      <c r="I102" s="62">
        <v>2776768</v>
      </c>
      <c r="J102" s="63">
        <v>1790306.78</v>
      </c>
      <c r="K102" s="46">
        <v>0.4285714285714286</v>
      </c>
      <c r="L102" s="47"/>
      <c r="V102" s="7" t="str">
        <f t="shared" si="6"/>
        <v>SOVRENINS</v>
      </c>
      <c r="W102" s="52">
        <f t="shared" si="10"/>
        <v>-9.0909090909090995E-2</v>
      </c>
      <c r="X102" s="52">
        <f t="shared" si="7"/>
        <v>0.4285714285714286</v>
      </c>
      <c r="Y102" s="53">
        <f t="shared" si="8"/>
        <v>2776768</v>
      </c>
      <c r="Z102" s="53">
        <f t="shared" si="9"/>
        <v>1790306.78</v>
      </c>
    </row>
    <row r="103" spans="2:26" x14ac:dyDescent="0.25">
      <c r="B103" s="60" t="s">
        <v>123</v>
      </c>
      <c r="C103" s="41">
        <v>65</v>
      </c>
      <c r="D103" s="41">
        <v>65</v>
      </c>
      <c r="E103" s="41">
        <v>65</v>
      </c>
      <c r="F103" s="42">
        <v>65</v>
      </c>
      <c r="G103" s="43">
        <v>0</v>
      </c>
      <c r="H103" s="43">
        <v>0</v>
      </c>
      <c r="I103" s="62">
        <v>1116093</v>
      </c>
      <c r="J103" s="63">
        <v>71810208.599999994</v>
      </c>
      <c r="K103" s="46">
        <v>-6.6762383345298049E-2</v>
      </c>
      <c r="L103" s="47"/>
      <c r="V103" s="7" t="str">
        <f t="shared" si="6"/>
        <v>STANBIC</v>
      </c>
      <c r="W103" s="52">
        <f t="shared" si="10"/>
        <v>0</v>
      </c>
      <c r="X103" s="52">
        <f t="shared" si="7"/>
        <v>-6.6762383345298049E-2</v>
      </c>
      <c r="Y103" s="53">
        <f t="shared" si="8"/>
        <v>1116093</v>
      </c>
      <c r="Z103" s="53">
        <f t="shared" si="9"/>
        <v>71810208.599999994</v>
      </c>
    </row>
    <row r="104" spans="2:26" x14ac:dyDescent="0.25">
      <c r="B104" s="60" t="s">
        <v>124</v>
      </c>
      <c r="C104" s="41">
        <v>7.2</v>
      </c>
      <c r="D104" s="41">
        <v>7.36</v>
      </c>
      <c r="E104" s="41">
        <v>6.9</v>
      </c>
      <c r="F104" s="42">
        <v>6.97</v>
      </c>
      <c r="G104" s="43">
        <v>-0.23000000000000043</v>
      </c>
      <c r="H104" s="43">
        <v>-3.1944444444444504</v>
      </c>
      <c r="I104" s="62">
        <v>26807987</v>
      </c>
      <c r="J104" s="63">
        <v>191451354.61000001</v>
      </c>
      <c r="K104" s="46">
        <v>0.62470862470862465</v>
      </c>
      <c r="L104" s="47"/>
      <c r="V104" s="7" t="str">
        <f t="shared" si="6"/>
        <v>STERLINGNG</v>
      </c>
      <c r="W104" s="52">
        <f t="shared" si="10"/>
        <v>-3.1944444444444504E-2</v>
      </c>
      <c r="X104" s="52">
        <f t="shared" si="7"/>
        <v>0.62470862470862465</v>
      </c>
      <c r="Y104" s="53">
        <f t="shared" si="8"/>
        <v>26807987</v>
      </c>
      <c r="Z104" s="53">
        <f t="shared" si="9"/>
        <v>191451354.61000001</v>
      </c>
    </row>
    <row r="105" spans="2:26" x14ac:dyDescent="0.25">
      <c r="B105" s="60" t="s">
        <v>125</v>
      </c>
      <c r="C105" s="41">
        <v>1.76</v>
      </c>
      <c r="D105" s="41">
        <v>1.85</v>
      </c>
      <c r="E105" s="41">
        <v>1.8</v>
      </c>
      <c r="F105" s="42">
        <v>1.8</v>
      </c>
      <c r="G105" s="43">
        <v>4.0000000000000036E-2</v>
      </c>
      <c r="H105" s="43">
        <v>2.2727272727272747</v>
      </c>
      <c r="I105" s="62">
        <v>2175188</v>
      </c>
      <c r="J105" s="63">
        <v>3915145.93</v>
      </c>
      <c r="K105" s="46">
        <v>0.63636363636363624</v>
      </c>
      <c r="L105" s="47"/>
      <c r="V105" s="7" t="str">
        <f t="shared" si="6"/>
        <v>SUNUASSUR</v>
      </c>
      <c r="W105" s="52">
        <f t="shared" si="10"/>
        <v>2.2727272727272749E-2</v>
      </c>
      <c r="X105" s="52">
        <f t="shared" si="7"/>
        <v>0.63636363636363624</v>
      </c>
      <c r="Y105" s="53">
        <f t="shared" si="8"/>
        <v>2175188</v>
      </c>
      <c r="Z105" s="53">
        <f t="shared" si="9"/>
        <v>3915145.93</v>
      </c>
    </row>
    <row r="106" spans="2:26" x14ac:dyDescent="0.25">
      <c r="B106" s="60" t="s">
        <v>126</v>
      </c>
      <c r="C106" s="41">
        <v>0.59</v>
      </c>
      <c r="D106" s="41">
        <v>0.56999999999999995</v>
      </c>
      <c r="E106" s="41">
        <v>0.54</v>
      </c>
      <c r="F106" s="42">
        <v>0.55000000000000004</v>
      </c>
      <c r="G106" s="43">
        <v>-3.9999999999999925E-2</v>
      </c>
      <c r="H106" s="43">
        <v>-6.7796610169491398</v>
      </c>
      <c r="I106" s="62">
        <v>2259030</v>
      </c>
      <c r="J106" s="63">
        <v>1230518.75</v>
      </c>
      <c r="K106" s="46">
        <v>0.17021276595744705</v>
      </c>
      <c r="L106" s="47"/>
      <c r="V106" s="7" t="str">
        <f t="shared" si="6"/>
        <v>TANTALIZER</v>
      </c>
      <c r="W106" s="52">
        <f t="shared" si="10"/>
        <v>-6.77966101694914E-2</v>
      </c>
      <c r="X106" s="52">
        <f t="shared" si="7"/>
        <v>0.17021276595744705</v>
      </c>
      <c r="Y106" s="53">
        <f t="shared" si="8"/>
        <v>2259030</v>
      </c>
      <c r="Z106" s="53">
        <f t="shared" si="9"/>
        <v>1230518.75</v>
      </c>
    </row>
    <row r="107" spans="2:26" x14ac:dyDescent="0.25">
      <c r="B107" s="60" t="s">
        <v>127</v>
      </c>
      <c r="C107" s="41">
        <v>2.4500000000000002</v>
      </c>
      <c r="D107" s="41">
        <v>2.69</v>
      </c>
      <c r="E107" s="41">
        <v>2.65</v>
      </c>
      <c r="F107" s="42">
        <v>2.65</v>
      </c>
      <c r="G107" s="43">
        <v>0.19999999999999973</v>
      </c>
      <c r="H107" s="43">
        <v>8.1632653061224367</v>
      </c>
      <c r="I107" s="62">
        <v>343641</v>
      </c>
      <c r="J107" s="63">
        <v>919608.65</v>
      </c>
      <c r="K107" s="46">
        <v>-1.8518518518518601E-2</v>
      </c>
      <c r="L107" s="47"/>
      <c r="V107" s="7" t="str">
        <f t="shared" si="6"/>
        <v>THOMASWY</v>
      </c>
      <c r="W107" s="52">
        <f t="shared" si="10"/>
        <v>8.1632653061224372E-2</v>
      </c>
      <c r="X107" s="52">
        <f t="shared" si="7"/>
        <v>-1.8518518518518601E-2</v>
      </c>
      <c r="Y107" s="53">
        <f t="shared" si="8"/>
        <v>343641</v>
      </c>
      <c r="Z107" s="53">
        <f t="shared" si="9"/>
        <v>919608.65</v>
      </c>
    </row>
    <row r="108" spans="2:26" x14ac:dyDescent="0.25">
      <c r="B108" s="60" t="s">
        <v>128</v>
      </c>
      <c r="C108" s="41">
        <v>2.68</v>
      </c>
      <c r="D108" s="61">
        <v>2.94</v>
      </c>
      <c r="E108" s="61">
        <v>2.78</v>
      </c>
      <c r="F108" s="42">
        <v>2.94</v>
      </c>
      <c r="G108" s="43">
        <v>0.25999999999999979</v>
      </c>
      <c r="H108" s="43">
        <v>9.701492537313424</v>
      </c>
      <c r="I108" s="62">
        <v>8313835</v>
      </c>
      <c r="J108" s="63">
        <v>24175097.370000001</v>
      </c>
      <c r="K108" s="46">
        <v>1.5565217391304351</v>
      </c>
      <c r="L108" s="47"/>
      <c r="V108" s="7" t="str">
        <f t="shared" si="6"/>
        <v>TIP</v>
      </c>
      <c r="W108" s="52">
        <f t="shared" si="10"/>
        <v>9.7014925373134234E-2</v>
      </c>
      <c r="X108" s="52">
        <f t="shared" si="7"/>
        <v>1.5565217391304351</v>
      </c>
      <c r="Y108" s="53">
        <f t="shared" si="8"/>
        <v>8313835</v>
      </c>
      <c r="Z108" s="53">
        <f t="shared" si="9"/>
        <v>24175097.370000001</v>
      </c>
    </row>
    <row r="109" spans="2:26" x14ac:dyDescent="0.25">
      <c r="B109" s="60" t="s">
        <v>129</v>
      </c>
      <c r="C109" s="41">
        <v>346.5</v>
      </c>
      <c r="D109" s="41">
        <v>346.5</v>
      </c>
      <c r="E109" s="41">
        <v>346.5</v>
      </c>
      <c r="F109" s="42">
        <v>346.5</v>
      </c>
      <c r="G109" s="43">
        <v>0</v>
      </c>
      <c r="H109" s="43">
        <v>0</v>
      </c>
      <c r="I109" s="62">
        <v>59596</v>
      </c>
      <c r="J109" s="63">
        <v>22666610.199999999</v>
      </c>
      <c r="K109" s="46">
        <v>-9.9999999999999978E-2</v>
      </c>
      <c r="L109" s="47"/>
      <c r="V109" s="7" t="str">
        <f t="shared" si="6"/>
        <v>TOTAL</v>
      </c>
      <c r="W109" s="52">
        <f t="shared" si="10"/>
        <v>0</v>
      </c>
      <c r="X109" s="52">
        <f t="shared" si="7"/>
        <v>-9.9999999999999978E-2</v>
      </c>
      <c r="Y109" s="53">
        <f t="shared" si="8"/>
        <v>59596</v>
      </c>
      <c r="Z109" s="53">
        <f t="shared" si="9"/>
        <v>22666610.199999999</v>
      </c>
    </row>
    <row r="110" spans="2:26" x14ac:dyDescent="0.25">
      <c r="B110" s="60" t="s">
        <v>130</v>
      </c>
      <c r="C110" s="41">
        <v>100</v>
      </c>
      <c r="D110" s="41">
        <v>100</v>
      </c>
      <c r="E110" s="41">
        <v>100</v>
      </c>
      <c r="F110" s="42">
        <v>100</v>
      </c>
      <c r="G110" s="43">
        <v>0</v>
      </c>
      <c r="H110" s="43">
        <v>0</v>
      </c>
      <c r="I110" s="62">
        <v>80841</v>
      </c>
      <c r="J110" s="63">
        <v>7314554</v>
      </c>
      <c r="K110" s="46">
        <v>0.42490738102023351</v>
      </c>
      <c r="L110" s="47"/>
      <c r="V110" s="7" t="str">
        <f t="shared" si="6"/>
        <v>TRANSCOHOT</v>
      </c>
      <c r="W110" s="52">
        <f t="shared" si="10"/>
        <v>0</v>
      </c>
      <c r="X110" s="52">
        <f t="shared" si="7"/>
        <v>0.42490738102023351</v>
      </c>
      <c r="Y110" s="53">
        <f t="shared" si="8"/>
        <v>80841</v>
      </c>
      <c r="Z110" s="53">
        <f t="shared" si="9"/>
        <v>7314554</v>
      </c>
    </row>
    <row r="111" spans="2:26" x14ac:dyDescent="0.25">
      <c r="B111" s="60" t="s">
        <v>131</v>
      </c>
      <c r="C111" s="41">
        <v>19.2</v>
      </c>
      <c r="D111" s="61">
        <v>19.75</v>
      </c>
      <c r="E111" s="61">
        <v>18.3</v>
      </c>
      <c r="F111" s="42">
        <v>18.649999999999999</v>
      </c>
      <c r="G111" s="43">
        <v>-0.55000000000000071</v>
      </c>
      <c r="H111" s="43">
        <v>-2.864583333333337</v>
      </c>
      <c r="I111" s="62">
        <v>80317529</v>
      </c>
      <c r="J111" s="63">
        <v>1519567847.160001</v>
      </c>
      <c r="K111" s="46">
        <v>1.1535796766743647</v>
      </c>
      <c r="L111" s="47"/>
      <c r="V111" s="7" t="str">
        <f t="shared" si="6"/>
        <v>TRANSCORP</v>
      </c>
      <c r="W111" s="52">
        <f t="shared" si="10"/>
        <v>-2.864583333333337E-2</v>
      </c>
      <c r="X111" s="52">
        <f t="shared" si="7"/>
        <v>1.1535796766743647</v>
      </c>
      <c r="Y111" s="53">
        <f t="shared" si="8"/>
        <v>80317529</v>
      </c>
      <c r="Z111" s="53">
        <f t="shared" si="9"/>
        <v>1519567847.160001</v>
      </c>
    </row>
    <row r="112" spans="2:26" x14ac:dyDescent="0.25">
      <c r="B112" s="60" t="s">
        <v>132</v>
      </c>
      <c r="C112" s="41">
        <v>2.14</v>
      </c>
      <c r="D112" s="61">
        <v>2.14</v>
      </c>
      <c r="E112" s="61">
        <v>2.14</v>
      </c>
      <c r="F112" s="42">
        <v>2.14</v>
      </c>
      <c r="G112" s="43">
        <v>0</v>
      </c>
      <c r="H112" s="43">
        <v>0</v>
      </c>
      <c r="I112" s="62">
        <v>100000</v>
      </c>
      <c r="J112" s="63">
        <v>235000</v>
      </c>
      <c r="K112" s="46">
        <v>-4.6511627906975495E-3</v>
      </c>
      <c r="L112" s="47"/>
      <c r="V112" s="7" t="str">
        <f t="shared" si="6"/>
        <v>TRIPPLEG</v>
      </c>
      <c r="W112" s="52">
        <f t="shared" si="10"/>
        <v>0</v>
      </c>
      <c r="X112" s="52">
        <f t="shared" si="7"/>
        <v>-4.6511627906975495E-3</v>
      </c>
      <c r="Y112" s="53">
        <f t="shared" si="8"/>
        <v>100000</v>
      </c>
      <c r="Z112" s="53">
        <f t="shared" si="9"/>
        <v>235000</v>
      </c>
    </row>
    <row r="113" spans="2:26" x14ac:dyDescent="0.25">
      <c r="B113" s="60" t="s">
        <v>133</v>
      </c>
      <c r="C113" s="41">
        <v>15.45</v>
      </c>
      <c r="D113" s="61">
        <v>15.45</v>
      </c>
      <c r="E113" s="61">
        <v>15.45</v>
      </c>
      <c r="F113" s="42">
        <v>15.45</v>
      </c>
      <c r="G113" s="43">
        <v>0</v>
      </c>
      <c r="H113" s="43">
        <v>0</v>
      </c>
      <c r="I113" s="62">
        <v>1157773</v>
      </c>
      <c r="J113" s="63">
        <v>17962626.100000001</v>
      </c>
      <c r="K113" s="46">
        <v>0.2023346303501945</v>
      </c>
      <c r="L113" s="47"/>
      <c r="V113" s="7" t="str">
        <f t="shared" si="6"/>
        <v>UACN</v>
      </c>
      <c r="W113" s="52">
        <f t="shared" si="10"/>
        <v>0</v>
      </c>
      <c r="X113" s="52">
        <f t="shared" si="7"/>
        <v>0.2023346303501945</v>
      </c>
      <c r="Y113" s="53">
        <f t="shared" si="8"/>
        <v>1157773</v>
      </c>
      <c r="Z113" s="53">
        <f t="shared" si="9"/>
        <v>17962626.100000001</v>
      </c>
    </row>
    <row r="114" spans="2:26" x14ac:dyDescent="0.25">
      <c r="B114" s="60" t="s">
        <v>134</v>
      </c>
      <c r="C114" s="41">
        <v>31</v>
      </c>
      <c r="D114" s="41">
        <v>31.15</v>
      </c>
      <c r="E114" s="41">
        <v>30.9</v>
      </c>
      <c r="F114" s="42">
        <v>31</v>
      </c>
      <c r="G114" s="43">
        <v>0</v>
      </c>
      <c r="H114" s="43">
        <v>0</v>
      </c>
      <c r="I114" s="62">
        <v>34858003</v>
      </c>
      <c r="J114" s="63">
        <v>1080789209.75</v>
      </c>
      <c r="K114" s="46">
        <v>0.20857699805068242</v>
      </c>
      <c r="L114" s="47"/>
      <c r="V114" s="7" t="str">
        <f t="shared" si="6"/>
        <v>UBA</v>
      </c>
      <c r="W114" s="52">
        <f t="shared" si="10"/>
        <v>0</v>
      </c>
      <c r="X114" s="52">
        <f t="shared" si="7"/>
        <v>0.20857699805068242</v>
      </c>
      <c r="Y114" s="53">
        <f t="shared" si="8"/>
        <v>34858003</v>
      </c>
      <c r="Z114" s="53">
        <f t="shared" si="9"/>
        <v>1080789209.75</v>
      </c>
    </row>
    <row r="115" spans="2:26" x14ac:dyDescent="0.25">
      <c r="B115" s="60" t="s">
        <v>135</v>
      </c>
      <c r="C115" s="41">
        <v>24.4</v>
      </c>
      <c r="D115" s="41">
        <v>24.35</v>
      </c>
      <c r="E115" s="41">
        <v>23.7</v>
      </c>
      <c r="F115" s="42">
        <v>23.9</v>
      </c>
      <c r="G115" s="43">
        <v>-0.5</v>
      </c>
      <c r="H115" s="43">
        <v>-2.0491803278688527</v>
      </c>
      <c r="I115" s="62">
        <v>5900235</v>
      </c>
      <c r="J115" s="63">
        <v>141204399.90000001</v>
      </c>
      <c r="K115" s="46">
        <v>3.9130434782608692E-2</v>
      </c>
      <c r="L115" s="47"/>
      <c r="V115" s="7" t="str">
        <f t="shared" si="6"/>
        <v>UCAP</v>
      </c>
      <c r="W115" s="52">
        <f t="shared" si="10"/>
        <v>-2.0491803278688527E-2</v>
      </c>
      <c r="X115" s="52">
        <f t="shared" si="7"/>
        <v>3.9130434782608692E-2</v>
      </c>
      <c r="Y115" s="53">
        <f t="shared" si="8"/>
        <v>5900235</v>
      </c>
      <c r="Z115" s="53">
        <f t="shared" si="9"/>
        <v>141204399.90000001</v>
      </c>
    </row>
    <row r="116" spans="2:26" x14ac:dyDescent="0.25">
      <c r="B116" s="60" t="s">
        <v>136</v>
      </c>
      <c r="C116" s="41">
        <v>36.6</v>
      </c>
      <c r="D116" s="61">
        <v>36.6</v>
      </c>
      <c r="E116" s="61">
        <v>36.6</v>
      </c>
      <c r="F116" s="42">
        <v>36.6</v>
      </c>
      <c r="G116" s="43">
        <v>0</v>
      </c>
      <c r="H116" s="43">
        <v>0</v>
      </c>
      <c r="I116" s="70">
        <v>941</v>
      </c>
      <c r="J116" s="63">
        <v>37875.25</v>
      </c>
      <c r="K116" s="46">
        <v>0</v>
      </c>
      <c r="V116" s="7" t="str">
        <f t="shared" si="6"/>
        <v>UHOMREIT</v>
      </c>
      <c r="W116" s="52">
        <f t="shared" si="10"/>
        <v>0</v>
      </c>
      <c r="X116" s="52">
        <f t="shared" si="7"/>
        <v>0</v>
      </c>
      <c r="Y116" s="53">
        <f t="shared" si="8"/>
        <v>941</v>
      </c>
      <c r="Z116" s="53">
        <f t="shared" si="9"/>
        <v>37875.25</v>
      </c>
    </row>
    <row r="117" spans="2:26" x14ac:dyDescent="0.25">
      <c r="B117" s="60" t="s">
        <v>137</v>
      </c>
      <c r="C117" s="41">
        <v>18.5</v>
      </c>
      <c r="D117" s="61">
        <v>20.100000000000001</v>
      </c>
      <c r="E117" s="61">
        <v>20.100000000000001</v>
      </c>
      <c r="F117" s="42">
        <v>20.100000000000001</v>
      </c>
      <c r="G117" s="43">
        <v>1.6000000000000014</v>
      </c>
      <c r="H117" s="43">
        <v>8.6486486486486562</v>
      </c>
      <c r="I117" s="70">
        <v>4260131</v>
      </c>
      <c r="J117" s="63">
        <v>84810453.849999994</v>
      </c>
      <c r="K117" s="46">
        <v>0.35810810810810811</v>
      </c>
      <c r="V117" s="7" t="str">
        <f t="shared" si="6"/>
        <v>UNILEVER</v>
      </c>
      <c r="W117" s="52">
        <f t="shared" si="10"/>
        <v>8.6486486486486561E-2</v>
      </c>
      <c r="X117" s="52">
        <f t="shared" si="7"/>
        <v>0.35810810810810811</v>
      </c>
      <c r="Y117" s="53">
        <f t="shared" si="8"/>
        <v>4260131</v>
      </c>
      <c r="Z117" s="53">
        <f t="shared" si="9"/>
        <v>84810453.849999994</v>
      </c>
    </row>
    <row r="118" spans="2:26" x14ac:dyDescent="0.25">
      <c r="B118" s="60" t="s">
        <v>138</v>
      </c>
      <c r="C118" s="41">
        <v>3.3</v>
      </c>
      <c r="D118" s="41">
        <v>3.63</v>
      </c>
      <c r="E118" s="41">
        <v>3.24</v>
      </c>
      <c r="F118" s="42">
        <v>3.5</v>
      </c>
      <c r="G118" s="43">
        <v>0.20000000000000018</v>
      </c>
      <c r="H118" s="43">
        <v>6.0606060606060659</v>
      </c>
      <c r="I118" s="70">
        <v>33550842</v>
      </c>
      <c r="J118" s="63">
        <v>117290012.70999999</v>
      </c>
      <c r="K118" s="46">
        <v>1.1604938271604937</v>
      </c>
      <c r="V118" s="7" t="str">
        <f t="shared" si="6"/>
        <v>UNITYBNK</v>
      </c>
      <c r="W118" s="52">
        <f t="shared" si="10"/>
        <v>6.0606060606060656E-2</v>
      </c>
      <c r="X118" s="52">
        <f t="shared" si="7"/>
        <v>1.1604938271604937</v>
      </c>
      <c r="Y118" s="53">
        <f t="shared" si="8"/>
        <v>33550842</v>
      </c>
      <c r="Z118" s="53">
        <f t="shared" si="9"/>
        <v>117290012.70999999</v>
      </c>
    </row>
    <row r="119" spans="2:26" x14ac:dyDescent="0.25">
      <c r="B119" s="60" t="s">
        <v>139</v>
      </c>
      <c r="C119" s="41">
        <v>0.52</v>
      </c>
      <c r="D119" s="41">
        <v>0.55000000000000004</v>
      </c>
      <c r="E119" s="41">
        <v>0.47</v>
      </c>
      <c r="F119" s="42">
        <v>0.49</v>
      </c>
      <c r="G119" s="43">
        <v>-3.0000000000000027E-2</v>
      </c>
      <c r="H119" s="43">
        <v>-5.7692307692307745</v>
      </c>
      <c r="I119" s="62">
        <v>22203268</v>
      </c>
      <c r="J119" s="63">
        <v>10817623.85</v>
      </c>
      <c r="K119" s="46">
        <v>0.88461538461538458</v>
      </c>
      <c r="V119" s="7" t="str">
        <f t="shared" si="6"/>
        <v>UNIVINSURE</v>
      </c>
      <c r="W119" s="52">
        <f t="shared" si="10"/>
        <v>-5.7692307692307744E-2</v>
      </c>
      <c r="X119" s="52">
        <f t="shared" si="7"/>
        <v>0.88461538461538458</v>
      </c>
      <c r="Y119" s="53">
        <f t="shared" si="8"/>
        <v>22203268</v>
      </c>
      <c r="Z119" s="53">
        <f t="shared" si="9"/>
        <v>10817623.85</v>
      </c>
    </row>
    <row r="120" spans="2:26" x14ac:dyDescent="0.25">
      <c r="B120" s="60" t="s">
        <v>140</v>
      </c>
      <c r="C120" s="41">
        <v>2.08</v>
      </c>
      <c r="D120" s="61">
        <v>2</v>
      </c>
      <c r="E120" s="61">
        <v>1.89</v>
      </c>
      <c r="F120" s="42">
        <v>1.9</v>
      </c>
      <c r="G120" s="43">
        <v>-0.18000000000000016</v>
      </c>
      <c r="H120" s="43">
        <v>-8.6538461538461604</v>
      </c>
      <c r="I120" s="70">
        <v>1991940</v>
      </c>
      <c r="J120" s="63">
        <v>3905175.45</v>
      </c>
      <c r="K120" s="46">
        <v>0.484375</v>
      </c>
      <c r="V120" s="7" t="str">
        <f t="shared" si="6"/>
        <v>UPDC</v>
      </c>
      <c r="W120" s="52">
        <f t="shared" si="10"/>
        <v>-8.6538461538461606E-2</v>
      </c>
      <c r="X120" s="52">
        <f t="shared" si="7"/>
        <v>0.484375</v>
      </c>
      <c r="Y120" s="53">
        <f t="shared" si="8"/>
        <v>1991940</v>
      </c>
      <c r="Z120" s="53">
        <f t="shared" si="9"/>
        <v>3905175.45</v>
      </c>
    </row>
    <row r="121" spans="2:26" x14ac:dyDescent="0.25">
      <c r="B121" s="60" t="s">
        <v>141</v>
      </c>
      <c r="C121" s="41">
        <v>6.25</v>
      </c>
      <c r="D121" s="61">
        <v>6.65</v>
      </c>
      <c r="E121" s="61">
        <v>6.65</v>
      </c>
      <c r="F121" s="42">
        <v>6.65</v>
      </c>
      <c r="G121" s="43">
        <v>0.40000000000000036</v>
      </c>
      <c r="H121" s="43">
        <v>6.4000000000000057</v>
      </c>
      <c r="I121" s="70">
        <v>584044</v>
      </c>
      <c r="J121" s="63">
        <v>3852435.55</v>
      </c>
      <c r="K121" s="46">
        <v>3.90625E-2</v>
      </c>
      <c r="V121" s="7" t="str">
        <f t="shared" si="6"/>
        <v>UPDCREIT</v>
      </c>
      <c r="W121" s="52">
        <f t="shared" si="10"/>
        <v>6.4000000000000057E-2</v>
      </c>
      <c r="X121" s="52">
        <f t="shared" si="7"/>
        <v>3.90625E-2</v>
      </c>
      <c r="Y121" s="53">
        <f t="shared" si="8"/>
        <v>584044</v>
      </c>
      <c r="Z121" s="53">
        <f t="shared" si="9"/>
        <v>3852435.55</v>
      </c>
    </row>
    <row r="122" spans="2:26" x14ac:dyDescent="0.25">
      <c r="B122" s="60" t="s">
        <v>142</v>
      </c>
      <c r="C122" s="41">
        <v>4</v>
      </c>
      <c r="D122" s="41">
        <v>4</v>
      </c>
      <c r="E122" s="41">
        <v>4</v>
      </c>
      <c r="F122" s="42">
        <v>4</v>
      </c>
      <c r="G122" s="43">
        <v>0</v>
      </c>
      <c r="H122" s="43">
        <v>0</v>
      </c>
      <c r="I122" s="62">
        <v>336723</v>
      </c>
      <c r="J122" s="63">
        <v>1318166.3500000001</v>
      </c>
      <c r="K122" s="46">
        <v>0.66666666666666674</v>
      </c>
      <c r="V122" s="7" t="str">
        <f t="shared" si="6"/>
        <v>UPL</v>
      </c>
      <c r="W122" s="52">
        <f t="shared" si="10"/>
        <v>0</v>
      </c>
      <c r="X122" s="52">
        <f t="shared" si="7"/>
        <v>0.66666666666666674</v>
      </c>
      <c r="Y122" s="53">
        <f t="shared" si="8"/>
        <v>336723</v>
      </c>
      <c r="Z122" s="53">
        <f t="shared" si="9"/>
        <v>1318166.3500000001</v>
      </c>
    </row>
    <row r="123" spans="2:26" x14ac:dyDescent="0.25">
      <c r="B123" s="60" t="s">
        <v>143</v>
      </c>
      <c r="C123" s="41">
        <v>0.75</v>
      </c>
      <c r="D123" s="61">
        <v>0.82</v>
      </c>
      <c r="E123" s="61">
        <v>0.68</v>
      </c>
      <c r="F123" s="42">
        <v>0.77</v>
      </c>
      <c r="G123" s="43">
        <v>2.0000000000000018E-2</v>
      </c>
      <c r="H123" s="43">
        <v>2.6666666666666687</v>
      </c>
      <c r="I123" s="70">
        <v>80072817</v>
      </c>
      <c r="J123" s="63">
        <v>59634125.740000002</v>
      </c>
      <c r="K123" s="46">
        <v>1.0810810810810811</v>
      </c>
      <c r="V123" s="7" t="str">
        <f t="shared" si="6"/>
        <v>VERITASKAP</v>
      </c>
      <c r="W123" s="52">
        <f t="shared" si="10"/>
        <v>2.6666666666666686E-2</v>
      </c>
      <c r="X123" s="52">
        <f t="shared" si="7"/>
        <v>1.0810810810810811</v>
      </c>
      <c r="Y123" s="53">
        <f t="shared" si="8"/>
        <v>80072817</v>
      </c>
      <c r="Z123" s="53">
        <f t="shared" si="9"/>
        <v>59634125.740000002</v>
      </c>
    </row>
    <row r="124" spans="2:26" x14ac:dyDescent="0.25">
      <c r="B124" s="60" t="s">
        <v>144</v>
      </c>
      <c r="C124" s="41">
        <v>202.9</v>
      </c>
      <c r="D124" s="61">
        <v>202.9</v>
      </c>
      <c r="E124" s="61">
        <v>202.9</v>
      </c>
      <c r="F124" s="42">
        <v>202.9</v>
      </c>
      <c r="G124" s="43">
        <v>0</v>
      </c>
      <c r="H124" s="43">
        <v>0</v>
      </c>
      <c r="I124" s="70">
        <v>2087</v>
      </c>
      <c r="J124" s="63">
        <v>419139.2</v>
      </c>
      <c r="K124" s="46">
        <v>0</v>
      </c>
      <c r="V124" s="7" t="str">
        <f t="shared" si="6"/>
        <v>VFDGROUP</v>
      </c>
      <c r="W124" s="52">
        <f t="shared" si="10"/>
        <v>0</v>
      </c>
      <c r="X124" s="52">
        <f t="shared" si="7"/>
        <v>0</v>
      </c>
      <c r="Y124" s="53">
        <f t="shared" si="8"/>
        <v>2087</v>
      </c>
      <c r="Z124" s="53">
        <f t="shared" si="9"/>
        <v>419139.2</v>
      </c>
    </row>
    <row r="125" spans="2:26" x14ac:dyDescent="0.25">
      <c r="B125" s="60" t="s">
        <v>145</v>
      </c>
      <c r="C125" s="41">
        <v>26.4</v>
      </c>
      <c r="D125" s="41">
        <v>26.4</v>
      </c>
      <c r="E125" s="41">
        <v>26.4</v>
      </c>
      <c r="F125" s="42">
        <v>26.4</v>
      </c>
      <c r="G125" s="43">
        <v>0</v>
      </c>
      <c r="H125" s="43">
        <v>0</v>
      </c>
      <c r="I125" s="62">
        <v>988107</v>
      </c>
      <c r="J125" s="63">
        <v>23758386.100000001</v>
      </c>
      <c r="K125" s="46">
        <v>0.19999999999999996</v>
      </c>
      <c r="V125" s="7" t="str">
        <f t="shared" si="6"/>
        <v>VITAFOAM</v>
      </c>
      <c r="W125" s="52">
        <f t="shared" si="10"/>
        <v>0</v>
      </c>
      <c r="X125" s="52">
        <f t="shared" si="7"/>
        <v>0.19999999999999996</v>
      </c>
      <c r="Y125" s="53">
        <f t="shared" si="8"/>
        <v>988107</v>
      </c>
      <c r="Z125" s="53">
        <f t="shared" si="9"/>
        <v>23758386.100000001</v>
      </c>
    </row>
    <row r="126" spans="2:26" x14ac:dyDescent="0.25">
      <c r="B126" s="60" t="s">
        <v>146</v>
      </c>
      <c r="C126" s="41">
        <v>46</v>
      </c>
      <c r="D126" s="61">
        <v>47</v>
      </c>
      <c r="E126" s="61">
        <v>46</v>
      </c>
      <c r="F126" s="42">
        <v>47</v>
      </c>
      <c r="G126" s="43">
        <v>1</v>
      </c>
      <c r="H126" s="43">
        <v>2.1739130434782608</v>
      </c>
      <c r="I126" s="70">
        <v>18769782</v>
      </c>
      <c r="J126" s="63">
        <v>876405005.79999995</v>
      </c>
      <c r="K126" s="46">
        <v>0.49206349206349209</v>
      </c>
      <c r="V126" s="7" t="str">
        <f t="shared" si="6"/>
        <v>WAPCO</v>
      </c>
      <c r="W126" s="52">
        <f t="shared" si="10"/>
        <v>2.1739130434782608E-2</v>
      </c>
      <c r="X126" s="52">
        <f t="shared" si="7"/>
        <v>0.49206349206349209</v>
      </c>
      <c r="Y126" s="53">
        <f t="shared" si="8"/>
        <v>18769782</v>
      </c>
      <c r="Z126" s="53">
        <f t="shared" si="9"/>
        <v>876405005.79999995</v>
      </c>
    </row>
    <row r="127" spans="2:26" x14ac:dyDescent="0.25">
      <c r="B127" s="60" t="s">
        <v>147</v>
      </c>
      <c r="C127" s="41">
        <v>0.89</v>
      </c>
      <c r="D127" s="61">
        <v>0.89</v>
      </c>
      <c r="E127" s="61">
        <v>0.85</v>
      </c>
      <c r="F127" s="42">
        <v>0.86</v>
      </c>
      <c r="G127" s="43">
        <v>-3.0000000000000027E-2</v>
      </c>
      <c r="H127" s="43">
        <v>-3.3707865168539355</v>
      </c>
      <c r="I127" s="70">
        <v>7289044</v>
      </c>
      <c r="J127" s="63">
        <v>6258392.8300000001</v>
      </c>
      <c r="K127" s="46">
        <v>0.26470588235294112</v>
      </c>
      <c r="V127" s="7" t="str">
        <f t="shared" si="6"/>
        <v>WAPIC</v>
      </c>
      <c r="W127" s="52">
        <f t="shared" si="10"/>
        <v>-3.3707865168539353E-2</v>
      </c>
      <c r="X127" s="52">
        <f t="shared" si="7"/>
        <v>0.26470588235294112</v>
      </c>
      <c r="Y127" s="53">
        <f t="shared" si="8"/>
        <v>7289044</v>
      </c>
      <c r="Z127" s="53">
        <f t="shared" si="9"/>
        <v>6258392.8300000001</v>
      </c>
    </row>
    <row r="128" spans="2:26" x14ac:dyDescent="0.25">
      <c r="B128" s="60" t="s">
        <v>148</v>
      </c>
      <c r="C128" s="41">
        <v>12.03</v>
      </c>
      <c r="D128" s="41">
        <v>12.03</v>
      </c>
      <c r="E128" s="41">
        <v>11.95</v>
      </c>
      <c r="F128" s="42">
        <v>12</v>
      </c>
      <c r="G128" s="43">
        <v>-2.9999999999999361E-2</v>
      </c>
      <c r="H128" s="43">
        <v>-0.24937655860348598</v>
      </c>
      <c r="I128" s="62">
        <v>9097249</v>
      </c>
      <c r="J128" s="63">
        <v>109110823.53</v>
      </c>
      <c r="K128" s="46">
        <v>1.1428571428571428</v>
      </c>
      <c r="V128" s="7" t="str">
        <f t="shared" si="6"/>
        <v>WEMABANK</v>
      </c>
      <c r="W128" s="52">
        <f t="shared" si="10"/>
        <v>-2.4937655860348597E-3</v>
      </c>
      <c r="X128" s="52">
        <f t="shared" si="7"/>
        <v>1.1428571428571428</v>
      </c>
      <c r="Y128" s="53">
        <f t="shared" si="8"/>
        <v>9097249</v>
      </c>
      <c r="Z128" s="53">
        <f t="shared" si="9"/>
        <v>109110823.53</v>
      </c>
    </row>
    <row r="129" spans="2:26" x14ac:dyDescent="0.25">
      <c r="B129" s="60" t="s">
        <v>149</v>
      </c>
      <c r="C129" s="41">
        <v>44.3</v>
      </c>
      <c r="D129" s="61">
        <v>45</v>
      </c>
      <c r="E129" s="61">
        <v>43.6</v>
      </c>
      <c r="F129" s="42">
        <v>45</v>
      </c>
      <c r="G129" s="43">
        <v>0.70000000000000284</v>
      </c>
      <c r="H129" s="43">
        <v>1.5801354401805936</v>
      </c>
      <c r="I129" s="70">
        <v>34762788</v>
      </c>
      <c r="J129" s="63">
        <v>1551528115.2</v>
      </c>
      <c r="K129" s="46">
        <v>0.16429495472186284</v>
      </c>
      <c r="V129" s="7" t="str">
        <f t="shared" si="6"/>
        <v>ZENITHBANK</v>
      </c>
      <c r="W129" s="52">
        <f t="shared" si="10"/>
        <v>1.5801354401805936E-2</v>
      </c>
      <c r="X129" s="52">
        <f t="shared" si="7"/>
        <v>0.16429495472186284</v>
      </c>
      <c r="Y129" s="53">
        <f t="shared" si="8"/>
        <v>34762788</v>
      </c>
      <c r="Z129" s="53">
        <f t="shared" si="9"/>
        <v>1551528115.2</v>
      </c>
    </row>
    <row r="130" spans="2:26" x14ac:dyDescent="0.25">
      <c r="B130" s="60"/>
      <c r="C130" s="41"/>
      <c r="D130" s="61"/>
      <c r="E130" s="61"/>
      <c r="F130" s="42"/>
      <c r="G130" s="43"/>
      <c r="H130" s="43"/>
      <c r="I130" s="70"/>
      <c r="J130" s="63"/>
      <c r="K130" s="46"/>
      <c r="V130" s="7" t="str">
        <f t="shared" si="6"/>
        <v/>
      </c>
      <c r="W130" s="52"/>
      <c r="X130" s="52" t="str">
        <f t="shared" si="7"/>
        <v/>
      </c>
      <c r="Y130" s="53" t="str">
        <f t="shared" si="8"/>
        <v/>
      </c>
      <c r="Z130" s="53" t="str">
        <f t="shared" si="9"/>
        <v/>
      </c>
    </row>
    <row r="131" spans="2:26" x14ac:dyDescent="0.25">
      <c r="B131" s="60"/>
      <c r="C131" s="41"/>
      <c r="D131" s="41"/>
      <c r="E131" s="41"/>
      <c r="F131" s="42"/>
      <c r="G131" s="43"/>
      <c r="H131" s="43"/>
      <c r="I131" s="62"/>
      <c r="J131" s="63"/>
      <c r="K131" s="46"/>
      <c r="V131" s="7" t="str">
        <f t="shared" si="6"/>
        <v/>
      </c>
      <c r="W131" s="52"/>
      <c r="X131" s="52" t="str">
        <f t="shared" si="7"/>
        <v/>
      </c>
      <c r="Y131" s="53" t="str">
        <f t="shared" si="8"/>
        <v/>
      </c>
      <c r="Z131" s="53" t="str">
        <f t="shared" si="9"/>
        <v/>
      </c>
    </row>
    <row r="132" spans="2:26" x14ac:dyDescent="0.25">
      <c r="B132" s="60"/>
      <c r="C132" s="41"/>
      <c r="D132" s="61"/>
      <c r="E132" s="61"/>
      <c r="F132" s="42"/>
      <c r="G132" s="43"/>
      <c r="H132" s="43"/>
      <c r="I132" s="70"/>
      <c r="J132" s="63"/>
      <c r="K132" s="46"/>
      <c r="V132" s="7" t="str">
        <f t="shared" si="6"/>
        <v/>
      </c>
      <c r="W132" s="52"/>
      <c r="X132" s="52" t="str">
        <f t="shared" si="7"/>
        <v/>
      </c>
      <c r="Y132" s="53" t="str">
        <f t="shared" si="8"/>
        <v/>
      </c>
      <c r="Z132" s="53" t="str">
        <f t="shared" si="9"/>
        <v/>
      </c>
    </row>
    <row r="133" spans="2:26" x14ac:dyDescent="0.25">
      <c r="V133" s="7" t="str">
        <f t="shared" si="6"/>
        <v/>
      </c>
      <c r="W133" s="71"/>
      <c r="X133" s="52" t="str">
        <f t="shared" si="7"/>
        <v/>
      </c>
      <c r="Y133" s="53" t="str">
        <f t="shared" si="8"/>
        <v/>
      </c>
      <c r="Z133" s="53" t="str">
        <f t="shared" si="9"/>
        <v/>
      </c>
    </row>
    <row r="134" spans="2:26" x14ac:dyDescent="0.25">
      <c r="V134" s="7" t="str">
        <f t="shared" si="6"/>
        <v/>
      </c>
      <c r="W134" s="71"/>
      <c r="X134" s="52" t="str">
        <f t="shared" si="7"/>
        <v/>
      </c>
      <c r="Y134" s="53" t="str">
        <f t="shared" si="8"/>
        <v/>
      </c>
      <c r="Z134" s="53" t="str">
        <f t="shared" si="9"/>
        <v/>
      </c>
    </row>
    <row r="135" spans="2:26" x14ac:dyDescent="0.25">
      <c r="V135" s="7" t="str">
        <f t="shared" si="6"/>
        <v/>
      </c>
      <c r="W135" s="71"/>
      <c r="X135" s="52" t="str">
        <f t="shared" si="7"/>
        <v/>
      </c>
      <c r="Y135" s="53" t="str">
        <f t="shared" si="8"/>
        <v/>
      </c>
      <c r="Z135" s="53" t="str">
        <f t="shared" si="9"/>
        <v/>
      </c>
    </row>
    <row r="136" spans="2:26" x14ac:dyDescent="0.25">
      <c r="V136" s="7" t="str">
        <f t="shared" si="6"/>
        <v/>
      </c>
      <c r="W136" s="71"/>
      <c r="X136" s="52" t="str">
        <f t="shared" si="7"/>
        <v/>
      </c>
      <c r="Y136" s="53" t="str">
        <f t="shared" si="8"/>
        <v/>
      </c>
      <c r="Z136" s="53" t="str">
        <f t="shared" si="9"/>
        <v/>
      </c>
    </row>
    <row r="137" spans="2:26" x14ac:dyDescent="0.25">
      <c r="V137" s="7" t="str">
        <f t="shared" ref="V137:V154" si="11">IF(ISTEXT(B137),B137,"")</f>
        <v/>
      </c>
      <c r="W137" s="71"/>
      <c r="X137" s="52" t="str">
        <f t="shared" ref="X137:X151" si="12">IF(ISTEXT(B137),K137,"")</f>
        <v/>
      </c>
      <c r="Y137" s="53" t="str">
        <f t="shared" ref="Y137:Y151" si="13">IF(ISTEXT(B137),I137,"")</f>
        <v/>
      </c>
      <c r="Z137" s="53" t="str">
        <f t="shared" ref="Z137:Z151" si="14">IF(ISTEXT(B137),J137,"")</f>
        <v/>
      </c>
    </row>
    <row r="138" spans="2:26" x14ac:dyDescent="0.25">
      <c r="V138" s="7" t="str">
        <f t="shared" si="11"/>
        <v/>
      </c>
      <c r="W138" s="71"/>
      <c r="X138" s="52" t="str">
        <f t="shared" si="12"/>
        <v/>
      </c>
      <c r="Y138" s="53" t="str">
        <f t="shared" si="13"/>
        <v/>
      </c>
      <c r="Z138" s="53" t="str">
        <f t="shared" si="14"/>
        <v/>
      </c>
    </row>
    <row r="139" spans="2:26" x14ac:dyDescent="0.25">
      <c r="V139" s="7" t="str">
        <f t="shared" si="11"/>
        <v/>
      </c>
      <c r="W139" s="71"/>
      <c r="X139" s="52" t="str">
        <f t="shared" si="12"/>
        <v/>
      </c>
      <c r="Y139" s="53" t="str">
        <f t="shared" si="13"/>
        <v/>
      </c>
      <c r="Z139" s="53" t="str">
        <f t="shared" si="14"/>
        <v/>
      </c>
    </row>
    <row r="140" spans="2:26" x14ac:dyDescent="0.25">
      <c r="V140" s="7" t="str">
        <f t="shared" si="11"/>
        <v/>
      </c>
      <c r="W140" s="71"/>
      <c r="X140" s="52" t="str">
        <f t="shared" si="12"/>
        <v/>
      </c>
      <c r="Y140" s="53" t="str">
        <f t="shared" si="13"/>
        <v/>
      </c>
      <c r="Z140" s="53" t="str">
        <f t="shared" si="14"/>
        <v/>
      </c>
    </row>
    <row r="141" spans="2:26" x14ac:dyDescent="0.25">
      <c r="V141" s="7" t="str">
        <f t="shared" si="11"/>
        <v/>
      </c>
      <c r="W141" s="71"/>
      <c r="X141" s="52" t="str">
        <f t="shared" si="12"/>
        <v/>
      </c>
      <c r="Y141" s="53" t="str">
        <f t="shared" si="13"/>
        <v/>
      </c>
      <c r="Z141" s="53" t="str">
        <f t="shared" si="14"/>
        <v/>
      </c>
    </row>
    <row r="142" spans="2:26" x14ac:dyDescent="0.25">
      <c r="V142" s="7" t="str">
        <f t="shared" si="11"/>
        <v/>
      </c>
      <c r="W142" s="71"/>
      <c r="X142" s="52" t="str">
        <f t="shared" si="12"/>
        <v/>
      </c>
      <c r="Y142" s="53" t="str">
        <f t="shared" si="13"/>
        <v/>
      </c>
      <c r="Z142" s="53" t="str">
        <f t="shared" si="14"/>
        <v/>
      </c>
    </row>
    <row r="143" spans="2:26" x14ac:dyDescent="0.25">
      <c r="V143" s="7" t="str">
        <f t="shared" si="11"/>
        <v/>
      </c>
      <c r="W143" s="71"/>
      <c r="X143" s="52" t="str">
        <f t="shared" si="12"/>
        <v/>
      </c>
      <c r="Y143" s="53" t="str">
        <f t="shared" si="13"/>
        <v/>
      </c>
      <c r="Z143" s="53" t="str">
        <f t="shared" si="14"/>
        <v/>
      </c>
    </row>
    <row r="144" spans="2:26" x14ac:dyDescent="0.25">
      <c r="V144" s="7" t="str">
        <f t="shared" si="11"/>
        <v/>
      </c>
      <c r="W144" s="71"/>
      <c r="X144" s="52" t="str">
        <f t="shared" si="12"/>
        <v/>
      </c>
      <c r="Y144" s="53" t="str">
        <f t="shared" si="13"/>
        <v/>
      </c>
      <c r="Z144" s="53" t="str">
        <f t="shared" si="14"/>
        <v/>
      </c>
    </row>
    <row r="145" spans="22:26" x14ac:dyDescent="0.25">
      <c r="V145" s="7" t="str">
        <f t="shared" si="11"/>
        <v/>
      </c>
      <c r="W145" s="71"/>
      <c r="X145" s="52" t="str">
        <f t="shared" si="12"/>
        <v/>
      </c>
      <c r="Y145" s="53" t="str">
        <f t="shared" si="13"/>
        <v/>
      </c>
      <c r="Z145" s="53" t="str">
        <f t="shared" si="14"/>
        <v/>
      </c>
    </row>
    <row r="146" spans="22:26" x14ac:dyDescent="0.25">
      <c r="V146" s="7" t="str">
        <f t="shared" si="11"/>
        <v/>
      </c>
      <c r="W146" s="71"/>
      <c r="X146" s="52" t="str">
        <f t="shared" si="12"/>
        <v/>
      </c>
      <c r="Y146" s="53" t="str">
        <f t="shared" si="13"/>
        <v/>
      </c>
      <c r="Z146" s="53" t="str">
        <f t="shared" si="14"/>
        <v/>
      </c>
    </row>
    <row r="147" spans="22:26" x14ac:dyDescent="0.25">
      <c r="V147" s="7" t="str">
        <f t="shared" si="11"/>
        <v/>
      </c>
      <c r="W147" s="71"/>
      <c r="X147" s="52" t="str">
        <f t="shared" si="12"/>
        <v/>
      </c>
      <c r="Y147" s="53" t="str">
        <f t="shared" si="13"/>
        <v/>
      </c>
      <c r="Z147" s="53" t="str">
        <f t="shared" si="14"/>
        <v/>
      </c>
    </row>
    <row r="148" spans="22:26" x14ac:dyDescent="0.25">
      <c r="V148" s="7" t="str">
        <f t="shared" ref="V148" si="15">IF(ISTEXT(B138),B138,"")</f>
        <v/>
      </c>
      <c r="W148" s="71"/>
      <c r="X148" s="52" t="str">
        <f>IF(ISTEXT(B138),K138,"")</f>
        <v/>
      </c>
      <c r="Y148" s="53" t="str">
        <f>IF(ISTEXT(B138),I138,"")</f>
        <v/>
      </c>
      <c r="Z148" s="53" t="str">
        <f>IF(ISTEXT(B138),J138,"")</f>
        <v/>
      </c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  <row r="212" spans="22:26" x14ac:dyDescent="0.25">
      <c r="V212" s="7"/>
      <c r="W212" s="7"/>
      <c r="X212" s="52"/>
      <c r="Y212" s="53"/>
      <c r="Z212" s="53"/>
    </row>
    <row r="213" spans="22:26" x14ac:dyDescent="0.25">
      <c r="V213" s="7"/>
      <c r="W213" s="7"/>
      <c r="X213" s="52"/>
      <c r="Y213" s="53"/>
      <c r="Z213" s="53"/>
    </row>
    <row r="214" spans="22:26" x14ac:dyDescent="0.25">
      <c r="V214" s="7"/>
      <c r="W214" s="7"/>
      <c r="X214" s="52"/>
      <c r="Y214" s="53"/>
      <c r="Z214" s="53"/>
    </row>
    <row r="215" spans="22:26" x14ac:dyDescent="0.25">
      <c r="V215" s="7"/>
      <c r="W215" s="7"/>
      <c r="X215" s="52"/>
      <c r="Y215" s="53"/>
      <c r="Z215" s="53"/>
    </row>
    <row r="216" spans="22:26" x14ac:dyDescent="0.25">
      <c r="V216" s="7"/>
      <c r="W216" s="7"/>
      <c r="X216" s="52"/>
      <c r="Y216" s="53"/>
      <c r="Z216" s="53"/>
    </row>
    <row r="217" spans="22:26" x14ac:dyDescent="0.25">
      <c r="V217" s="7"/>
      <c r="W217" s="7"/>
      <c r="X217" s="52"/>
      <c r="Y217" s="53"/>
      <c r="Z217" s="53"/>
    </row>
    <row r="218" spans="22:26" x14ac:dyDescent="0.25">
      <c r="V218" s="7"/>
      <c r="W218" s="7"/>
      <c r="X218" s="52"/>
      <c r="Y218" s="53"/>
      <c r="Z218" s="53"/>
    </row>
    <row r="219" spans="22:26" x14ac:dyDescent="0.25">
      <c r="V219" s="7"/>
      <c r="W219" s="7"/>
      <c r="X219" s="52"/>
      <c r="Y219" s="53"/>
      <c r="Z219" s="53"/>
    </row>
    <row r="220" spans="22:26" x14ac:dyDescent="0.25">
      <c r="V220" s="7"/>
      <c r="W220" s="7"/>
      <c r="X220" s="52"/>
      <c r="Y220" s="53"/>
      <c r="Z220" s="53"/>
    </row>
    <row r="221" spans="22:26" x14ac:dyDescent="0.25">
      <c r="V221" s="7"/>
      <c r="W221" s="7"/>
      <c r="X221" s="52"/>
      <c r="Y221" s="53"/>
      <c r="Z221" s="53"/>
    </row>
    <row r="222" spans="22:26" x14ac:dyDescent="0.25">
      <c r="V222" s="7"/>
      <c r="W222" s="7"/>
      <c r="X222" s="52"/>
      <c r="Y222" s="53"/>
      <c r="Z222" s="53"/>
    </row>
    <row r="223" spans="22:26" x14ac:dyDescent="0.25">
      <c r="V223" s="7"/>
      <c r="W223" s="7"/>
      <c r="X223" s="52"/>
      <c r="Y223" s="53"/>
      <c r="Z223" s="53"/>
    </row>
    <row r="224" spans="22:26" x14ac:dyDescent="0.25">
      <c r="V224" s="7"/>
      <c r="W224" s="7"/>
      <c r="X224" s="52"/>
      <c r="Y224" s="53"/>
      <c r="Z224" s="53"/>
    </row>
    <row r="225" spans="2:26" x14ac:dyDescent="0.25">
      <c r="V225" s="7"/>
      <c r="W225" s="7"/>
      <c r="X225" s="52"/>
      <c r="Y225" s="53"/>
      <c r="Z225" s="53"/>
    </row>
    <row r="226" spans="2:26" x14ac:dyDescent="0.25">
      <c r="V226" s="7"/>
      <c r="W226" s="7"/>
      <c r="X226" s="52"/>
      <c r="Y226" s="53"/>
      <c r="Z226" s="53"/>
    </row>
    <row r="227" spans="2:26" x14ac:dyDescent="0.25">
      <c r="V227" s="7"/>
      <c r="W227" s="7"/>
      <c r="X227" s="52"/>
      <c r="Y227" s="53"/>
      <c r="Z227" s="53"/>
    </row>
    <row r="228" spans="2:26" x14ac:dyDescent="0.25">
      <c r="V228" s="7"/>
      <c r="W228" s="7"/>
      <c r="X228" s="52"/>
      <c r="Y228" s="53"/>
      <c r="Z228" s="53"/>
    </row>
    <row r="229" spans="2:26" x14ac:dyDescent="0.25">
      <c r="V229" s="7"/>
      <c r="W229" s="7"/>
      <c r="X229" s="52"/>
      <c r="Y229" s="53"/>
      <c r="Z229" s="53"/>
    </row>
    <row r="230" spans="2:26" x14ac:dyDescent="0.25">
      <c r="V230" s="7"/>
      <c r="W230" s="7"/>
      <c r="X230" s="52"/>
      <c r="Y230" s="53"/>
      <c r="Z230" s="53"/>
    </row>
    <row r="231" spans="2:26" x14ac:dyDescent="0.25">
      <c r="V231" s="7"/>
      <c r="W231" s="7"/>
      <c r="X231" s="52"/>
      <c r="Y231" s="53"/>
      <c r="Z231" s="53"/>
    </row>
    <row r="232" spans="2:26" x14ac:dyDescent="0.25">
      <c r="V232" s="7"/>
      <c r="W232" s="7"/>
      <c r="X232" s="52"/>
      <c r="Y232" s="53"/>
      <c r="Z232" s="53"/>
    </row>
    <row r="233" spans="2:26" x14ac:dyDescent="0.25"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V233" s="7"/>
      <c r="W233" s="7"/>
      <c r="X233" s="52"/>
      <c r="Y233" s="53"/>
      <c r="Z233" s="53"/>
    </row>
    <row r="234" spans="2:26" x14ac:dyDescent="0.25">
      <c r="V234" s="7"/>
      <c r="W234" s="7"/>
      <c r="X234" s="52"/>
      <c r="Y234" s="53"/>
      <c r="Z234" s="53"/>
    </row>
    <row r="235" spans="2:26" x14ac:dyDescent="0.25">
      <c r="V235" s="7"/>
      <c r="W235" s="7"/>
      <c r="X235" s="52"/>
      <c r="Y235" s="53"/>
      <c r="Z235" s="53"/>
    </row>
    <row r="236" spans="2:26" x14ac:dyDescent="0.25">
      <c r="V236" s="7"/>
      <c r="W236" s="7"/>
      <c r="X236" s="52"/>
      <c r="Y236" s="53"/>
      <c r="Z236" s="53"/>
    </row>
    <row r="237" spans="2:26" x14ac:dyDescent="0.25">
      <c r="V237" s="7"/>
      <c r="W237" s="7"/>
      <c r="X237" s="52"/>
      <c r="Y237" s="53"/>
      <c r="Z237" s="53"/>
    </row>
    <row r="238" spans="2:26" x14ac:dyDescent="0.25">
      <c r="V238" s="7"/>
      <c r="W238" s="7"/>
      <c r="X238" s="52"/>
      <c r="Y238" s="53"/>
      <c r="Z238" s="53"/>
    </row>
    <row r="239" spans="2:26" x14ac:dyDescent="0.25">
      <c r="V239" s="7"/>
      <c r="W239" s="7"/>
      <c r="X239" s="52"/>
      <c r="Y239" s="53"/>
      <c r="Z239" s="53"/>
    </row>
    <row r="240" spans="2:26" x14ac:dyDescent="0.25">
      <c r="V240" s="7"/>
      <c r="W240" s="7"/>
      <c r="X240" s="52"/>
      <c r="Y240" s="53"/>
      <c r="Z240" s="53"/>
    </row>
    <row r="241" spans="2:34" x14ac:dyDescent="0.25">
      <c r="V241" s="7"/>
      <c r="W241" s="7"/>
      <c r="X241" s="52"/>
      <c r="Y241" s="53"/>
      <c r="Z241" s="53"/>
    </row>
    <row r="242" spans="2:34" x14ac:dyDescent="0.25">
      <c r="V242" s="7"/>
      <c r="W242" s="7"/>
      <c r="X242" s="52"/>
      <c r="Y242" s="53"/>
      <c r="Z242" s="53"/>
    </row>
    <row r="243" spans="2:34" x14ac:dyDescent="0.25">
      <c r="V243" s="7"/>
      <c r="W243" s="7"/>
      <c r="X243" s="73"/>
      <c r="Y243" s="74"/>
      <c r="Z243" s="74"/>
    </row>
    <row r="244" spans="2:34" x14ac:dyDescent="0.25">
      <c r="V244" s="7"/>
      <c r="W244" s="7"/>
      <c r="X244" s="52"/>
      <c r="Y244" s="53"/>
      <c r="Z244" s="53"/>
    </row>
    <row r="245" spans="2:34" s="72" customFormat="1" x14ac:dyDescent="0.25">
      <c r="B245"/>
      <c r="C245"/>
      <c r="D245"/>
      <c r="E245"/>
      <c r="F245"/>
      <c r="G245"/>
      <c r="H245"/>
      <c r="I245"/>
      <c r="J245"/>
      <c r="K245"/>
      <c r="L245"/>
      <c r="V245" s="7"/>
      <c r="W245" s="7"/>
      <c r="X245" s="52"/>
      <c r="Y245" s="53"/>
      <c r="Z245" s="53"/>
      <c r="AA245" s="75"/>
      <c r="AB245" s="75"/>
      <c r="AC245" s="75"/>
      <c r="AD245" s="75"/>
      <c r="AE245" s="75"/>
      <c r="AF245" s="75"/>
      <c r="AG245" s="75"/>
      <c r="AH245" s="75"/>
    </row>
    <row r="246" spans="2:34" x14ac:dyDescent="0.25">
      <c r="V246" s="7"/>
      <c r="W246" s="7"/>
      <c r="X246" s="52"/>
      <c r="Y246" s="53"/>
      <c r="Z246" s="53"/>
    </row>
    <row r="247" spans="2:34" x14ac:dyDescent="0.25">
      <c r="V247" s="7"/>
      <c r="W247" s="7"/>
      <c r="X247" s="52"/>
      <c r="Y247" s="53"/>
      <c r="Z247" s="53"/>
    </row>
    <row r="248" spans="2:34" x14ac:dyDescent="0.25">
      <c r="V248" s="7"/>
      <c r="W248" s="7"/>
      <c r="X248" s="52"/>
      <c r="Y248" s="53"/>
      <c r="Z248" s="53"/>
    </row>
    <row r="249" spans="2:34" x14ac:dyDescent="0.25">
      <c r="V249" s="7"/>
      <c r="W249" s="7"/>
      <c r="X249" s="52"/>
      <c r="Y249" s="53"/>
      <c r="Z249" s="53"/>
    </row>
    <row r="250" spans="2:34" x14ac:dyDescent="0.25">
      <c r="V250" s="7"/>
      <c r="W250" s="7"/>
      <c r="X250" s="52"/>
      <c r="Y250" s="53"/>
      <c r="Z250" s="53"/>
    </row>
    <row r="251" spans="2:34" x14ac:dyDescent="0.25">
      <c r="V251" s="7"/>
      <c r="W251" s="7"/>
      <c r="X251" s="52"/>
      <c r="Y251" s="53"/>
      <c r="Z251" s="53"/>
    </row>
    <row r="252" spans="2:34" x14ac:dyDescent="0.25">
      <c r="V252" s="7"/>
      <c r="W252" s="7"/>
      <c r="X252" s="52"/>
      <c r="Y252" s="53"/>
      <c r="Z252" s="53"/>
    </row>
    <row r="253" spans="2:34" x14ac:dyDescent="0.25">
      <c r="V253" s="7"/>
      <c r="W253" s="7"/>
      <c r="X253" s="52"/>
      <c r="Y253" s="53"/>
      <c r="Z253" s="53"/>
    </row>
    <row r="254" spans="2:34" x14ac:dyDescent="0.25">
      <c r="V254" s="7"/>
      <c r="W254" s="7"/>
      <c r="X254" s="52"/>
      <c r="Y254" s="53"/>
      <c r="Z254" s="53"/>
    </row>
    <row r="255" spans="2:34" x14ac:dyDescent="0.25">
      <c r="V255" s="7"/>
      <c r="W255" s="7"/>
      <c r="X255" s="52"/>
      <c r="Y255" s="53"/>
      <c r="Z255" s="53"/>
    </row>
    <row r="256" spans="2:34" x14ac:dyDescent="0.25">
      <c r="V256" s="7"/>
      <c r="W256" s="7"/>
      <c r="X256" s="52"/>
      <c r="Y256" s="53"/>
      <c r="Z256" s="53"/>
    </row>
    <row r="257" spans="22:26" x14ac:dyDescent="0.25">
      <c r="V257" s="7"/>
      <c r="W257" s="7"/>
      <c r="X257" s="52"/>
      <c r="Y257" s="53"/>
      <c r="Z257" s="53"/>
    </row>
    <row r="258" spans="22:26" x14ac:dyDescent="0.25">
      <c r="V258" s="7"/>
      <c r="W258" s="7"/>
      <c r="X258" s="52"/>
      <c r="Y258" s="53"/>
      <c r="Z258" s="53"/>
    </row>
    <row r="259" spans="22:26" x14ac:dyDescent="0.25">
      <c r="V259" s="7"/>
      <c r="W259" s="7"/>
      <c r="X259" s="52"/>
      <c r="Y259" s="53"/>
      <c r="Z259" s="53"/>
    </row>
    <row r="260" spans="22:26" x14ac:dyDescent="0.25">
      <c r="V260" s="7"/>
      <c r="W260" s="7"/>
      <c r="X260" s="52"/>
      <c r="Y260" s="53"/>
      <c r="Z260" s="53"/>
    </row>
    <row r="261" spans="22:26" x14ac:dyDescent="0.25">
      <c r="V261" s="7"/>
      <c r="W261" s="7"/>
      <c r="X261" s="52"/>
      <c r="Y261" s="53"/>
      <c r="Z261" s="53"/>
    </row>
    <row r="262" spans="22:26" x14ac:dyDescent="0.25">
      <c r="V262" s="7"/>
      <c r="W262" s="7"/>
      <c r="X262" s="52"/>
      <c r="Y262" s="53"/>
      <c r="Z262" s="53"/>
    </row>
    <row r="263" spans="22:26" x14ac:dyDescent="0.25">
      <c r="V263" s="7"/>
      <c r="W263" s="7"/>
      <c r="X263" s="52"/>
      <c r="Y263" s="53"/>
      <c r="Z263" s="53"/>
    </row>
    <row r="264" spans="22:26" x14ac:dyDescent="0.25">
      <c r="V264" s="7"/>
      <c r="W264" s="7"/>
      <c r="X264" s="52"/>
      <c r="Y264" s="53"/>
      <c r="Z264" s="53"/>
    </row>
    <row r="265" spans="22:26" x14ac:dyDescent="0.25">
      <c r="V265" s="7"/>
      <c r="W265" s="7"/>
      <c r="X265" s="52"/>
      <c r="Y265" s="53"/>
      <c r="Z265" s="53"/>
    </row>
    <row r="266" spans="22:26" x14ac:dyDescent="0.25">
      <c r="V266" s="7"/>
      <c r="W266" s="7"/>
      <c r="X266" s="52"/>
      <c r="Y266" s="53"/>
      <c r="Z266" s="53"/>
    </row>
    <row r="267" spans="22:26" x14ac:dyDescent="0.25">
      <c r="V267" s="7"/>
      <c r="W267" s="7"/>
      <c r="X267" s="52"/>
      <c r="Y267" s="53"/>
      <c r="Z267" s="53"/>
    </row>
    <row r="268" spans="22:26" x14ac:dyDescent="0.25">
      <c r="V268" s="7"/>
      <c r="W268" s="7"/>
      <c r="X268" s="52"/>
      <c r="Y268" s="53"/>
      <c r="Z268" s="53"/>
    </row>
    <row r="269" spans="22:26" x14ac:dyDescent="0.25">
      <c r="V269" s="7"/>
      <c r="W269" s="7"/>
      <c r="X269" s="52"/>
      <c r="Y269" s="53"/>
      <c r="Z269" s="53"/>
    </row>
    <row r="270" spans="22:26" x14ac:dyDescent="0.25">
      <c r="V270" s="7"/>
      <c r="W270" s="7"/>
      <c r="X270" s="52"/>
      <c r="Y270" s="53"/>
      <c r="Z270" s="53"/>
    </row>
    <row r="271" spans="22:26" x14ac:dyDescent="0.25">
      <c r="V271" s="7"/>
      <c r="W271" s="7"/>
      <c r="X271" s="52"/>
      <c r="Y271" s="53"/>
      <c r="Z271" s="53"/>
    </row>
    <row r="272" spans="22:26" x14ac:dyDescent="0.25">
      <c r="V272" s="7"/>
      <c r="W272" s="7"/>
      <c r="X272" s="52"/>
      <c r="Y272" s="53"/>
      <c r="Z272" s="53"/>
    </row>
    <row r="273" spans="22:26" x14ac:dyDescent="0.25">
      <c r="V273" s="7"/>
      <c r="W273" s="7"/>
      <c r="X273" s="52"/>
      <c r="Y273" s="53"/>
      <c r="Z273" s="53"/>
    </row>
    <row r="274" spans="22:26" x14ac:dyDescent="0.25">
      <c r="V274" s="7"/>
      <c r="W274" s="7"/>
      <c r="X274" s="52"/>
      <c r="Y274" s="53"/>
      <c r="Z274" s="53"/>
    </row>
    <row r="275" spans="22:26" x14ac:dyDescent="0.25">
      <c r="V275" s="7"/>
      <c r="W275" s="7"/>
      <c r="X275" s="52"/>
      <c r="Y275" s="53"/>
      <c r="Z275" s="53"/>
    </row>
    <row r="276" spans="22:26" x14ac:dyDescent="0.25">
      <c r="V276" s="7"/>
      <c r="W276" s="7"/>
      <c r="X276" s="52"/>
      <c r="Y276" s="53"/>
      <c r="Z276" s="53"/>
    </row>
    <row r="277" spans="22:26" x14ac:dyDescent="0.25">
      <c r="V277" s="7"/>
      <c r="W277" s="7"/>
      <c r="X277" s="52"/>
      <c r="Y277" s="53"/>
      <c r="Z277" s="53"/>
    </row>
    <row r="278" spans="22:26" x14ac:dyDescent="0.25">
      <c r="V278" s="7"/>
      <c r="W278" s="7"/>
      <c r="X278" s="52"/>
      <c r="Y278" s="53"/>
      <c r="Z278" s="53"/>
    </row>
    <row r="279" spans="22:26" x14ac:dyDescent="0.25">
      <c r="V279" s="7"/>
      <c r="W279" s="7"/>
      <c r="X279" s="52"/>
      <c r="Y279" s="53"/>
      <c r="Z279" s="53"/>
    </row>
    <row r="280" spans="22:26" x14ac:dyDescent="0.25">
      <c r="V280" s="7"/>
      <c r="W280" s="7"/>
      <c r="X280" s="52"/>
      <c r="Y280" s="53"/>
      <c r="Z280" s="53"/>
    </row>
    <row r="281" spans="22:26" x14ac:dyDescent="0.25">
      <c r="V281" s="7"/>
      <c r="W281" s="7"/>
      <c r="X281" s="52"/>
      <c r="Y281" s="53"/>
      <c r="Z281" s="53"/>
    </row>
    <row r="282" spans="22:26" x14ac:dyDescent="0.25">
      <c r="V282" s="7"/>
      <c r="W282" s="7"/>
      <c r="X282" s="52"/>
      <c r="Y282" s="53"/>
      <c r="Z282" s="53"/>
    </row>
    <row r="283" spans="22:26" x14ac:dyDescent="0.25">
      <c r="V283" s="7"/>
      <c r="W283" s="7"/>
      <c r="X283" s="52"/>
      <c r="Y283" s="53"/>
      <c r="Z283" s="53"/>
    </row>
    <row r="284" spans="22:26" x14ac:dyDescent="0.25">
      <c r="V284" s="7"/>
      <c r="W284" s="7"/>
      <c r="X284" s="52"/>
      <c r="Y284" s="53"/>
      <c r="Z284" s="53"/>
    </row>
    <row r="285" spans="22:26" x14ac:dyDescent="0.25">
      <c r="V285" s="7"/>
      <c r="W285" s="7"/>
      <c r="X285" s="52"/>
      <c r="Y285" s="53"/>
      <c r="Z285" s="53"/>
    </row>
    <row r="286" spans="22:26" x14ac:dyDescent="0.25">
      <c r="V286" s="7"/>
      <c r="W286" s="7"/>
      <c r="X286" s="52"/>
      <c r="Y286" s="53"/>
      <c r="Z286" s="53"/>
    </row>
    <row r="287" spans="22:26" x14ac:dyDescent="0.25">
      <c r="V287" s="7"/>
      <c r="W287" s="7"/>
      <c r="X287" s="52"/>
      <c r="Y287" s="53"/>
      <c r="Z287" s="53"/>
    </row>
    <row r="288" spans="22:26" x14ac:dyDescent="0.25">
      <c r="V288" s="7"/>
      <c r="W288" s="7"/>
      <c r="X288" s="52"/>
      <c r="Y288" s="53"/>
      <c r="Z288" s="53"/>
    </row>
    <row r="289" spans="22:26" x14ac:dyDescent="0.25">
      <c r="V289" s="7"/>
      <c r="W289" s="7"/>
      <c r="X289" s="52"/>
      <c r="Y289" s="53"/>
      <c r="Z289" s="53"/>
    </row>
    <row r="290" spans="22:26" x14ac:dyDescent="0.25">
      <c r="V290" s="7"/>
      <c r="W290" s="7"/>
      <c r="X290" s="52"/>
      <c r="Y290" s="53"/>
      <c r="Z290" s="53"/>
    </row>
    <row r="291" spans="22:26" x14ac:dyDescent="0.25">
      <c r="V291" s="7"/>
      <c r="W291" s="7"/>
      <c r="X291" s="52"/>
      <c r="Y291" s="53"/>
      <c r="Z291" s="53"/>
    </row>
    <row r="292" spans="22:26" x14ac:dyDescent="0.25">
      <c r="V292" s="7"/>
      <c r="W292" s="7"/>
      <c r="X292" s="52"/>
      <c r="Y292" s="53"/>
      <c r="Z292" s="53"/>
    </row>
    <row r="293" spans="22:26" x14ac:dyDescent="0.25">
      <c r="V293" s="7"/>
      <c r="W293" s="7"/>
      <c r="X293" s="52"/>
      <c r="Y293" s="53"/>
      <c r="Z293" s="53"/>
    </row>
    <row r="294" spans="22:26" x14ac:dyDescent="0.25">
      <c r="V294" s="7"/>
      <c r="W294" s="7"/>
      <c r="X294" s="52"/>
      <c r="Y294" s="53"/>
      <c r="Z294" s="53"/>
    </row>
    <row r="295" spans="22:26" x14ac:dyDescent="0.25">
      <c r="V295" s="7"/>
      <c r="W295" s="7"/>
      <c r="X295" s="52"/>
      <c r="Y295" s="53"/>
      <c r="Z295" s="53"/>
    </row>
    <row r="296" spans="22:26" x14ac:dyDescent="0.25">
      <c r="V296" s="7"/>
      <c r="W296" s="7"/>
      <c r="X296" s="52"/>
      <c r="Y296" s="53"/>
      <c r="Z296" s="53"/>
    </row>
    <row r="297" spans="22:26" x14ac:dyDescent="0.25">
      <c r="V297" s="7"/>
      <c r="W297" s="7"/>
      <c r="X297" s="52"/>
      <c r="Y297" s="53"/>
      <c r="Z297" s="53"/>
    </row>
    <row r="298" spans="22:26" x14ac:dyDescent="0.25">
      <c r="V298" s="7"/>
      <c r="W298" s="7"/>
      <c r="X298" s="52"/>
      <c r="Y298" s="53"/>
      <c r="Z298" s="53"/>
    </row>
    <row r="299" spans="22:26" x14ac:dyDescent="0.25">
      <c r="V299" s="7"/>
      <c r="W299" s="7"/>
      <c r="X299" s="52"/>
      <c r="Y299" s="53"/>
      <c r="Z299" s="53"/>
    </row>
    <row r="300" spans="22:26" x14ac:dyDescent="0.25">
      <c r="V300" s="7"/>
      <c r="W300" s="7"/>
      <c r="X300" s="52"/>
      <c r="Y300" s="53"/>
      <c r="Z300" s="53"/>
    </row>
    <row r="301" spans="22:26" x14ac:dyDescent="0.25">
      <c r="V301" s="7"/>
      <c r="W301" s="7"/>
      <c r="X301" s="52"/>
      <c r="Y301" s="53"/>
      <c r="Z301" s="53"/>
    </row>
    <row r="302" spans="22:26" x14ac:dyDescent="0.25">
      <c r="V302" s="7"/>
      <c r="W302" s="7"/>
      <c r="X302" s="52"/>
      <c r="Y302" s="53"/>
      <c r="Z302" s="53"/>
    </row>
    <row r="303" spans="22:26" x14ac:dyDescent="0.25">
      <c r="V303" s="7"/>
      <c r="W303" s="7"/>
      <c r="X303" s="52"/>
      <c r="Y303" s="53"/>
      <c r="Z303" s="53"/>
    </row>
    <row r="304" spans="22:26" x14ac:dyDescent="0.25">
      <c r="V304" s="7"/>
      <c r="W304" s="7"/>
      <c r="X304" s="52"/>
      <c r="Y304" s="53"/>
      <c r="Z304" s="53"/>
    </row>
    <row r="305" spans="22:26" x14ac:dyDescent="0.25">
      <c r="V305" s="7"/>
      <c r="W305" s="7"/>
      <c r="X305" s="52"/>
      <c r="Y305" s="53"/>
      <c r="Z305" s="53"/>
    </row>
    <row r="306" spans="22:26" x14ac:dyDescent="0.25">
      <c r="V306" s="7"/>
      <c r="W306" s="7"/>
      <c r="X306" s="52"/>
      <c r="Y306" s="53"/>
      <c r="Z306" s="53"/>
    </row>
    <row r="307" spans="22:26" x14ac:dyDescent="0.25">
      <c r="V307" s="7"/>
      <c r="W307" s="7"/>
      <c r="X307" s="52"/>
      <c r="Y307" s="53"/>
      <c r="Z307" s="53"/>
    </row>
    <row r="308" spans="22:26" x14ac:dyDescent="0.25">
      <c r="V308" s="7"/>
      <c r="W308" s="7"/>
      <c r="X308" s="52"/>
      <c r="Y308" s="53"/>
      <c r="Z308" s="53"/>
    </row>
    <row r="309" spans="22:26" x14ac:dyDescent="0.25">
      <c r="V309" s="7"/>
      <c r="W309" s="7"/>
      <c r="X309" s="52"/>
      <c r="Y309" s="53"/>
      <c r="Z309" s="53"/>
    </row>
    <row r="310" spans="22:26" x14ac:dyDescent="0.25">
      <c r="V310" s="7"/>
      <c r="W310" s="7"/>
      <c r="X310" s="52"/>
      <c r="Y310" s="53"/>
      <c r="Z310" s="53"/>
    </row>
    <row r="311" spans="22:26" x14ac:dyDescent="0.25">
      <c r="V311" s="7"/>
      <c r="W311" s="7"/>
      <c r="X311" s="52"/>
      <c r="Y311" s="53"/>
      <c r="Z311" s="53"/>
    </row>
    <row r="312" spans="22:26" x14ac:dyDescent="0.25">
      <c r="V312" s="7"/>
      <c r="W312" s="7"/>
      <c r="X312" s="52"/>
      <c r="Y312" s="53"/>
      <c r="Z312" s="53"/>
    </row>
    <row r="313" spans="22:26" x14ac:dyDescent="0.25">
      <c r="V313" s="7"/>
      <c r="W313" s="7"/>
      <c r="X313" s="52"/>
      <c r="Y313" s="53"/>
      <c r="Z313" s="53"/>
    </row>
    <row r="314" spans="22:26" x14ac:dyDescent="0.25">
      <c r="V314" s="7"/>
      <c r="W314" s="7"/>
      <c r="X314" s="52"/>
      <c r="Y314" s="53"/>
      <c r="Z314" s="53"/>
    </row>
    <row r="315" spans="22:26" x14ac:dyDescent="0.25">
      <c r="V315" s="7"/>
      <c r="W315" s="7"/>
      <c r="X315" s="52"/>
      <c r="Y315" s="53"/>
      <c r="Z315" s="53"/>
    </row>
    <row r="316" spans="22:26" x14ac:dyDescent="0.25">
      <c r="V316" s="7"/>
      <c r="W316" s="7"/>
      <c r="X316" s="52"/>
      <c r="Y316" s="53"/>
      <c r="Z316" s="53"/>
    </row>
    <row r="317" spans="22:26" x14ac:dyDescent="0.25">
      <c r="V317" s="7"/>
      <c r="W317" s="7"/>
      <c r="X317" s="52"/>
      <c r="Y317" s="53"/>
      <c r="Z317" s="53"/>
    </row>
    <row r="318" spans="22:26" x14ac:dyDescent="0.25">
      <c r="V318" s="7"/>
      <c r="W318" s="7"/>
      <c r="X318" s="52"/>
      <c r="Y318" s="53"/>
      <c r="Z318" s="53"/>
    </row>
    <row r="319" spans="22:26" x14ac:dyDescent="0.25">
      <c r="V319" s="7"/>
      <c r="W319" s="7"/>
      <c r="X319" s="52"/>
      <c r="Y319" s="53"/>
      <c r="Z319" s="53"/>
    </row>
    <row r="320" spans="22:26" x14ac:dyDescent="0.25">
      <c r="V320" s="7"/>
      <c r="W320" s="7"/>
      <c r="X320" s="52"/>
      <c r="Y320" s="53"/>
      <c r="Z320" s="53"/>
    </row>
    <row r="321" spans="22:26" x14ac:dyDescent="0.25">
      <c r="V321" s="7"/>
      <c r="W321" s="7"/>
      <c r="X321" s="52"/>
      <c r="Y321" s="53"/>
      <c r="Z321" s="53"/>
    </row>
    <row r="322" spans="22:26" x14ac:dyDescent="0.25">
      <c r="V322" s="7"/>
      <c r="W322" s="7"/>
      <c r="X322" s="52"/>
      <c r="Y322" s="53"/>
      <c r="Z322" s="53"/>
    </row>
    <row r="323" spans="22:26" x14ac:dyDescent="0.25">
      <c r="V323" s="7"/>
      <c r="W323" s="7"/>
      <c r="X323" s="52"/>
      <c r="Y323" s="53"/>
      <c r="Z323" s="53"/>
    </row>
    <row r="324" spans="22:26" x14ac:dyDescent="0.25">
      <c r="V324" s="7"/>
      <c r="W324" s="7"/>
      <c r="X324" s="52"/>
      <c r="Y324" s="53"/>
      <c r="Z324" s="53"/>
    </row>
    <row r="325" spans="22:26" x14ac:dyDescent="0.25">
      <c r="V325" s="7"/>
      <c r="W325" s="7"/>
      <c r="X325" s="52"/>
      <c r="Y325" s="53"/>
      <c r="Z325" s="53"/>
    </row>
    <row r="326" spans="22:26" x14ac:dyDescent="0.25">
      <c r="V326" s="7"/>
      <c r="W326" s="7"/>
      <c r="X326" s="52"/>
      <c r="Y326" s="53"/>
      <c r="Z326" s="53"/>
    </row>
    <row r="327" spans="22:26" x14ac:dyDescent="0.25">
      <c r="V327" s="7"/>
      <c r="W327" s="7"/>
      <c r="X327" s="52"/>
      <c r="Y327" s="53"/>
      <c r="Z327" s="53"/>
    </row>
    <row r="328" spans="22:26" x14ac:dyDescent="0.25">
      <c r="V328" s="7"/>
      <c r="W328" s="7"/>
      <c r="X328" s="52"/>
      <c r="Y328" s="53"/>
      <c r="Z328" s="53"/>
    </row>
    <row r="329" spans="22:26" x14ac:dyDescent="0.25">
      <c r="V329" s="7"/>
      <c r="W329" s="7"/>
      <c r="X329" s="52"/>
      <c r="Y329" s="53"/>
      <c r="Z329" s="53"/>
    </row>
    <row r="330" spans="22:26" x14ac:dyDescent="0.25">
      <c r="V330" s="7"/>
      <c r="W330" s="7"/>
      <c r="X330" s="52"/>
      <c r="Y330" s="53"/>
      <c r="Z330" s="53"/>
    </row>
    <row r="331" spans="22:26" x14ac:dyDescent="0.25">
      <c r="V331" s="7"/>
      <c r="W331" s="7"/>
      <c r="X331" s="52"/>
      <c r="Y331" s="53"/>
      <c r="Z331" s="53"/>
    </row>
    <row r="332" spans="22:26" x14ac:dyDescent="0.25">
      <c r="V332" s="7"/>
      <c r="W332" s="7"/>
      <c r="X332" s="52"/>
      <c r="Y332" s="53"/>
      <c r="Z332" s="53"/>
    </row>
    <row r="333" spans="22:26" x14ac:dyDescent="0.25">
      <c r="V333" s="7"/>
      <c r="W333" s="7"/>
      <c r="X333" s="52"/>
      <c r="Y333" s="53"/>
      <c r="Z333" s="53"/>
    </row>
    <row r="334" spans="22:26" x14ac:dyDescent="0.25">
      <c r="V334" s="7"/>
      <c r="W334" s="7"/>
      <c r="X334" s="52"/>
      <c r="Y334" s="53"/>
      <c r="Z334" s="53"/>
    </row>
    <row r="335" spans="22:26" x14ac:dyDescent="0.25">
      <c r="V335" s="7"/>
      <c r="W335" s="7"/>
      <c r="X335" s="52"/>
      <c r="Y335" s="53"/>
      <c r="Z335" s="53"/>
    </row>
    <row r="336" spans="22:26" x14ac:dyDescent="0.25">
      <c r="V336" s="7"/>
      <c r="W336" s="7"/>
      <c r="X336" s="52"/>
      <c r="Y336" s="53"/>
      <c r="Z336" s="53"/>
    </row>
    <row r="337" spans="22:26" x14ac:dyDescent="0.25">
      <c r="V337" s="7"/>
      <c r="W337" s="7"/>
      <c r="X337" s="52"/>
      <c r="Y337" s="53"/>
      <c r="Z337" s="53"/>
    </row>
    <row r="338" spans="22:26" x14ac:dyDescent="0.25">
      <c r="V338" s="7"/>
      <c r="W338" s="7"/>
      <c r="X338" s="52"/>
      <c r="Y338" s="53"/>
      <c r="Z338" s="53"/>
    </row>
    <row r="339" spans="22:26" x14ac:dyDescent="0.25">
      <c r="V339" s="7"/>
      <c r="W339" s="7"/>
      <c r="X339" s="52"/>
      <c r="Y339" s="53"/>
      <c r="Z339" s="53"/>
    </row>
    <row r="340" spans="22:26" x14ac:dyDescent="0.25">
      <c r="V340" s="7"/>
      <c r="W340" s="7"/>
      <c r="X340" s="52"/>
      <c r="Y340" s="53"/>
      <c r="Z340" s="53"/>
    </row>
    <row r="341" spans="22:26" x14ac:dyDescent="0.25">
      <c r="V341" s="7"/>
      <c r="W341" s="7"/>
      <c r="X341" s="52"/>
      <c r="Y341" s="53"/>
      <c r="Z341" s="53"/>
    </row>
    <row r="342" spans="22:26" x14ac:dyDescent="0.25">
      <c r="V342" s="7"/>
      <c r="W342" s="7"/>
      <c r="X342" s="52"/>
      <c r="Y342" s="53"/>
      <c r="Z342" s="53"/>
    </row>
    <row r="343" spans="22:26" x14ac:dyDescent="0.25">
      <c r="V343" s="7"/>
      <c r="W343" s="7"/>
      <c r="X343" s="52"/>
      <c r="Y343" s="53"/>
      <c r="Z343" s="53"/>
    </row>
    <row r="344" spans="22:26" x14ac:dyDescent="0.25">
      <c r="V344" s="7"/>
      <c r="W344" s="7"/>
      <c r="X344" s="52"/>
      <c r="Y344" s="53"/>
      <c r="Z344" s="53"/>
    </row>
    <row r="345" spans="22:26" x14ac:dyDescent="0.25">
      <c r="V345" s="7"/>
      <c r="W345" s="7"/>
      <c r="X345" s="52"/>
      <c r="Y345" s="53"/>
      <c r="Z345" s="53"/>
    </row>
    <row r="346" spans="22:26" x14ac:dyDescent="0.25">
      <c r="V346" s="7"/>
      <c r="W346" s="7"/>
      <c r="X346" s="52"/>
      <c r="Y346" s="53"/>
      <c r="Z346" s="53"/>
    </row>
    <row r="347" spans="22:26" x14ac:dyDescent="0.25">
      <c r="V347" s="7"/>
      <c r="W347" s="7"/>
      <c r="X347" s="52"/>
      <c r="Y347" s="53"/>
      <c r="Z347" s="53"/>
    </row>
    <row r="348" spans="22:26" x14ac:dyDescent="0.25">
      <c r="V348" s="7"/>
      <c r="W348" s="7"/>
      <c r="X348" s="52"/>
      <c r="Y348" s="53"/>
      <c r="Z348" s="53"/>
    </row>
    <row r="349" spans="22:26" x14ac:dyDescent="0.25">
      <c r="V349" s="7"/>
      <c r="W349" s="7"/>
      <c r="X349" s="52"/>
      <c r="Y349" s="53"/>
      <c r="Z349" s="53"/>
    </row>
    <row r="350" spans="22:26" x14ac:dyDescent="0.25">
      <c r="V350" s="7"/>
      <c r="W350" s="7"/>
      <c r="X350" s="52"/>
      <c r="Y350" s="53"/>
      <c r="Z350" s="53"/>
    </row>
    <row r="351" spans="22:26" x14ac:dyDescent="0.25">
      <c r="V351" s="7"/>
      <c r="W351" s="7"/>
      <c r="X351" s="52"/>
      <c r="Y351" s="53"/>
      <c r="Z351" s="53"/>
    </row>
    <row r="352" spans="22:26" x14ac:dyDescent="0.25">
      <c r="V352" s="7"/>
      <c r="W352" s="7"/>
      <c r="X352" s="52"/>
      <c r="Y352" s="53"/>
      <c r="Z352" s="53"/>
    </row>
    <row r="353" spans="22:26" x14ac:dyDescent="0.25">
      <c r="V353" s="7"/>
      <c r="W353" s="7"/>
      <c r="X353" s="52"/>
      <c r="Y353" s="53"/>
      <c r="Z353" s="53"/>
    </row>
    <row r="354" spans="22:26" x14ac:dyDescent="0.25">
      <c r="V354" s="7"/>
      <c r="W354" s="7"/>
      <c r="X354" s="52"/>
      <c r="Y354" s="53"/>
      <c r="Z354" s="53"/>
    </row>
    <row r="355" spans="22:26" x14ac:dyDescent="0.25">
      <c r="V355" s="7"/>
      <c r="W355" s="7"/>
      <c r="X355" s="52"/>
      <c r="Y355" s="53"/>
      <c r="Z355" s="53"/>
    </row>
    <row r="356" spans="22:26" x14ac:dyDescent="0.25">
      <c r="V356" s="7"/>
      <c r="W356" s="7"/>
      <c r="X356" s="52"/>
      <c r="Y356" s="53"/>
      <c r="Z356" s="53"/>
    </row>
    <row r="357" spans="22:26" x14ac:dyDescent="0.25">
      <c r="V357" s="7"/>
      <c r="W357" s="7"/>
      <c r="X357" s="52"/>
      <c r="Y357" s="53"/>
      <c r="Z357" s="53"/>
    </row>
    <row r="358" spans="22:26" x14ac:dyDescent="0.25">
      <c r="V358" s="7"/>
      <c r="W358" s="7"/>
      <c r="X358" s="52"/>
      <c r="Y358" s="53"/>
      <c r="Z358" s="53"/>
    </row>
    <row r="359" spans="22:26" x14ac:dyDescent="0.25">
      <c r="V359" s="7"/>
      <c r="W359" s="7"/>
      <c r="X359" s="52"/>
      <c r="Y359" s="53"/>
      <c r="Z359" s="53"/>
    </row>
    <row r="360" spans="22:26" x14ac:dyDescent="0.25">
      <c r="V360" s="7"/>
      <c r="W360" s="7"/>
      <c r="X360" s="52"/>
      <c r="Y360" s="53"/>
      <c r="Z360" s="53"/>
    </row>
    <row r="361" spans="22:26" x14ac:dyDescent="0.25">
      <c r="V361" s="7"/>
      <c r="W361" s="7"/>
      <c r="X361" s="52"/>
      <c r="Y361" s="53"/>
      <c r="Z361" s="53"/>
    </row>
    <row r="362" spans="22:26" x14ac:dyDescent="0.25">
      <c r="V362" s="7"/>
      <c r="W362" s="7"/>
      <c r="X362" s="52"/>
      <c r="Y362" s="53"/>
      <c r="Z362" s="53"/>
    </row>
    <row r="363" spans="22:26" x14ac:dyDescent="0.25">
      <c r="V363" s="7"/>
      <c r="W363" s="7"/>
      <c r="X363" s="52"/>
      <c r="Y363" s="53"/>
      <c r="Z363" s="53"/>
    </row>
    <row r="364" spans="22:26" x14ac:dyDescent="0.25">
      <c r="V364" s="7"/>
      <c r="W364" s="7"/>
      <c r="X364" s="52"/>
      <c r="Y364" s="53"/>
      <c r="Z364" s="53"/>
    </row>
    <row r="365" spans="22:26" x14ac:dyDescent="0.25">
      <c r="V365" s="7"/>
      <c r="W365" s="7"/>
      <c r="X365" s="52"/>
      <c r="Y365" s="53"/>
      <c r="Z365" s="53"/>
    </row>
    <row r="366" spans="22:26" x14ac:dyDescent="0.25">
      <c r="V366" s="7"/>
      <c r="W366" s="7"/>
      <c r="X366" s="52"/>
      <c r="Y366" s="53"/>
      <c r="Z366" s="53"/>
    </row>
    <row r="367" spans="22:26" x14ac:dyDescent="0.25">
      <c r="V367" s="7"/>
      <c r="W367" s="7"/>
      <c r="X367" s="52"/>
      <c r="Y367" s="53"/>
      <c r="Z367" s="53"/>
    </row>
    <row r="368" spans="22:26" x14ac:dyDescent="0.25">
      <c r="V368" s="7"/>
      <c r="W368" s="7"/>
      <c r="X368" s="52"/>
      <c r="Y368" s="53"/>
      <c r="Z368" s="53"/>
    </row>
    <row r="369" spans="22:26" x14ac:dyDescent="0.25">
      <c r="V369" s="7"/>
      <c r="W369" s="7"/>
      <c r="X369" s="52"/>
      <c r="Y369" s="53"/>
      <c r="Z369" s="53"/>
    </row>
    <row r="370" spans="22:26" x14ac:dyDescent="0.25">
      <c r="V370" s="7"/>
      <c r="W370" s="7"/>
      <c r="X370" s="52"/>
      <c r="Y370" s="53"/>
      <c r="Z370" s="53"/>
    </row>
    <row r="371" spans="22:26" x14ac:dyDescent="0.25">
      <c r="V371" s="7"/>
      <c r="W371" s="7"/>
      <c r="X371" s="52"/>
      <c r="Y371" s="53"/>
      <c r="Z371" s="53"/>
    </row>
    <row r="372" spans="22:26" x14ac:dyDescent="0.25">
      <c r="V372" s="7"/>
      <c r="W372" s="7"/>
      <c r="X372" s="52"/>
      <c r="Y372" s="53"/>
      <c r="Z372" s="53"/>
    </row>
    <row r="373" spans="22:26" x14ac:dyDescent="0.25">
      <c r="V373" s="7"/>
      <c r="W373" s="7"/>
      <c r="X373" s="52"/>
      <c r="Y373" s="53"/>
      <c r="Z373" s="53"/>
    </row>
    <row r="374" spans="22:26" x14ac:dyDescent="0.25">
      <c r="V374" s="7"/>
      <c r="W374" s="7"/>
      <c r="X374" s="52"/>
      <c r="Y374" s="53"/>
      <c r="Z374" s="53"/>
    </row>
    <row r="375" spans="22:26" x14ac:dyDescent="0.25">
      <c r="V375" s="7"/>
      <c r="W375" s="7"/>
      <c r="X375" s="52"/>
      <c r="Y375" s="53"/>
      <c r="Z375" s="53"/>
    </row>
    <row r="376" spans="22:26" x14ac:dyDescent="0.25">
      <c r="V376" s="7"/>
      <c r="W376" s="7"/>
      <c r="X376" s="52"/>
      <c r="Y376" s="53"/>
      <c r="Z376" s="53"/>
    </row>
    <row r="377" spans="22:26" x14ac:dyDescent="0.25">
      <c r="V377" s="7"/>
      <c r="W377" s="7"/>
      <c r="X377" s="52"/>
      <c r="Y377" s="53"/>
      <c r="Z377" s="53"/>
    </row>
    <row r="378" spans="22:26" x14ac:dyDescent="0.25">
      <c r="V378" s="7"/>
      <c r="W378" s="7"/>
      <c r="X378" s="52"/>
      <c r="Y378" s="53"/>
      <c r="Z378" s="53"/>
    </row>
    <row r="379" spans="22:26" x14ac:dyDescent="0.25">
      <c r="V379" s="7"/>
      <c r="W379" s="7"/>
      <c r="X379" s="52"/>
      <c r="Y379" s="53"/>
      <c r="Z379" s="53"/>
    </row>
    <row r="380" spans="22:26" x14ac:dyDescent="0.25">
      <c r="V380" s="7"/>
      <c r="W380" s="7"/>
      <c r="X380" s="52"/>
      <c r="Y380" s="53"/>
      <c r="Z380" s="53"/>
    </row>
    <row r="381" spans="22:26" x14ac:dyDescent="0.25">
      <c r="V381" s="7"/>
      <c r="W381" s="7"/>
      <c r="X381" s="52"/>
      <c r="Y381" s="53"/>
      <c r="Z381" s="53"/>
    </row>
    <row r="382" spans="22:26" x14ac:dyDescent="0.25">
      <c r="V382" s="7"/>
      <c r="W382" s="7"/>
      <c r="X382" s="52"/>
      <c r="Y382" s="53"/>
      <c r="Z382" s="53"/>
    </row>
    <row r="383" spans="22:26" x14ac:dyDescent="0.25">
      <c r="V383" s="7"/>
      <c r="W383" s="7"/>
      <c r="X383" s="52"/>
      <c r="Y383" s="53"/>
      <c r="Z383" s="53"/>
    </row>
    <row r="384" spans="22:26" x14ac:dyDescent="0.25">
      <c r="V384" s="7"/>
      <c r="W384" s="7"/>
      <c r="X384" s="52"/>
      <c r="Y384" s="53"/>
      <c r="Z384" s="53"/>
    </row>
    <row r="385" spans="22:26" x14ac:dyDescent="0.25">
      <c r="V385" s="7"/>
      <c r="W385" s="7"/>
      <c r="X385" s="52"/>
      <c r="Y385" s="53"/>
      <c r="Z385" s="53"/>
    </row>
    <row r="386" spans="22:26" x14ac:dyDescent="0.25">
      <c r="V386" s="7"/>
      <c r="W386" s="7"/>
      <c r="X386" s="52"/>
      <c r="Y386" s="53"/>
      <c r="Z386" s="53"/>
    </row>
    <row r="387" spans="22:26" x14ac:dyDescent="0.25">
      <c r="V387" s="7"/>
      <c r="W387" s="7"/>
      <c r="X387" s="52"/>
      <c r="Y387" s="53"/>
      <c r="Z387" s="53"/>
    </row>
    <row r="388" spans="22:26" x14ac:dyDescent="0.25">
      <c r="V388" s="7"/>
      <c r="W388" s="7"/>
      <c r="X388" s="52"/>
      <c r="Y388" s="53"/>
      <c r="Z388" s="53"/>
    </row>
    <row r="389" spans="22:26" x14ac:dyDescent="0.25">
      <c r="V389" s="7"/>
      <c r="W389" s="7"/>
      <c r="X389" s="52"/>
      <c r="Y389" s="53"/>
      <c r="Z389" s="53"/>
    </row>
    <row r="390" spans="22:26" x14ac:dyDescent="0.25">
      <c r="V390" s="7"/>
      <c r="W390" s="7"/>
      <c r="X390" s="52"/>
      <c r="Y390" s="53"/>
      <c r="Z390" s="53"/>
    </row>
    <row r="391" spans="22:26" x14ac:dyDescent="0.25">
      <c r="V391" s="7"/>
      <c r="W391" s="7"/>
      <c r="X391" s="52"/>
      <c r="Y391" s="53"/>
      <c r="Z391" s="53"/>
    </row>
    <row r="392" spans="22:26" x14ac:dyDescent="0.25">
      <c r="V392" s="7"/>
      <c r="W392" s="7"/>
      <c r="X392" s="52"/>
      <c r="Y392" s="53"/>
      <c r="Z392" s="53"/>
    </row>
    <row r="393" spans="22:26" x14ac:dyDescent="0.25">
      <c r="V393" s="7"/>
      <c r="W393" s="7"/>
      <c r="X393" s="52"/>
      <c r="Y393" s="53"/>
      <c r="Z393" s="53"/>
    </row>
    <row r="394" spans="22:26" x14ac:dyDescent="0.25">
      <c r="V394" s="7"/>
      <c r="W394" s="7"/>
      <c r="X394" s="52"/>
      <c r="Y394" s="53"/>
      <c r="Z394" s="53"/>
    </row>
    <row r="395" spans="22:26" x14ac:dyDescent="0.25">
      <c r="V395" s="7"/>
      <c r="W395" s="7"/>
      <c r="X395" s="52"/>
      <c r="Y395" s="53"/>
      <c r="Z395" s="53"/>
    </row>
    <row r="396" spans="22:26" x14ac:dyDescent="0.25">
      <c r="V396" s="7"/>
      <c r="W396" s="7"/>
      <c r="X396" s="52"/>
      <c r="Y396" s="53"/>
      <c r="Z396" s="53"/>
    </row>
    <row r="397" spans="22:26" x14ac:dyDescent="0.25">
      <c r="V397" s="7"/>
      <c r="W397" s="7"/>
      <c r="X397" s="52"/>
      <c r="Y397" s="53"/>
      <c r="Z397" s="53"/>
    </row>
    <row r="398" spans="22:26" x14ac:dyDescent="0.25">
      <c r="V398" s="7"/>
      <c r="W398" s="7"/>
      <c r="X398" s="52"/>
      <c r="Y398" s="53"/>
      <c r="Z398" s="53"/>
    </row>
    <row r="399" spans="22:26" x14ac:dyDescent="0.25">
      <c r="V399" s="7"/>
      <c r="W399" s="7"/>
      <c r="X399" s="52"/>
      <c r="Y399" s="53"/>
      <c r="Z399" s="53"/>
    </row>
    <row r="400" spans="22:26" x14ac:dyDescent="0.25">
      <c r="V400" s="7"/>
      <c r="W400" s="7"/>
      <c r="X400" s="52"/>
      <c r="Y400" s="53"/>
      <c r="Z400" s="53"/>
    </row>
    <row r="401" spans="22:26" x14ac:dyDescent="0.25">
      <c r="V401" s="7"/>
      <c r="W401" s="7"/>
      <c r="X401" s="52"/>
      <c r="Y401" s="53"/>
      <c r="Z401" s="53"/>
    </row>
    <row r="402" spans="22:26" x14ac:dyDescent="0.25">
      <c r="V402" s="7"/>
      <c r="W402" s="7"/>
      <c r="X402" s="52"/>
      <c r="Y402" s="53"/>
      <c r="Z402" s="53"/>
    </row>
    <row r="403" spans="22:26" x14ac:dyDescent="0.25">
      <c r="V403" s="7"/>
      <c r="W403" s="7"/>
      <c r="X403" s="52"/>
      <c r="Y403" s="53"/>
      <c r="Z403" s="53"/>
    </row>
    <row r="404" spans="22:26" x14ac:dyDescent="0.25">
      <c r="V404" s="7"/>
      <c r="W404" s="7"/>
      <c r="X404" s="52"/>
      <c r="Y404" s="53"/>
      <c r="Z404" s="53"/>
    </row>
    <row r="405" spans="22:26" x14ac:dyDescent="0.25">
      <c r="V405" s="7"/>
      <c r="W405" s="7"/>
      <c r="X405" s="52"/>
      <c r="Y405" s="53"/>
      <c r="Z405" s="53"/>
    </row>
    <row r="406" spans="22:26" x14ac:dyDescent="0.25">
      <c r="V406" s="7"/>
      <c r="W406" s="7"/>
      <c r="X406" s="52"/>
      <c r="Y406" s="53"/>
      <c r="Z406" s="53"/>
    </row>
    <row r="407" spans="22:26" x14ac:dyDescent="0.25">
      <c r="V407" s="7"/>
      <c r="W407" s="7"/>
      <c r="X407" s="52"/>
      <c r="Y407" s="53"/>
      <c r="Z407" s="53"/>
    </row>
    <row r="408" spans="22:26" x14ac:dyDescent="0.25">
      <c r="V408" s="7"/>
      <c r="W408" s="7"/>
      <c r="X408" s="52"/>
      <c r="Y408" s="53"/>
      <c r="Z408" s="53"/>
    </row>
    <row r="409" spans="22:26" x14ac:dyDescent="0.25">
      <c r="V409" s="7"/>
      <c r="W409" s="7"/>
      <c r="X409" s="52"/>
      <c r="Y409" s="53"/>
      <c r="Z409" s="53"/>
    </row>
    <row r="410" spans="22:26" x14ac:dyDescent="0.25">
      <c r="V410" s="7"/>
      <c r="W410" s="7"/>
      <c r="X410" s="52"/>
      <c r="Y410" s="53"/>
      <c r="Z410" s="53"/>
    </row>
    <row r="411" spans="22:26" x14ac:dyDescent="0.25">
      <c r="V411" s="7"/>
      <c r="W411" s="7"/>
      <c r="X411" s="52"/>
      <c r="Y411" s="53"/>
      <c r="Z411" s="53"/>
    </row>
    <row r="412" spans="22:26" x14ac:dyDescent="0.25">
      <c r="V412" s="7"/>
      <c r="W412" s="7"/>
      <c r="X412" s="52"/>
      <c r="Y412" s="53"/>
      <c r="Z412" s="53"/>
    </row>
    <row r="413" spans="22:26" x14ac:dyDescent="0.25">
      <c r="V413" s="7"/>
      <c r="W413" s="7"/>
      <c r="X413" s="52"/>
      <c r="Y413" s="53"/>
      <c r="Z413" s="53"/>
    </row>
    <row r="414" spans="22:26" x14ac:dyDescent="0.25">
      <c r="V414" s="7"/>
      <c r="W414" s="7"/>
      <c r="X414" s="52"/>
      <c r="Y414" s="53"/>
      <c r="Z414" s="53"/>
    </row>
    <row r="415" spans="22:26" x14ac:dyDescent="0.25">
      <c r="V415" s="7"/>
      <c r="W415" s="7"/>
      <c r="X415" s="52"/>
      <c r="Y415" s="53"/>
      <c r="Z415" s="53"/>
    </row>
    <row r="416" spans="22:26" x14ac:dyDescent="0.25">
      <c r="V416" s="7"/>
      <c r="W416" s="7"/>
      <c r="X416" s="52"/>
      <c r="Y416" s="53"/>
      <c r="Z416" s="53"/>
    </row>
    <row r="417" spans="22:26" x14ac:dyDescent="0.25">
      <c r="V417" s="7"/>
      <c r="W417" s="7"/>
      <c r="X417" s="52"/>
      <c r="Y417" s="53"/>
      <c r="Z417" s="53"/>
    </row>
    <row r="418" spans="22:26" x14ac:dyDescent="0.25">
      <c r="V418" s="7"/>
      <c r="W418" s="7"/>
      <c r="X418" s="52"/>
      <c r="Y418" s="53"/>
      <c r="Z418" s="53"/>
    </row>
    <row r="419" spans="22:26" x14ac:dyDescent="0.25">
      <c r="V419" s="7"/>
      <c r="W419" s="7"/>
      <c r="X419" s="52"/>
      <c r="Y419" s="53"/>
      <c r="Z419" s="53"/>
    </row>
    <row r="420" spans="22:26" x14ac:dyDescent="0.25">
      <c r="V420" s="7"/>
      <c r="W420" s="7"/>
      <c r="X420" s="52"/>
      <c r="Y420" s="53"/>
      <c r="Z420" s="53"/>
    </row>
    <row r="421" spans="22:26" x14ac:dyDescent="0.25">
      <c r="V421" s="7"/>
      <c r="W421" s="7"/>
      <c r="X421" s="52"/>
      <c r="Y421" s="53"/>
      <c r="Z421" s="53"/>
    </row>
    <row r="422" spans="22:26" x14ac:dyDescent="0.25">
      <c r="V422" s="7"/>
      <c r="W422" s="7"/>
      <c r="X422" s="52"/>
      <c r="Y422" s="53"/>
      <c r="Z422" s="53"/>
    </row>
    <row r="423" spans="22:26" x14ac:dyDescent="0.25">
      <c r="V423" s="7"/>
      <c r="W423" s="7"/>
      <c r="X423" s="52"/>
      <c r="Y423" s="53"/>
      <c r="Z423" s="53"/>
    </row>
    <row r="424" spans="22:26" x14ac:dyDescent="0.25">
      <c r="V424" s="7"/>
      <c r="W424" s="7"/>
      <c r="X424" s="52"/>
      <c r="Y424" s="53"/>
      <c r="Z424" s="53"/>
    </row>
    <row r="425" spans="22:26" x14ac:dyDescent="0.25">
      <c r="V425" s="7"/>
      <c r="W425" s="7"/>
      <c r="X425" s="52"/>
      <c r="Y425" s="53"/>
      <c r="Z425" s="53"/>
    </row>
    <row r="426" spans="22:26" x14ac:dyDescent="0.25">
      <c r="V426" s="7"/>
      <c r="W426" s="7"/>
      <c r="X426" s="52"/>
      <c r="Y426" s="53"/>
      <c r="Z426" s="53"/>
    </row>
    <row r="427" spans="22:26" x14ac:dyDescent="0.25">
      <c r="V427" s="7"/>
      <c r="W427" s="7"/>
      <c r="X427" s="52"/>
      <c r="Y427" s="53"/>
      <c r="Z427" s="53"/>
    </row>
    <row r="428" spans="22:26" x14ac:dyDescent="0.25">
      <c r="V428" s="7"/>
      <c r="W428" s="7"/>
      <c r="X428" s="52"/>
      <c r="Y428" s="53"/>
      <c r="Z428" s="53"/>
    </row>
    <row r="429" spans="22:26" x14ac:dyDescent="0.25">
      <c r="V429" s="7"/>
      <c r="W429" s="7"/>
      <c r="X429" s="52"/>
      <c r="Y429" s="53"/>
      <c r="Z429" s="53"/>
    </row>
    <row r="430" spans="22:26" x14ac:dyDescent="0.25">
      <c r="V430" s="7"/>
      <c r="W430" s="7"/>
      <c r="X430" s="52"/>
      <c r="Y430" s="53"/>
      <c r="Z430" s="53"/>
    </row>
    <row r="431" spans="22:26" x14ac:dyDescent="0.25">
      <c r="V431" s="7"/>
      <c r="W431" s="7"/>
      <c r="X431" s="52"/>
      <c r="Y431" s="53"/>
      <c r="Z431" s="53"/>
    </row>
    <row r="432" spans="22:26" x14ac:dyDescent="0.25">
      <c r="V432" s="7"/>
      <c r="W432" s="7"/>
      <c r="X432" s="52"/>
      <c r="Y432" s="53"/>
      <c r="Z432" s="53"/>
    </row>
    <row r="433" spans="22:26" x14ac:dyDescent="0.25">
      <c r="V433" s="7"/>
      <c r="W433" s="7"/>
      <c r="X433" s="52"/>
      <c r="Y433" s="53"/>
      <c r="Z433" s="53"/>
    </row>
    <row r="434" spans="22:26" x14ac:dyDescent="0.25">
      <c r="V434" s="7"/>
      <c r="W434" s="7"/>
      <c r="X434" s="52"/>
      <c r="Y434" s="53"/>
      <c r="Z434" s="53"/>
    </row>
    <row r="435" spans="22:26" x14ac:dyDescent="0.25">
      <c r="V435" s="7"/>
      <c r="W435" s="7"/>
      <c r="X435" s="52"/>
      <c r="Y435" s="53"/>
      <c r="Z435" s="53"/>
    </row>
    <row r="436" spans="22:26" x14ac:dyDescent="0.25">
      <c r="V436" s="7"/>
      <c r="W436" s="7"/>
      <c r="X436" s="52"/>
      <c r="Y436" s="53"/>
      <c r="Z436" s="53"/>
    </row>
    <row r="437" spans="22:26" x14ac:dyDescent="0.25">
      <c r="V437" s="7"/>
      <c r="W437" s="7"/>
      <c r="X437" s="52"/>
      <c r="Y437" s="53"/>
      <c r="Z437" s="53"/>
    </row>
    <row r="438" spans="22:26" x14ac:dyDescent="0.25">
      <c r="V438" s="7"/>
      <c r="W438" s="7"/>
      <c r="X438" s="52"/>
      <c r="Y438" s="53"/>
      <c r="Z438" s="53"/>
    </row>
    <row r="439" spans="22:26" x14ac:dyDescent="0.25">
      <c r="V439" s="7"/>
      <c r="W439" s="7"/>
      <c r="X439" s="52"/>
      <c r="Y439" s="53"/>
      <c r="Z439" s="53"/>
    </row>
    <row r="440" spans="22:26" x14ac:dyDescent="0.25">
      <c r="V440" s="7"/>
      <c r="W440" s="7"/>
      <c r="X440" s="52"/>
      <c r="Y440" s="53"/>
      <c r="Z440" s="53"/>
    </row>
    <row r="441" spans="22:26" x14ac:dyDescent="0.25">
      <c r="V441" s="7"/>
      <c r="W441" s="7"/>
      <c r="X441" s="52"/>
      <c r="Y441" s="53"/>
      <c r="Z441" s="53"/>
    </row>
    <row r="442" spans="22:26" x14ac:dyDescent="0.25">
      <c r="V442" s="7"/>
      <c r="W442" s="7"/>
      <c r="X442" s="52"/>
      <c r="Y442" s="53"/>
      <c r="Z442" s="53"/>
    </row>
    <row r="443" spans="22:26" x14ac:dyDescent="0.25">
      <c r="V443" s="7"/>
      <c r="W443" s="7"/>
      <c r="X443" s="52"/>
      <c r="Y443" s="53"/>
      <c r="Z443" s="53"/>
    </row>
    <row r="444" spans="22:26" x14ac:dyDescent="0.25">
      <c r="V444" s="7"/>
      <c r="W444" s="7"/>
      <c r="X444" s="52"/>
      <c r="Y444" s="53"/>
      <c r="Z444" s="53"/>
    </row>
    <row r="445" spans="22:26" x14ac:dyDescent="0.25">
      <c r="V445" s="7"/>
      <c r="W445" s="7"/>
      <c r="X445" s="52"/>
      <c r="Y445" s="53"/>
      <c r="Z445" s="53"/>
    </row>
    <row r="446" spans="22:26" x14ac:dyDescent="0.25">
      <c r="V446" s="7"/>
      <c r="W446" s="7"/>
      <c r="X446" s="52"/>
      <c r="Y446" s="53"/>
      <c r="Z446" s="53"/>
    </row>
    <row r="447" spans="22:26" x14ac:dyDescent="0.25">
      <c r="V447" s="7"/>
      <c r="W447" s="7"/>
      <c r="X447" s="52"/>
      <c r="Y447" s="53"/>
      <c r="Z447" s="53"/>
    </row>
    <row r="448" spans="22:26" x14ac:dyDescent="0.25">
      <c r="V448" s="7"/>
      <c r="W448" s="7"/>
      <c r="X448" s="52"/>
      <c r="Y448" s="53"/>
      <c r="Z448" s="53"/>
    </row>
    <row r="449" spans="22:26" x14ac:dyDescent="0.25">
      <c r="V449" s="7"/>
      <c r="W449" s="7"/>
      <c r="X449" s="52"/>
      <c r="Y449" s="53"/>
      <c r="Z449" s="53"/>
    </row>
    <row r="450" spans="22:26" x14ac:dyDescent="0.25">
      <c r="V450" s="7"/>
      <c r="W450" s="7"/>
      <c r="X450" s="52"/>
      <c r="Y450" s="53"/>
      <c r="Z450" s="53"/>
    </row>
    <row r="451" spans="22:26" x14ac:dyDescent="0.25">
      <c r="V451" s="7"/>
      <c r="W451" s="7"/>
      <c r="X451" s="52"/>
      <c r="Y451" s="53"/>
      <c r="Z451" s="53"/>
    </row>
    <row r="452" spans="22:26" x14ac:dyDescent="0.25">
      <c r="V452" s="7"/>
      <c r="W452" s="7"/>
      <c r="X452" s="52"/>
      <c r="Y452" s="53"/>
      <c r="Z452" s="53"/>
    </row>
    <row r="453" spans="22:26" x14ac:dyDescent="0.25">
      <c r="V453" s="7"/>
      <c r="W453" s="7"/>
      <c r="X453" s="52"/>
      <c r="Y453" s="53"/>
      <c r="Z453" s="53"/>
    </row>
    <row r="454" spans="22:26" x14ac:dyDescent="0.25">
      <c r="V454" s="7"/>
      <c r="W454" s="7"/>
      <c r="X454" s="52"/>
      <c r="Y454" s="53"/>
      <c r="Z454" s="53"/>
    </row>
    <row r="455" spans="22:26" x14ac:dyDescent="0.25">
      <c r="V455" s="7"/>
      <c r="W455" s="7"/>
      <c r="X455" s="52"/>
      <c r="Y455" s="53"/>
      <c r="Z455" s="53"/>
    </row>
    <row r="456" spans="22:26" x14ac:dyDescent="0.25">
      <c r="V456" s="7"/>
      <c r="W456" s="7"/>
      <c r="X456" s="52"/>
      <c r="Y456" s="53"/>
      <c r="Z456" s="53"/>
    </row>
    <row r="457" spans="22:26" x14ac:dyDescent="0.25">
      <c r="V457" s="7"/>
      <c r="W457" s="7"/>
      <c r="X457" s="52"/>
      <c r="Y457" s="53"/>
      <c r="Z457" s="53"/>
    </row>
    <row r="458" spans="22:26" x14ac:dyDescent="0.25">
      <c r="V458" s="7"/>
      <c r="W458" s="7"/>
      <c r="X458" s="52"/>
      <c r="Y458" s="53"/>
      <c r="Z458" s="53"/>
    </row>
    <row r="459" spans="22:26" x14ac:dyDescent="0.25">
      <c r="V459" s="7"/>
      <c r="W459" s="7"/>
      <c r="X459" s="52"/>
      <c r="Y459" s="53"/>
      <c r="Z459" s="53"/>
    </row>
    <row r="460" spans="22:26" x14ac:dyDescent="0.25">
      <c r="V460" s="7"/>
      <c r="W460" s="7"/>
      <c r="X460" s="52"/>
      <c r="Y460" s="53"/>
      <c r="Z460" s="53"/>
    </row>
    <row r="461" spans="22:26" x14ac:dyDescent="0.25">
      <c r="V461" s="7"/>
      <c r="W461" s="7"/>
      <c r="X461" s="52"/>
      <c r="Y461" s="53"/>
      <c r="Z461" s="53"/>
    </row>
    <row r="462" spans="22:26" x14ac:dyDescent="0.25">
      <c r="V462" s="7"/>
      <c r="W462" s="7"/>
      <c r="X462" s="52"/>
      <c r="Y462" s="53"/>
      <c r="Z462" s="53"/>
    </row>
    <row r="463" spans="22:26" x14ac:dyDescent="0.25">
      <c r="V463" s="7"/>
      <c r="W463" s="7"/>
      <c r="X463" s="52"/>
      <c r="Y463" s="53"/>
      <c r="Z463" s="53"/>
    </row>
    <row r="464" spans="22:26" x14ac:dyDescent="0.25">
      <c r="V464" s="7"/>
      <c r="W464" s="7"/>
      <c r="X464" s="52"/>
      <c r="Y464" s="53"/>
      <c r="Z464" s="53"/>
    </row>
    <row r="465" spans="22:26" x14ac:dyDescent="0.25">
      <c r="V465" s="7"/>
      <c r="W465" s="7"/>
      <c r="X465" s="52"/>
      <c r="Y465" s="53"/>
      <c r="Z465" s="53"/>
    </row>
    <row r="466" spans="22:26" x14ac:dyDescent="0.25">
      <c r="V466" s="7"/>
      <c r="W466" s="7"/>
      <c r="X466" s="52"/>
      <c r="Y466" s="53"/>
      <c r="Z466" s="53"/>
    </row>
    <row r="467" spans="22:26" x14ac:dyDescent="0.25">
      <c r="V467" s="7"/>
      <c r="W467" s="7"/>
      <c r="X467" s="52"/>
      <c r="Y467" s="53"/>
      <c r="Z467" s="53"/>
    </row>
    <row r="468" spans="22:26" x14ac:dyDescent="0.25">
      <c r="V468" s="7"/>
      <c r="W468" s="7"/>
      <c r="X468" s="52"/>
      <c r="Y468" s="53"/>
      <c r="Z468" s="53"/>
    </row>
    <row r="469" spans="22:26" x14ac:dyDescent="0.25">
      <c r="V469" s="7"/>
      <c r="W469" s="7"/>
      <c r="X469" s="52"/>
      <c r="Y469" s="53"/>
      <c r="Z469" s="53"/>
    </row>
    <row r="470" spans="22:26" x14ac:dyDescent="0.25">
      <c r="V470" s="7"/>
      <c r="W470" s="7"/>
      <c r="X470" s="52"/>
      <c r="Y470" s="53"/>
      <c r="Z470" s="53"/>
    </row>
    <row r="471" spans="22:26" x14ac:dyDescent="0.25">
      <c r="V471" s="7"/>
      <c r="W471" s="7"/>
      <c r="X471" s="52"/>
      <c r="Y471" s="53"/>
      <c r="Z471" s="53"/>
    </row>
    <row r="472" spans="22:26" x14ac:dyDescent="0.25">
      <c r="V472" s="7"/>
      <c r="W472" s="7"/>
      <c r="X472" s="52"/>
      <c r="Y472" s="53"/>
      <c r="Z472" s="53"/>
    </row>
    <row r="473" spans="22:26" x14ac:dyDescent="0.25">
      <c r="V473" s="7"/>
      <c r="W473" s="7"/>
      <c r="X473" s="52"/>
      <c r="Y473" s="53"/>
      <c r="Z473" s="53"/>
    </row>
    <row r="474" spans="22:26" x14ac:dyDescent="0.25">
      <c r="V474" s="7"/>
      <c r="W474" s="7"/>
      <c r="X474" s="52"/>
      <c r="Y474" s="53"/>
      <c r="Z474" s="53"/>
    </row>
    <row r="475" spans="22:26" x14ac:dyDescent="0.25">
      <c r="V475" s="7"/>
      <c r="W475" s="7"/>
      <c r="X475" s="52"/>
      <c r="Y475" s="53"/>
      <c r="Z475" s="53"/>
    </row>
    <row r="476" spans="22:26" x14ac:dyDescent="0.25">
      <c r="V476" s="7"/>
      <c r="W476" s="7"/>
      <c r="X476" s="52"/>
      <c r="Y476" s="53"/>
      <c r="Z476" s="53"/>
    </row>
    <row r="477" spans="22:26" x14ac:dyDescent="0.25">
      <c r="V477" s="7"/>
      <c r="W477" s="7"/>
      <c r="X477" s="52"/>
      <c r="Y477" s="53"/>
      <c r="Z477" s="53"/>
    </row>
    <row r="478" spans="22:26" x14ac:dyDescent="0.25">
      <c r="V478" s="7"/>
      <c r="W478" s="7"/>
      <c r="X478" s="52"/>
      <c r="Y478" s="53"/>
      <c r="Z478" s="53"/>
    </row>
    <row r="479" spans="22:26" x14ac:dyDescent="0.25">
      <c r="V479" s="7"/>
      <c r="W479" s="7"/>
      <c r="X479" s="52"/>
      <c r="Y479" s="53"/>
      <c r="Z479" s="53"/>
    </row>
    <row r="480" spans="22:26" x14ac:dyDescent="0.25">
      <c r="V480" s="7"/>
      <c r="W480" s="7"/>
      <c r="X480" s="52"/>
      <c r="Y480" s="53"/>
      <c r="Z480" s="53"/>
    </row>
    <row r="481" spans="22:26" x14ac:dyDescent="0.25">
      <c r="V481" s="7"/>
      <c r="W481" s="7"/>
      <c r="X481" s="52"/>
      <c r="Y481" s="53"/>
      <c r="Z481" s="53"/>
    </row>
    <row r="482" spans="22:26" x14ac:dyDescent="0.25">
      <c r="V482" s="7"/>
      <c r="W482" s="7"/>
      <c r="X482" s="52"/>
      <c r="Y482" s="53"/>
      <c r="Z482" s="53"/>
    </row>
    <row r="483" spans="22:26" x14ac:dyDescent="0.25">
      <c r="V483" s="7"/>
      <c r="W483" s="7"/>
      <c r="X483" s="52"/>
      <c r="Y483" s="53"/>
      <c r="Z483" s="53"/>
    </row>
    <row r="484" spans="22:26" x14ac:dyDescent="0.25">
      <c r="V484" s="7"/>
      <c r="W484" s="7"/>
      <c r="X484" s="52"/>
      <c r="Y484" s="53"/>
      <c r="Z484" s="53"/>
    </row>
    <row r="485" spans="22:26" x14ac:dyDescent="0.25">
      <c r="V485" s="7"/>
      <c r="W485" s="7"/>
      <c r="X485" s="52"/>
      <c r="Y485" s="53"/>
      <c r="Z485" s="53"/>
    </row>
    <row r="486" spans="22:26" x14ac:dyDescent="0.25">
      <c r="V486" s="7"/>
      <c r="W486" s="7"/>
      <c r="X486" s="52"/>
      <c r="Y486" s="53"/>
      <c r="Z486" s="53"/>
    </row>
    <row r="487" spans="22:26" x14ac:dyDescent="0.25">
      <c r="V487" s="7"/>
      <c r="W487" s="7"/>
      <c r="X487" s="52"/>
      <c r="Y487" s="53"/>
      <c r="Z487" s="53"/>
    </row>
    <row r="488" spans="22:26" x14ac:dyDescent="0.25">
      <c r="V488" s="7"/>
      <c r="W488" s="7"/>
      <c r="X488" s="52"/>
      <c r="Y488" s="53"/>
      <c r="Z488" s="53"/>
    </row>
    <row r="489" spans="22:26" x14ac:dyDescent="0.25">
      <c r="V489" s="7"/>
      <c r="W489" s="7"/>
      <c r="X489" s="52"/>
      <c r="Y489" s="53"/>
      <c r="Z489" s="53"/>
    </row>
    <row r="490" spans="22:26" x14ac:dyDescent="0.25">
      <c r="V490" s="7"/>
      <c r="W490" s="7"/>
      <c r="X490" s="52"/>
      <c r="Y490" s="53"/>
      <c r="Z490" s="53"/>
    </row>
    <row r="491" spans="22:26" x14ac:dyDescent="0.25">
      <c r="V491" s="7"/>
      <c r="W491" s="7"/>
      <c r="X491" s="52"/>
      <c r="Y491" s="53"/>
      <c r="Z491" s="53"/>
    </row>
    <row r="492" spans="22:26" x14ac:dyDescent="0.25">
      <c r="V492" s="7"/>
      <c r="W492" s="7"/>
      <c r="X492" s="52"/>
      <c r="Y492" s="53"/>
      <c r="Z492" s="53"/>
    </row>
    <row r="493" spans="22:26" x14ac:dyDescent="0.25">
      <c r="V493" s="7"/>
      <c r="W493" s="7"/>
      <c r="X493" s="52"/>
      <c r="Y493" s="53"/>
      <c r="Z493" s="53"/>
    </row>
    <row r="494" spans="22:26" x14ac:dyDescent="0.25">
      <c r="V494" s="7"/>
      <c r="W494" s="7"/>
      <c r="X494" s="52"/>
      <c r="Y494" s="53"/>
      <c r="Z494" s="53"/>
    </row>
    <row r="495" spans="22:26" x14ac:dyDescent="0.25">
      <c r="V495" s="7"/>
      <c r="W495" s="7"/>
      <c r="X495" s="52"/>
      <c r="Y495" s="53"/>
      <c r="Z495" s="53"/>
    </row>
    <row r="496" spans="22:26" x14ac:dyDescent="0.25">
      <c r="V496" s="7"/>
      <c r="W496" s="7"/>
      <c r="X496" s="52"/>
      <c r="Y496" s="53"/>
      <c r="Z496" s="53"/>
    </row>
    <row r="497" spans="22:26" x14ac:dyDescent="0.25">
      <c r="V497" s="7"/>
      <c r="W497" s="7"/>
      <c r="X497" s="52"/>
      <c r="Y497" s="53"/>
      <c r="Z497" s="53"/>
    </row>
    <row r="498" spans="22:26" x14ac:dyDescent="0.25">
      <c r="V498" s="7"/>
      <c r="W498" s="7"/>
      <c r="X498" s="52"/>
      <c r="Y498" s="53"/>
      <c r="Z498" s="53"/>
    </row>
    <row r="499" spans="22:26" x14ac:dyDescent="0.25">
      <c r="V499" s="7"/>
      <c r="W499" s="7"/>
      <c r="X499" s="52"/>
      <c r="Y499" s="53"/>
      <c r="Z499" s="53"/>
    </row>
    <row r="500" spans="22:26" x14ac:dyDescent="0.25">
      <c r="V500" s="7"/>
      <c r="W500" s="7"/>
      <c r="X500" s="52"/>
      <c r="Y500" s="53"/>
      <c r="Z500" s="53"/>
    </row>
    <row r="501" spans="22:26" x14ac:dyDescent="0.25">
      <c r="V501" s="7"/>
      <c r="W501" s="7"/>
      <c r="X501" s="52"/>
      <c r="Y501" s="53"/>
      <c r="Z501" s="53"/>
    </row>
    <row r="502" spans="22:26" x14ac:dyDescent="0.25">
      <c r="V502" s="7"/>
      <c r="W502" s="7"/>
      <c r="X502" s="52"/>
      <c r="Y502" s="53"/>
      <c r="Z502" s="53"/>
    </row>
    <row r="503" spans="22:26" x14ac:dyDescent="0.25">
      <c r="V503" s="7"/>
      <c r="W503" s="7"/>
      <c r="X503" s="52"/>
      <c r="Y503" s="53"/>
      <c r="Z503" s="53"/>
    </row>
    <row r="504" spans="22:26" x14ac:dyDescent="0.25">
      <c r="V504" s="7"/>
      <c r="W504" s="7"/>
      <c r="X504" s="52"/>
      <c r="Y504" s="53"/>
      <c r="Z504" s="53"/>
    </row>
    <row r="505" spans="22:26" x14ac:dyDescent="0.25">
      <c r="V505" s="7"/>
      <c r="W505" s="7"/>
      <c r="X505" s="52"/>
      <c r="Y505" s="53"/>
      <c r="Z505" s="53"/>
    </row>
    <row r="506" spans="22:26" x14ac:dyDescent="0.25">
      <c r="V506" s="7"/>
      <c r="W506" s="7"/>
      <c r="X506" s="52"/>
      <c r="Y506" s="53"/>
      <c r="Z506" s="53"/>
    </row>
    <row r="507" spans="22:26" x14ac:dyDescent="0.25">
      <c r="V507" s="7"/>
      <c r="W507" s="7"/>
      <c r="X507" s="52"/>
      <c r="Y507" s="53"/>
      <c r="Z507" s="53"/>
    </row>
    <row r="508" spans="22:26" x14ac:dyDescent="0.25">
      <c r="V508" s="7"/>
      <c r="W508" s="7"/>
      <c r="X508" s="52"/>
      <c r="Y508" s="53"/>
      <c r="Z508" s="53"/>
    </row>
    <row r="509" spans="22:26" x14ac:dyDescent="0.25">
      <c r="V509" s="7"/>
      <c r="W509" s="7"/>
      <c r="X509" s="52"/>
      <c r="Y509" s="53"/>
      <c r="Z509" s="53"/>
    </row>
    <row r="510" spans="22:26" x14ac:dyDescent="0.25">
      <c r="V510" s="7"/>
      <c r="W510" s="7"/>
      <c r="X510" s="52"/>
      <c r="Y510" s="53"/>
      <c r="Z510" s="53"/>
    </row>
    <row r="511" spans="22:26" x14ac:dyDescent="0.25">
      <c r="V511" s="7"/>
      <c r="W511" s="7"/>
      <c r="X511" s="52"/>
      <c r="Y511" s="53"/>
      <c r="Z511" s="53"/>
    </row>
    <row r="512" spans="22:26" x14ac:dyDescent="0.25">
      <c r="V512" s="7"/>
      <c r="W512" s="7"/>
      <c r="X512" s="52"/>
      <c r="Y512" s="53"/>
      <c r="Z512" s="53"/>
    </row>
    <row r="513" spans="22:26" x14ac:dyDescent="0.25">
      <c r="V513" s="7"/>
      <c r="W513" s="7"/>
      <c r="X513" s="52"/>
      <c r="Y513" s="53"/>
      <c r="Z513" s="53"/>
    </row>
    <row r="514" spans="22:26" x14ac:dyDescent="0.25">
      <c r="V514" s="7"/>
      <c r="W514" s="7"/>
      <c r="X514" s="52"/>
      <c r="Y514" s="53"/>
      <c r="Z514" s="53"/>
    </row>
    <row r="515" spans="22:26" x14ac:dyDescent="0.25">
      <c r="V515" s="7"/>
      <c r="W515" s="7"/>
      <c r="X515" s="52"/>
      <c r="Y515" s="53"/>
      <c r="Z515" s="53"/>
    </row>
    <row r="516" spans="22:26" x14ac:dyDescent="0.25">
      <c r="V516" s="7"/>
      <c r="W516" s="7"/>
      <c r="X516" s="52"/>
      <c r="Y516" s="53"/>
      <c r="Z516" s="53"/>
    </row>
    <row r="517" spans="22:26" x14ac:dyDescent="0.25">
      <c r="V517" s="7"/>
      <c r="W517" s="7"/>
      <c r="X517" s="52"/>
      <c r="Y517" s="53"/>
      <c r="Z517" s="53"/>
    </row>
    <row r="518" spans="22:26" x14ac:dyDescent="0.25">
      <c r="V518" s="7"/>
      <c r="W518" s="7"/>
      <c r="X518" s="52"/>
      <c r="Y518" s="53"/>
      <c r="Z518" s="53"/>
    </row>
    <row r="519" spans="22:26" x14ac:dyDescent="0.25">
      <c r="V519" s="7"/>
      <c r="W519" s="7"/>
      <c r="X519" s="52"/>
      <c r="Y519" s="53"/>
      <c r="Z519" s="53"/>
    </row>
    <row r="520" spans="22:26" x14ac:dyDescent="0.25">
      <c r="V520" s="7"/>
      <c r="W520" s="7"/>
      <c r="X520" s="52"/>
      <c r="Y520" s="53"/>
      <c r="Z520" s="53"/>
    </row>
    <row r="521" spans="22:26" x14ac:dyDescent="0.25">
      <c r="V521" s="7"/>
      <c r="W521" s="7"/>
      <c r="X521" s="52"/>
      <c r="Y521" s="53"/>
      <c r="Z521" s="53"/>
    </row>
    <row r="522" spans="22:26" x14ac:dyDescent="0.25">
      <c r="V522" s="7"/>
      <c r="W522" s="7"/>
      <c r="X522" s="52"/>
      <c r="Y522" s="53"/>
      <c r="Z522" s="53"/>
    </row>
    <row r="523" spans="22:26" x14ac:dyDescent="0.25">
      <c r="V523" s="7"/>
      <c r="W523" s="7"/>
      <c r="X523" s="52"/>
      <c r="Y523" s="53"/>
      <c r="Z523" s="53"/>
    </row>
    <row r="524" spans="22:26" x14ac:dyDescent="0.25">
      <c r="V524" s="7"/>
      <c r="W524" s="7"/>
      <c r="X524" s="52"/>
      <c r="Y524" s="53"/>
      <c r="Z524" s="53"/>
    </row>
    <row r="525" spans="22:26" x14ac:dyDescent="0.25">
      <c r="V525" s="7"/>
      <c r="W525" s="7"/>
      <c r="X525" s="52"/>
      <c r="Y525" s="53"/>
      <c r="Z525" s="53"/>
    </row>
    <row r="526" spans="22:26" x14ac:dyDescent="0.25">
      <c r="V526" s="7"/>
      <c r="W526" s="7"/>
      <c r="X526" s="52"/>
      <c r="Y526" s="53"/>
      <c r="Z526" s="53"/>
    </row>
    <row r="527" spans="22:26" x14ac:dyDescent="0.25">
      <c r="V527" s="7"/>
      <c r="W527" s="7"/>
      <c r="X527" s="52"/>
      <c r="Y527" s="53"/>
      <c r="Z527" s="53"/>
    </row>
    <row r="528" spans="22:26" x14ac:dyDescent="0.25">
      <c r="V528" s="7"/>
      <c r="W528" s="7"/>
      <c r="X528" s="52"/>
      <c r="Y528" s="53"/>
      <c r="Z528" s="53"/>
    </row>
    <row r="529" spans="22:26" x14ac:dyDescent="0.25">
      <c r="V529" s="7"/>
      <c r="W529" s="7"/>
      <c r="X529" s="52"/>
      <c r="Y529" s="53"/>
      <c r="Z529" s="53"/>
    </row>
    <row r="530" spans="22:26" x14ac:dyDescent="0.25">
      <c r="V530" s="7"/>
      <c r="W530" s="7"/>
      <c r="X530" s="52"/>
      <c r="Y530" s="53"/>
      <c r="Z530" s="53"/>
    </row>
    <row r="531" spans="22:26" x14ac:dyDescent="0.25">
      <c r="V531" s="7"/>
      <c r="W531" s="7"/>
      <c r="X531" s="52"/>
      <c r="Y531" s="53"/>
      <c r="Z531" s="53"/>
    </row>
    <row r="532" spans="22:26" x14ac:dyDescent="0.25">
      <c r="V532" s="7"/>
      <c r="W532" s="7"/>
      <c r="X532" s="52"/>
      <c r="Y532" s="53"/>
      <c r="Z532" s="53"/>
    </row>
    <row r="533" spans="22:26" x14ac:dyDescent="0.25">
      <c r="V533" s="7"/>
      <c r="W533" s="7"/>
      <c r="X533" s="52"/>
      <c r="Y533" s="53"/>
      <c r="Z533" s="53"/>
    </row>
    <row r="534" spans="22:26" x14ac:dyDescent="0.25">
      <c r="V534" s="7"/>
      <c r="W534" s="7"/>
      <c r="X534" s="52"/>
      <c r="Y534" s="53"/>
      <c r="Z534" s="53"/>
    </row>
    <row r="535" spans="22:26" x14ac:dyDescent="0.25">
      <c r="V535" s="7"/>
      <c r="W535" s="7"/>
      <c r="X535" s="52"/>
      <c r="Y535" s="53"/>
      <c r="Z5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2 K9:K132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2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2024-01-19T13:51:06Z</dcterms:created>
  <dcterms:modified xsi:type="dcterms:W3CDTF">2024-01-19T13:51:43Z</dcterms:modified>
</cp:coreProperties>
</file>