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2FFF55F6-6F89-4C41-AC67-EDAA25A7BC4B}" xr6:coauthVersionLast="47" xr6:coauthVersionMax="47" xr10:uidLastSave="{00000000-0000-0000-0000-000000000000}"/>
  <bookViews>
    <workbookView xWindow="-120" yWindow="-120" windowWidth="20730" windowHeight="11040" xr2:uid="{CBC6351A-4F74-4D8D-BFC3-D5749F0CE9C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V131" i="1"/>
  <c r="Z130" i="1"/>
  <c r="Y130" i="1"/>
  <c r="V130" i="1"/>
  <c r="X131" i="1"/>
  <c r="Z129" i="1"/>
  <c r="Y129" i="1"/>
  <c r="X129" i="1"/>
  <c r="V129" i="1"/>
  <c r="X130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W10" i="1"/>
  <c r="V10" i="1"/>
  <c r="X10" i="1"/>
  <c r="Z9" i="1"/>
  <c r="AT13" i="1" s="1"/>
  <c r="AS13" i="1" s="1"/>
  <c r="Y9" i="1"/>
  <c r="AQ11" i="1" s="1"/>
  <c r="AP11" i="1" s="1"/>
  <c r="V9" i="1"/>
  <c r="X9" i="1"/>
  <c r="W9" i="1"/>
  <c r="T8" i="1"/>
  <c r="AT10" i="1" l="1"/>
  <c r="AS10" i="1" s="1"/>
  <c r="AQ16" i="1"/>
  <c r="AP16" i="1" s="1"/>
  <c r="AQ15" i="1"/>
  <c r="AP15" i="1" s="1"/>
  <c r="AT15" i="1"/>
  <c r="AS15" i="1" s="1"/>
  <c r="AQ13" i="1"/>
  <c r="AP13" i="1" s="1"/>
  <c r="AQ14" i="1"/>
  <c r="AP14" i="1" s="1"/>
  <c r="AN18" i="1"/>
  <c r="AM18" i="1" s="1"/>
  <c r="AN14" i="1"/>
  <c r="AM14" i="1" s="1"/>
  <c r="AK12" i="1"/>
  <c r="AJ12" i="1" s="1"/>
  <c r="AN17" i="1"/>
  <c r="AM17" i="1" s="1"/>
  <c r="AN9" i="1"/>
  <c r="AM9" i="1" s="1"/>
  <c r="AK17" i="1"/>
  <c r="AJ17" i="1" s="1"/>
  <c r="AN11" i="1"/>
  <c r="AM11" i="1" s="1"/>
  <c r="AK9" i="1"/>
  <c r="AJ9" i="1" s="1"/>
  <c r="AN12" i="1"/>
  <c r="AM12" i="1" s="1"/>
  <c r="AK10" i="1"/>
  <c r="AJ10" i="1" s="1"/>
  <c r="AK15" i="1"/>
  <c r="AJ15" i="1" s="1"/>
  <c r="AN16" i="1"/>
  <c r="AM16" i="1" s="1"/>
  <c r="AK14" i="1"/>
  <c r="AJ14" i="1" s="1"/>
  <c r="AN13" i="1"/>
  <c r="AM13" i="1" s="1"/>
  <c r="AK11" i="1"/>
  <c r="AJ11" i="1" s="1"/>
  <c r="AK16" i="1"/>
  <c r="AJ16" i="1" s="1"/>
  <c r="AN10" i="1"/>
  <c r="AM10" i="1" s="1"/>
  <c r="AN15" i="1"/>
  <c r="AM15" i="1" s="1"/>
  <c r="AK13" i="1"/>
  <c r="AJ13" i="1" s="1"/>
  <c r="AK18" i="1"/>
  <c r="AJ18" i="1" s="1"/>
  <c r="AE18" i="1"/>
  <c r="AD18" i="1" s="1"/>
  <c r="AC17" i="1"/>
  <c r="AE11" i="1"/>
  <c r="AD11" i="1" s="1"/>
  <c r="AC9" i="1"/>
  <c r="AB9" i="1" s="1" a="1"/>
  <c r="AB9" i="1" s="1"/>
  <c r="AE14" i="1"/>
  <c r="AD14" i="1" s="1"/>
  <c r="AE16" i="1"/>
  <c r="AD16" i="1" s="1"/>
  <c r="AC14" i="1"/>
  <c r="AE13" i="1"/>
  <c r="AD13" i="1" s="1"/>
  <c r="AC11" i="1"/>
  <c r="AC16" i="1"/>
  <c r="AE10" i="1"/>
  <c r="AD10" i="1" s="1"/>
  <c r="AH5" i="1"/>
  <c r="AE9" i="1"/>
  <c r="AD9" i="1" s="1"/>
  <c r="AE15" i="1"/>
  <c r="AD15" i="1" s="1"/>
  <c r="AC13" i="1"/>
  <c r="AC18" i="1"/>
  <c r="AE12" i="1"/>
  <c r="AD12" i="1" s="1"/>
  <c r="AC10" i="1"/>
  <c r="AE17" i="1"/>
  <c r="AD17" i="1" s="1"/>
  <c r="AC15" i="1"/>
  <c r="AB15" i="1" s="1" a="1"/>
  <c r="AB15" i="1" s="1"/>
  <c r="AC12" i="1"/>
  <c r="AT11" i="1"/>
  <c r="AS11" i="1" s="1"/>
  <c r="AQ17" i="1"/>
  <c r="AP17" i="1" s="1"/>
  <c r="AQ18" i="1"/>
  <c r="AP18" i="1" s="1"/>
  <c r="AQ9" i="1"/>
  <c r="AP9" i="1" s="1"/>
  <c r="AQ12" i="1"/>
  <c r="AP12" i="1" s="1"/>
  <c r="AT14" i="1"/>
  <c r="AS14" i="1" s="1"/>
  <c r="AT17" i="1"/>
  <c r="AS17" i="1" s="1"/>
  <c r="AT18" i="1"/>
  <c r="AS18" i="1" s="1"/>
  <c r="AT9" i="1"/>
  <c r="AS9" i="1" s="1"/>
  <c r="P8" i="1"/>
  <c r="AQ10" i="1"/>
  <c r="AP10" i="1" s="1"/>
  <c r="AT12" i="1"/>
  <c r="AS12" i="1" s="1"/>
  <c r="O21" i="1"/>
  <c r="N21" i="1"/>
  <c r="AT16" i="1"/>
  <c r="AS16" i="1" s="1"/>
  <c r="P21" i="1"/>
  <c r="AB18" i="1" l="1" a="1"/>
  <c r="AB18" i="1" s="1"/>
  <c r="AB16" i="1" a="1"/>
  <c r="AB16" i="1" s="1"/>
  <c r="AB17" i="1" a="1"/>
  <c r="AB17" i="1" s="1"/>
  <c r="AB10" i="1" a="1"/>
  <c r="AB10" i="1" s="1"/>
  <c r="AB11" i="1" a="1"/>
  <c r="AB11" i="1" s="1"/>
  <c r="AH10" i="1"/>
  <c r="AH18" i="1"/>
  <c r="AH15" i="1"/>
  <c r="AH13" i="1"/>
  <c r="AH12" i="1"/>
  <c r="AH17" i="1"/>
  <c r="AH9" i="1"/>
  <c r="AG9" i="1" s="1" a="1"/>
  <c r="AG9" i="1" s="1"/>
  <c r="AH14" i="1"/>
  <c r="AH16" i="1"/>
  <c r="AG16" i="1" s="1" a="1"/>
  <c r="AG16" i="1" s="1"/>
  <c r="AH11" i="1"/>
  <c r="AG11" i="1" s="1" a="1"/>
  <c r="AG11" i="1" s="1"/>
  <c r="AB14" i="1" a="1"/>
  <c r="AB14" i="1" s="1"/>
  <c r="AB13" i="1" a="1"/>
  <c r="AB13" i="1" s="1"/>
  <c r="Q21" i="1"/>
  <c r="AB12" i="1" a="1"/>
  <c r="AB12" i="1" s="1"/>
  <c r="AG14" i="1" l="1" a="1"/>
  <c r="AG14" i="1" s="1"/>
  <c r="AG12" i="1" a="1"/>
  <c r="AG12" i="1" s="1"/>
  <c r="AG13" i="1" a="1"/>
  <c r="AG13" i="1" s="1"/>
  <c r="AG15" i="1" a="1"/>
  <c r="AG15" i="1" s="1"/>
  <c r="AG18" i="1" a="1"/>
  <c r="AG18" i="1" s="1"/>
  <c r="AG10" i="1" a="1"/>
  <c r="AG10" i="1" s="1"/>
  <c r="AG17" i="1" a="1"/>
  <c r="AG17" i="1" s="1"/>
  <c r="N9" i="1" l="1" a="1"/>
  <c r="N15" i="1" s="1"/>
  <c r="N13" i="1"/>
  <c r="N12" i="1"/>
  <c r="N11" i="1"/>
  <c r="N18" i="1"/>
  <c r="N10" i="1"/>
  <c r="N14" i="1"/>
  <c r="N17" i="1"/>
  <c r="N9" i="1"/>
  <c r="N16" i="1"/>
  <c r="T17" i="1" l="1"/>
  <c r="P17" i="1" s="1"/>
  <c r="O17" i="1"/>
  <c r="O14" i="1"/>
  <c r="T14" i="1"/>
  <c r="P14" i="1" s="1"/>
  <c r="O10" i="1"/>
  <c r="T10" i="1"/>
  <c r="P10" i="1" s="1"/>
  <c r="O18" i="1"/>
  <c r="T18" i="1"/>
  <c r="P18" i="1" s="1"/>
  <c r="O11" i="1"/>
  <c r="T11" i="1"/>
  <c r="P11" i="1" s="1"/>
  <c r="O15" i="1"/>
  <c r="T15" i="1"/>
  <c r="P15" i="1" s="1"/>
  <c r="O16" i="1"/>
  <c r="T16" i="1"/>
  <c r="P16" i="1" s="1"/>
  <c r="O12" i="1"/>
  <c r="T12" i="1"/>
  <c r="P12" i="1" s="1"/>
  <c r="T9" i="1"/>
  <c r="P9" i="1" s="1"/>
  <c r="O9" i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<sst xmlns="http://schemas.openxmlformats.org/spreadsheetml/2006/main" count="152" uniqueCount="151">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</sst>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714640C9-F2BC-4128-AB6F-8EF636441743}"/>
    <cellStyle name="Normal" xfId="0" builtinId="0"/>
    <cellStyle name="Percent 2" xfId="2" xr:uid="{42DAB48C-69C4-4B01-9001-FFBFBF6737E9}"/>
    <cellStyle name="Percent 4" xfId="3" xr:uid="{90DC2C26-A90B-400A-AE98-EE730B887FE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2DFBF8-CE34-42E1-9583-4C2CBE780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2791E2F-789D-4E72-B7A8-BE3EA6416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5841DA1-646C-4620-82CC-B5FA2407C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C528EAD-E1D2-4D7E-A4EF-8E05C3ECC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19701ED-E80F-4654-AD65-0384B0FBB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6D3D0A1-D880-46DF-9C83-258C039E9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904C52-E1AB-499A-98B8-4AD1A66E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89637</v>
          </cell>
          <cell r="J47">
            <v>198880.67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95656</v>
          </cell>
          <cell r="J48">
            <v>78327.240000000005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32084</v>
          </cell>
          <cell r="J49">
            <v>56029.7</v>
          </cell>
        </row>
        <row r="50">
          <cell r="B50" t="str">
            <v>ACCESSCORP</v>
          </cell>
          <cell r="C50">
            <v>23</v>
          </cell>
          <cell r="F50">
            <v>23</v>
          </cell>
          <cell r="I50">
            <v>28086868</v>
          </cell>
          <cell r="J50">
            <v>649272752.5</v>
          </cell>
        </row>
        <row r="51">
          <cell r="B51" t="str">
            <v>AFRIPRUD</v>
          </cell>
          <cell r="C51">
            <v>7.1</v>
          </cell>
          <cell r="F51">
            <v>7.1</v>
          </cell>
          <cell r="I51">
            <v>238840</v>
          </cell>
          <cell r="J51">
            <v>1749529.3</v>
          </cell>
        </row>
        <row r="52">
          <cell r="B52" t="str">
            <v>AIICO</v>
          </cell>
          <cell r="C52">
            <v>0.99</v>
          </cell>
          <cell r="F52">
            <v>1.03</v>
          </cell>
          <cell r="I52">
            <v>11766300</v>
          </cell>
          <cell r="J52">
            <v>11801173.449999999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5380</v>
          </cell>
          <cell r="J53">
            <v>10652400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135</v>
          </cell>
          <cell r="J54">
            <v>965.25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250444</v>
          </cell>
          <cell r="J55">
            <v>3919448.6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250</v>
          </cell>
          <cell r="J56">
            <v>14409.5</v>
          </cell>
        </row>
        <row r="57">
          <cell r="B57" t="str">
            <v>BUACEMENT</v>
          </cell>
          <cell r="C57">
            <v>141</v>
          </cell>
          <cell r="F57">
            <v>141</v>
          </cell>
          <cell r="I57">
            <v>193277</v>
          </cell>
          <cell r="J57">
            <v>24723180.25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1203</v>
          </cell>
          <cell r="J58">
            <v>418831.7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348979</v>
          </cell>
          <cell r="J59">
            <v>6627014.3499999996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2903</v>
          </cell>
          <cell r="J60">
            <v>67889.899999999994</v>
          </cell>
        </row>
        <row r="61">
          <cell r="B61" t="str">
            <v>CAVERTON</v>
          </cell>
          <cell r="C61">
            <v>1.6</v>
          </cell>
          <cell r="F61">
            <v>1.6</v>
          </cell>
          <cell r="I61">
            <v>47960</v>
          </cell>
          <cell r="J61">
            <v>78820.800000000003</v>
          </cell>
        </row>
        <row r="62">
          <cell r="B62" t="str">
            <v>CHAMPION</v>
          </cell>
          <cell r="C62">
            <v>3.76</v>
          </cell>
          <cell r="F62">
            <v>3.76</v>
          </cell>
          <cell r="I62">
            <v>13400</v>
          </cell>
          <cell r="J62">
            <v>47201</v>
          </cell>
        </row>
        <row r="63">
          <cell r="B63" t="str">
            <v>CHAMS</v>
          </cell>
          <cell r="C63">
            <v>2.13</v>
          </cell>
          <cell r="F63">
            <v>2.13</v>
          </cell>
          <cell r="I63">
            <v>1111423</v>
          </cell>
          <cell r="J63">
            <v>2393257.0099999998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1000</v>
          </cell>
          <cell r="J64">
            <v>3690</v>
          </cell>
        </row>
        <row r="65">
          <cell r="B65" t="str">
            <v>CILEASING</v>
          </cell>
          <cell r="C65">
            <v>3.45</v>
          </cell>
          <cell r="F65">
            <v>3.45</v>
          </cell>
          <cell r="I65">
            <v>1082141</v>
          </cell>
          <cell r="J65">
            <v>3739117.82</v>
          </cell>
        </row>
        <row r="66">
          <cell r="B66" t="str">
            <v>CONHALLPLC</v>
          </cell>
          <cell r="C66">
            <v>1.33</v>
          </cell>
          <cell r="F66">
            <v>1.4</v>
          </cell>
          <cell r="I66">
            <v>2559344</v>
          </cell>
          <cell r="J66">
            <v>3561466.06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18720</v>
          </cell>
          <cell r="J67">
            <v>1613820.1</v>
          </cell>
        </row>
        <row r="68">
          <cell r="B68" t="str">
            <v>CORNERST</v>
          </cell>
          <cell r="C68">
            <v>2.2000000000000002</v>
          </cell>
          <cell r="F68">
            <v>2.1</v>
          </cell>
          <cell r="I68">
            <v>2041732</v>
          </cell>
          <cell r="J68">
            <v>4335116.51</v>
          </cell>
        </row>
        <row r="69">
          <cell r="B69" t="str">
            <v>CUSTODIAN</v>
          </cell>
          <cell r="C69">
            <v>9</v>
          </cell>
          <cell r="F69">
            <v>9</v>
          </cell>
          <cell r="I69">
            <v>2212274</v>
          </cell>
          <cell r="J69">
            <v>19593787.5</v>
          </cell>
        </row>
        <row r="70">
          <cell r="B70" t="str">
            <v>CUTIX</v>
          </cell>
          <cell r="C70">
            <v>2.75</v>
          </cell>
          <cell r="F70">
            <v>2.8</v>
          </cell>
          <cell r="I70">
            <v>424476</v>
          </cell>
          <cell r="J70">
            <v>1188177.8</v>
          </cell>
        </row>
        <row r="71">
          <cell r="B71" t="str">
            <v>CWG</v>
          </cell>
          <cell r="C71">
            <v>6.05</v>
          </cell>
          <cell r="F71">
            <v>5.5</v>
          </cell>
          <cell r="I71">
            <v>284594</v>
          </cell>
          <cell r="J71">
            <v>1579941.75</v>
          </cell>
        </row>
        <row r="72">
          <cell r="B72" t="str">
            <v>DAARCOMM</v>
          </cell>
          <cell r="C72">
            <v>0.71</v>
          </cell>
          <cell r="F72">
            <v>0.64</v>
          </cell>
          <cell r="I72">
            <v>989466</v>
          </cell>
          <cell r="J72">
            <v>636066.14</v>
          </cell>
        </row>
        <row r="73">
          <cell r="B73" t="str">
            <v>DANGCEM</v>
          </cell>
          <cell r="C73">
            <v>686.7</v>
          </cell>
          <cell r="F73">
            <v>686.7</v>
          </cell>
          <cell r="I73">
            <v>3536</v>
          </cell>
          <cell r="J73">
            <v>2185601.6</v>
          </cell>
        </row>
        <row r="74">
          <cell r="B74" t="str">
            <v>DANGSUGAR</v>
          </cell>
          <cell r="C74">
            <v>59</v>
          </cell>
          <cell r="F74">
            <v>59</v>
          </cell>
          <cell r="I74">
            <v>745831</v>
          </cell>
          <cell r="J74">
            <v>42954397.100000001</v>
          </cell>
        </row>
        <row r="75">
          <cell r="B75" t="str">
            <v>DEAPCAP</v>
          </cell>
          <cell r="C75">
            <v>0.72</v>
          </cell>
          <cell r="F75">
            <v>0.72</v>
          </cell>
          <cell r="I75">
            <v>200588</v>
          </cell>
          <cell r="J75">
            <v>154014.51999999999</v>
          </cell>
        </row>
        <row r="76">
          <cell r="B76" t="str">
            <v>ELLAHLAKES</v>
          </cell>
          <cell r="C76">
            <v>3.19</v>
          </cell>
          <cell r="F76">
            <v>3.1</v>
          </cell>
          <cell r="I76">
            <v>909957</v>
          </cell>
          <cell r="J76">
            <v>2863679.73</v>
          </cell>
        </row>
        <row r="77">
          <cell r="B77" t="str">
            <v>ETERNA</v>
          </cell>
          <cell r="C77">
            <v>15.2</v>
          </cell>
          <cell r="F77">
            <v>15.4</v>
          </cell>
          <cell r="I77">
            <v>978689</v>
          </cell>
          <cell r="J77">
            <v>15382498.550000001</v>
          </cell>
        </row>
        <row r="78">
          <cell r="B78" t="str">
            <v>ETI</v>
          </cell>
          <cell r="C78">
            <v>25.25</v>
          </cell>
          <cell r="F78">
            <v>25.3</v>
          </cell>
          <cell r="I78">
            <v>529121</v>
          </cell>
          <cell r="J78">
            <v>13280711.35</v>
          </cell>
        </row>
        <row r="79">
          <cell r="B79" t="str">
            <v>ETRANZACT</v>
          </cell>
          <cell r="C79">
            <v>5.7</v>
          </cell>
          <cell r="F79">
            <v>5.7</v>
          </cell>
          <cell r="I79">
            <v>8143</v>
          </cell>
          <cell r="J79">
            <v>47078.35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22578</v>
          </cell>
          <cell r="J80">
            <v>66615.100000000006</v>
          </cell>
        </row>
        <row r="81">
          <cell r="B81" t="str">
            <v>FBNH</v>
          </cell>
          <cell r="C81">
            <v>40.299999999999997</v>
          </cell>
          <cell r="F81">
            <v>43.95</v>
          </cell>
          <cell r="I81">
            <v>37807110</v>
          </cell>
          <cell r="J81">
            <v>1573270841.5</v>
          </cell>
        </row>
        <row r="82">
          <cell r="B82" t="str">
            <v>FCMB</v>
          </cell>
          <cell r="C82">
            <v>8.4</v>
          </cell>
          <cell r="F82">
            <v>8.5</v>
          </cell>
          <cell r="I82">
            <v>1203079</v>
          </cell>
          <cell r="J82">
            <v>10225302.699999999</v>
          </cell>
        </row>
        <row r="83">
          <cell r="B83" t="str">
            <v>FIDELITYBK</v>
          </cell>
          <cell r="C83">
            <v>10.5</v>
          </cell>
          <cell r="F83">
            <v>10.050000000000001</v>
          </cell>
          <cell r="I83">
            <v>19814273</v>
          </cell>
          <cell r="J83">
            <v>200457145.25</v>
          </cell>
        </row>
        <row r="84">
          <cell r="B84" t="str">
            <v>FIDSON</v>
          </cell>
          <cell r="C84">
            <v>16</v>
          </cell>
          <cell r="F84">
            <v>15</v>
          </cell>
          <cell r="I84">
            <v>756699</v>
          </cell>
          <cell r="J84">
            <v>10982244.699999999</v>
          </cell>
        </row>
        <row r="85">
          <cell r="B85" t="str">
            <v>FLOURMILL</v>
          </cell>
          <cell r="C85">
            <v>35</v>
          </cell>
          <cell r="F85">
            <v>36.25</v>
          </cell>
          <cell r="I85">
            <v>1056621</v>
          </cell>
          <cell r="J85">
            <v>38531361.350000001</v>
          </cell>
        </row>
        <row r="86">
          <cell r="B86" t="str">
            <v>FTNCOCOA</v>
          </cell>
          <cell r="C86">
            <v>1.77</v>
          </cell>
          <cell r="F86">
            <v>1.75</v>
          </cell>
          <cell r="I86">
            <v>5263488</v>
          </cell>
          <cell r="J86">
            <v>9156814.1600000001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30545</v>
          </cell>
          <cell r="J87">
            <v>27490500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3002</v>
          </cell>
          <cell r="J88">
            <v>9006</v>
          </cell>
        </row>
        <row r="89">
          <cell r="B89" t="str">
            <v>GTCO</v>
          </cell>
          <cell r="C89">
            <v>46.65</v>
          </cell>
          <cell r="F89">
            <v>45.85</v>
          </cell>
          <cell r="I89">
            <v>8215424</v>
          </cell>
          <cell r="J89">
            <v>380130002.39999998</v>
          </cell>
        </row>
        <row r="90">
          <cell r="B90" t="str">
            <v>GUINEAINS</v>
          </cell>
          <cell r="C90">
            <v>0.37</v>
          </cell>
          <cell r="F90">
            <v>0.36</v>
          </cell>
          <cell r="I90">
            <v>732546</v>
          </cell>
          <cell r="J90">
            <v>273416.09999999998</v>
          </cell>
        </row>
        <row r="91">
          <cell r="B91" t="str">
            <v>GUINNESS</v>
          </cell>
          <cell r="C91">
            <v>46</v>
          </cell>
          <cell r="F91">
            <v>47.95</v>
          </cell>
          <cell r="I91">
            <v>447770</v>
          </cell>
          <cell r="J91">
            <v>21215298.699999999</v>
          </cell>
        </row>
        <row r="92">
          <cell r="B92" t="str">
            <v>HONYFLOUR</v>
          </cell>
          <cell r="C92">
            <v>3.74</v>
          </cell>
          <cell r="F92">
            <v>3.74</v>
          </cell>
          <cell r="I92">
            <v>415914</v>
          </cell>
          <cell r="J92">
            <v>1654999.33</v>
          </cell>
        </row>
        <row r="93">
          <cell r="B93" t="str">
            <v>IKEJAHOTEL</v>
          </cell>
          <cell r="C93">
            <v>7.2</v>
          </cell>
          <cell r="F93">
            <v>7.2</v>
          </cell>
          <cell r="I93">
            <v>104231</v>
          </cell>
          <cell r="J93">
            <v>676181.79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9216</v>
          </cell>
          <cell r="J94">
            <v>114278.39999999999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2500</v>
          </cell>
          <cell r="J95">
            <v>16200</v>
          </cell>
        </row>
        <row r="96">
          <cell r="B96" t="str">
            <v>INTBREW</v>
          </cell>
          <cell r="C96">
            <v>4.45</v>
          </cell>
          <cell r="F96">
            <v>4.8899999999999997</v>
          </cell>
          <cell r="I96">
            <v>7953562</v>
          </cell>
          <cell r="J96">
            <v>38892918.18</v>
          </cell>
        </row>
        <row r="97">
          <cell r="B97" t="str">
            <v>INTENEGINS</v>
          </cell>
          <cell r="C97">
            <v>1.2</v>
          </cell>
          <cell r="F97">
            <v>1.32</v>
          </cell>
          <cell r="I97">
            <v>1276990</v>
          </cell>
          <cell r="J97">
            <v>1657197.01</v>
          </cell>
        </row>
        <row r="98">
          <cell r="B98" t="str">
            <v>JAIZBANK</v>
          </cell>
          <cell r="C98">
            <v>2.0699999999999998</v>
          </cell>
          <cell r="F98">
            <v>2.12</v>
          </cell>
          <cell r="I98">
            <v>4243447</v>
          </cell>
          <cell r="J98">
            <v>9037604.6300000008</v>
          </cell>
        </row>
        <row r="99">
          <cell r="B99" t="str">
            <v>JAPAULGOLD</v>
          </cell>
          <cell r="C99">
            <v>2.1</v>
          </cell>
          <cell r="F99">
            <v>2.23</v>
          </cell>
          <cell r="I99">
            <v>5131139</v>
          </cell>
          <cell r="J99">
            <v>11083044.07</v>
          </cell>
        </row>
        <row r="100">
          <cell r="B100" t="str">
            <v>JBERGER</v>
          </cell>
          <cell r="C100">
            <v>72.599999999999994</v>
          </cell>
          <cell r="F100">
            <v>69</v>
          </cell>
          <cell r="I100">
            <v>4386202</v>
          </cell>
          <cell r="J100">
            <v>292325839.25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5015</v>
          </cell>
          <cell r="J101">
            <v>9893.7000000000007</v>
          </cell>
        </row>
        <row r="102">
          <cell r="B102" t="str">
            <v>JULI</v>
          </cell>
          <cell r="C102">
            <v>5.38</v>
          </cell>
          <cell r="F102">
            <v>5.91</v>
          </cell>
          <cell r="I102">
            <v>631882</v>
          </cell>
          <cell r="J102">
            <v>3734422.62</v>
          </cell>
        </row>
        <row r="103">
          <cell r="B103" t="str">
            <v>LASACO</v>
          </cell>
          <cell r="C103">
            <v>2</v>
          </cell>
          <cell r="F103">
            <v>2</v>
          </cell>
          <cell r="I103">
            <v>237276</v>
          </cell>
          <cell r="J103">
            <v>488005.43</v>
          </cell>
        </row>
        <row r="104">
          <cell r="B104" t="str">
            <v>LEARNAFRCA</v>
          </cell>
          <cell r="C104">
            <v>3.4</v>
          </cell>
          <cell r="F104">
            <v>3.4</v>
          </cell>
          <cell r="I104">
            <v>105442</v>
          </cell>
          <cell r="J104">
            <v>388652.4</v>
          </cell>
        </row>
        <row r="105">
          <cell r="B105" t="str">
            <v>LINKASSURE</v>
          </cell>
          <cell r="C105">
            <v>0.78</v>
          </cell>
          <cell r="F105">
            <v>0.78</v>
          </cell>
          <cell r="I105">
            <v>208595</v>
          </cell>
          <cell r="J105">
            <v>162872.54999999999</v>
          </cell>
        </row>
        <row r="106">
          <cell r="B106" t="str">
            <v>LIVESTOCK</v>
          </cell>
          <cell r="C106">
            <v>1.7</v>
          </cell>
          <cell r="F106">
            <v>1.8</v>
          </cell>
          <cell r="I106">
            <v>943149</v>
          </cell>
          <cell r="J106">
            <v>1668752.22</v>
          </cell>
        </row>
        <row r="107">
          <cell r="B107" t="str">
            <v>MANSARD</v>
          </cell>
          <cell r="C107">
            <v>5.5</v>
          </cell>
          <cell r="F107">
            <v>5.26</v>
          </cell>
          <cell r="I107">
            <v>1102971</v>
          </cell>
          <cell r="J107">
            <v>5848105.0599999996</v>
          </cell>
        </row>
        <row r="108">
          <cell r="B108" t="str">
            <v>MAYBAKER</v>
          </cell>
          <cell r="C108">
            <v>5.47</v>
          </cell>
          <cell r="F108">
            <v>5.47</v>
          </cell>
          <cell r="I108">
            <v>80396</v>
          </cell>
          <cell r="J108">
            <v>449092.59</v>
          </cell>
        </row>
        <row r="109">
          <cell r="B109" t="str">
            <v>MBENEFIT</v>
          </cell>
          <cell r="C109">
            <v>0.6</v>
          </cell>
          <cell r="F109">
            <v>0.61</v>
          </cell>
          <cell r="I109">
            <v>2048432</v>
          </cell>
          <cell r="J109">
            <v>1247718.8400000001</v>
          </cell>
        </row>
        <row r="110">
          <cell r="B110" t="str">
            <v>MCNICHOLS</v>
          </cell>
          <cell r="C110">
            <v>1.17</v>
          </cell>
          <cell r="F110">
            <v>1.17</v>
          </cell>
          <cell r="I110">
            <v>1732442</v>
          </cell>
          <cell r="J110">
            <v>2023330.84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28595</v>
          </cell>
          <cell r="J111">
            <v>259665.56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6190</v>
          </cell>
          <cell r="J112">
            <v>31197.599999999999</v>
          </cell>
        </row>
        <row r="113">
          <cell r="B113" t="str">
            <v>MORISON</v>
          </cell>
          <cell r="C113">
            <v>1.41</v>
          </cell>
          <cell r="F113">
            <v>1.41</v>
          </cell>
          <cell r="I113">
            <v>90</v>
          </cell>
          <cell r="J113">
            <v>139.5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181814</v>
          </cell>
          <cell r="J114">
            <v>22090401</v>
          </cell>
        </row>
        <row r="115">
          <cell r="B115" t="str">
            <v>MTNN</v>
          </cell>
          <cell r="C115">
            <v>247.5</v>
          </cell>
          <cell r="F115">
            <v>240</v>
          </cell>
          <cell r="I115">
            <v>2835512</v>
          </cell>
          <cell r="J115">
            <v>680804149.79999995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14489</v>
          </cell>
          <cell r="J116">
            <v>199513.53</v>
          </cell>
        </row>
        <row r="117">
          <cell r="B117" t="str">
            <v>NAHCO</v>
          </cell>
          <cell r="C117">
            <v>31</v>
          </cell>
          <cell r="F117">
            <v>31</v>
          </cell>
          <cell r="I117">
            <v>1882161</v>
          </cell>
          <cell r="J117">
            <v>56441431.899999999</v>
          </cell>
        </row>
        <row r="118">
          <cell r="B118" t="str">
            <v>NASCON</v>
          </cell>
          <cell r="C118">
            <v>57</v>
          </cell>
          <cell r="F118">
            <v>57</v>
          </cell>
          <cell r="I118">
            <v>1733853</v>
          </cell>
          <cell r="J118">
            <v>96683922.599999994</v>
          </cell>
        </row>
        <row r="119">
          <cell r="B119" t="str">
            <v>NB</v>
          </cell>
          <cell r="C119">
            <v>29.5</v>
          </cell>
          <cell r="F119">
            <v>29</v>
          </cell>
          <cell r="I119">
            <v>2756524</v>
          </cell>
          <cell r="J119">
            <v>80618517.299999997</v>
          </cell>
        </row>
        <row r="120">
          <cell r="B120" t="str">
            <v>NEIMETH</v>
          </cell>
          <cell r="C120">
            <v>1.7</v>
          </cell>
          <cell r="F120">
            <v>1.75</v>
          </cell>
          <cell r="I120">
            <v>481072</v>
          </cell>
          <cell r="J120">
            <v>850000.6</v>
          </cell>
        </row>
        <row r="121">
          <cell r="B121" t="str">
            <v>NEM</v>
          </cell>
          <cell r="C121">
            <v>7.3</v>
          </cell>
          <cell r="F121">
            <v>8</v>
          </cell>
          <cell r="I121">
            <v>2449898</v>
          </cell>
          <cell r="J121">
            <v>19153304.399999999</v>
          </cell>
        </row>
        <row r="122">
          <cell r="B122" t="str">
            <v>NESTLE</v>
          </cell>
          <cell r="C122">
            <v>901</v>
          </cell>
          <cell r="F122">
            <v>901</v>
          </cell>
          <cell r="I122">
            <v>70683</v>
          </cell>
          <cell r="J122">
            <v>63683310.399999999</v>
          </cell>
        </row>
        <row r="123">
          <cell r="B123" t="str">
            <v>NGXGROUP</v>
          </cell>
          <cell r="C123">
            <v>24.1</v>
          </cell>
          <cell r="F123">
            <v>24.1</v>
          </cell>
          <cell r="I123">
            <v>506518</v>
          </cell>
          <cell r="J123">
            <v>12133053.65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5</v>
          </cell>
          <cell r="J124">
            <v>565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7694</v>
          </cell>
          <cell r="J125">
            <v>371620.2</v>
          </cell>
        </row>
        <row r="126">
          <cell r="B126" t="str">
            <v>NPFMCRFBK</v>
          </cell>
          <cell r="C126">
            <v>1.95</v>
          </cell>
          <cell r="F126">
            <v>1.95</v>
          </cell>
          <cell r="I126">
            <v>32055</v>
          </cell>
          <cell r="J126">
            <v>62533.919999999998</v>
          </cell>
        </row>
        <row r="127">
          <cell r="B127" t="str">
            <v>NSLTECH</v>
          </cell>
          <cell r="C127">
            <v>0.6</v>
          </cell>
          <cell r="F127">
            <v>0.6</v>
          </cell>
          <cell r="I127">
            <v>108344</v>
          </cell>
          <cell r="J127">
            <v>64743.77</v>
          </cell>
        </row>
        <row r="128">
          <cell r="B128" t="str">
            <v>OANDO</v>
          </cell>
          <cell r="C128">
            <v>11.25</v>
          </cell>
          <cell r="F128">
            <v>11.7</v>
          </cell>
          <cell r="I128">
            <v>6589824</v>
          </cell>
          <cell r="J128">
            <v>75119304.799999997</v>
          </cell>
        </row>
        <row r="129">
          <cell r="B129" t="str">
            <v>OKOMUOIL</v>
          </cell>
          <cell r="C129">
            <v>243</v>
          </cell>
          <cell r="F129">
            <v>243</v>
          </cell>
          <cell r="I129">
            <v>68487</v>
          </cell>
          <cell r="J129">
            <v>16827067</v>
          </cell>
        </row>
        <row r="130">
          <cell r="B130" t="str">
            <v>OMATEK</v>
          </cell>
          <cell r="C130">
            <v>0.8</v>
          </cell>
          <cell r="F130">
            <v>0.84</v>
          </cell>
          <cell r="I130">
            <v>1808745</v>
          </cell>
          <cell r="J130">
            <v>1502259.1</v>
          </cell>
        </row>
        <row r="131">
          <cell r="B131" t="str">
            <v>PRESCO</v>
          </cell>
          <cell r="C131">
            <v>231.5</v>
          </cell>
          <cell r="F131">
            <v>231.5</v>
          </cell>
          <cell r="I131">
            <v>71013</v>
          </cell>
          <cell r="J131">
            <v>15004313.1</v>
          </cell>
        </row>
        <row r="132">
          <cell r="B132" t="str">
            <v>PRESTIGE</v>
          </cell>
          <cell r="C132">
            <v>0.62</v>
          </cell>
          <cell r="F132">
            <v>0.6</v>
          </cell>
          <cell r="I132">
            <v>2493458</v>
          </cell>
          <cell r="J132">
            <v>1498947.09</v>
          </cell>
        </row>
        <row r="133">
          <cell r="B133" t="str">
            <v>PZ</v>
          </cell>
          <cell r="C133">
            <v>40</v>
          </cell>
          <cell r="F133">
            <v>40</v>
          </cell>
          <cell r="I133">
            <v>12222</v>
          </cell>
          <cell r="J133">
            <v>440810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599720</v>
          </cell>
          <cell r="J134">
            <v>2185785.84</v>
          </cell>
        </row>
        <row r="135">
          <cell r="B135" t="str">
            <v>REGALINS</v>
          </cell>
          <cell r="C135">
            <v>0.37</v>
          </cell>
          <cell r="F135">
            <v>0.4</v>
          </cell>
          <cell r="I135">
            <v>687512</v>
          </cell>
          <cell r="J135">
            <v>273266.49</v>
          </cell>
        </row>
        <row r="136">
          <cell r="B136" t="str">
            <v>ROYALEX</v>
          </cell>
          <cell r="C136">
            <v>0.86</v>
          </cell>
          <cell r="F136">
            <v>0.82</v>
          </cell>
          <cell r="I136">
            <v>6447551</v>
          </cell>
          <cell r="J136">
            <v>5512365.3499999996</v>
          </cell>
        </row>
        <row r="137">
          <cell r="B137" t="str">
            <v>RTBRISCOE</v>
          </cell>
          <cell r="C137">
            <v>0.53</v>
          </cell>
          <cell r="F137">
            <v>0.53</v>
          </cell>
          <cell r="I137">
            <v>269687</v>
          </cell>
          <cell r="J137">
            <v>141371.87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125590</v>
          </cell>
          <cell r="J138">
            <v>380914470</v>
          </cell>
        </row>
        <row r="139">
          <cell r="B139" t="str">
            <v>SKYAVN</v>
          </cell>
          <cell r="C139">
            <v>22.95</v>
          </cell>
          <cell r="F139">
            <v>22.95</v>
          </cell>
          <cell r="I139">
            <v>368</v>
          </cell>
          <cell r="J139">
            <v>7636</v>
          </cell>
        </row>
        <row r="140">
          <cell r="B140" t="str">
            <v>SOVRENINS</v>
          </cell>
          <cell r="C140">
            <v>0.47</v>
          </cell>
          <cell r="F140">
            <v>0.43</v>
          </cell>
          <cell r="I140">
            <v>637145</v>
          </cell>
          <cell r="J140">
            <v>296489.96999999997</v>
          </cell>
        </row>
        <row r="141">
          <cell r="B141" t="str">
            <v>STANBIC</v>
          </cell>
          <cell r="C141">
            <v>58</v>
          </cell>
          <cell r="F141">
            <v>58</v>
          </cell>
          <cell r="I141">
            <v>4477287</v>
          </cell>
          <cell r="J141">
            <v>255545248.44999999</v>
          </cell>
        </row>
        <row r="142">
          <cell r="B142" t="str">
            <v>STERLINGNG</v>
          </cell>
          <cell r="C142">
            <v>5.05</v>
          </cell>
          <cell r="F142">
            <v>5.05</v>
          </cell>
          <cell r="I142">
            <v>7426743</v>
          </cell>
          <cell r="J142">
            <v>37505412.109999999</v>
          </cell>
        </row>
        <row r="143">
          <cell r="B143" t="str">
            <v>SUNUASSUR</v>
          </cell>
          <cell r="C143">
            <v>1.25</v>
          </cell>
          <cell r="F143">
            <v>1.25</v>
          </cell>
          <cell r="I143">
            <v>139810</v>
          </cell>
          <cell r="J143">
            <v>174935</v>
          </cell>
        </row>
        <row r="144">
          <cell r="B144" t="str">
            <v>TANTALIZER</v>
          </cell>
          <cell r="C144">
            <v>0.39</v>
          </cell>
          <cell r="F144">
            <v>0.37</v>
          </cell>
          <cell r="I144">
            <v>416335</v>
          </cell>
          <cell r="J144">
            <v>160072.65</v>
          </cell>
        </row>
        <row r="145">
          <cell r="B145" t="str">
            <v>THOMASWY</v>
          </cell>
          <cell r="C145">
            <v>1.99</v>
          </cell>
          <cell r="F145">
            <v>1.99</v>
          </cell>
          <cell r="I145">
            <v>43800</v>
          </cell>
          <cell r="J145">
            <v>87785</v>
          </cell>
        </row>
        <row r="146">
          <cell r="B146" t="str">
            <v>TIP</v>
          </cell>
          <cell r="C146">
            <v>2.4</v>
          </cell>
          <cell r="F146">
            <v>2.4</v>
          </cell>
          <cell r="I146">
            <v>299650</v>
          </cell>
          <cell r="J146">
            <v>652430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15792</v>
          </cell>
          <cell r="J147">
            <v>4981305.7</v>
          </cell>
        </row>
        <row r="148">
          <cell r="B148" t="str">
            <v>TRANSCOHOT</v>
          </cell>
          <cell r="C148">
            <v>97.9</v>
          </cell>
          <cell r="F148">
            <v>97.9</v>
          </cell>
          <cell r="I148">
            <v>6709</v>
          </cell>
          <cell r="J148">
            <v>595133.18000000005</v>
          </cell>
        </row>
        <row r="149">
          <cell r="B149" t="str">
            <v>TRANSCORP</v>
          </cell>
          <cell r="C149">
            <v>15.15</v>
          </cell>
          <cell r="F149">
            <v>14.6</v>
          </cell>
          <cell r="I149">
            <v>21573408</v>
          </cell>
          <cell r="J149">
            <v>322628373.64999998</v>
          </cell>
        </row>
        <row r="150">
          <cell r="B150" t="str">
            <v>TRANSEXPR</v>
          </cell>
          <cell r="C150">
            <v>1.27</v>
          </cell>
          <cell r="F150">
            <v>1.27</v>
          </cell>
          <cell r="I150">
            <v>50000</v>
          </cell>
          <cell r="J150">
            <v>63000</v>
          </cell>
        </row>
        <row r="151">
          <cell r="B151" t="str">
            <v>TRANSPOWER</v>
          </cell>
          <cell r="C151">
            <v>383</v>
          </cell>
          <cell r="F151">
            <v>382.9</v>
          </cell>
          <cell r="I151">
            <v>1169268</v>
          </cell>
          <cell r="J151">
            <v>445385831.19999999</v>
          </cell>
        </row>
        <row r="152">
          <cell r="B152" t="str">
            <v>UACN</v>
          </cell>
          <cell r="C152">
            <v>12.6</v>
          </cell>
          <cell r="F152">
            <v>12.6</v>
          </cell>
          <cell r="I152">
            <v>2775814</v>
          </cell>
          <cell r="J152">
            <v>34937857.549999997</v>
          </cell>
        </row>
        <row r="153">
          <cell r="B153" t="str">
            <v>UBA</v>
          </cell>
          <cell r="C153">
            <v>25.45</v>
          </cell>
          <cell r="F153">
            <v>25.85</v>
          </cell>
          <cell r="I153">
            <v>36854877</v>
          </cell>
          <cell r="J153">
            <v>954381876.5</v>
          </cell>
        </row>
        <row r="154">
          <cell r="B154" t="str">
            <v>UCAP</v>
          </cell>
          <cell r="C154">
            <v>22.25</v>
          </cell>
          <cell r="F154">
            <v>23.05</v>
          </cell>
          <cell r="I154">
            <v>5253646</v>
          </cell>
          <cell r="J154">
            <v>119996016.05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4000</v>
          </cell>
          <cell r="J155">
            <v>148000</v>
          </cell>
        </row>
        <row r="156">
          <cell r="B156" t="str">
            <v>UNILEVER</v>
          </cell>
          <cell r="C156">
            <v>16</v>
          </cell>
          <cell r="F156">
            <v>15.5</v>
          </cell>
          <cell r="I156">
            <v>1561656</v>
          </cell>
          <cell r="J156">
            <v>23609328.050000001</v>
          </cell>
        </row>
        <row r="157">
          <cell r="B157" t="str">
            <v>UNITYBNK</v>
          </cell>
          <cell r="C157">
            <v>1.9</v>
          </cell>
          <cell r="F157">
            <v>1.9</v>
          </cell>
          <cell r="I157">
            <v>3048872</v>
          </cell>
          <cell r="J157">
            <v>5831713.3700000001</v>
          </cell>
        </row>
        <row r="158">
          <cell r="B158" t="str">
            <v>UNIVINSURE</v>
          </cell>
          <cell r="C158">
            <v>0.38</v>
          </cell>
          <cell r="F158">
            <v>0.38</v>
          </cell>
          <cell r="I158">
            <v>7894452</v>
          </cell>
          <cell r="J158">
            <v>2997436.76</v>
          </cell>
        </row>
        <row r="159">
          <cell r="B159" t="str">
            <v>UPDC</v>
          </cell>
          <cell r="C159">
            <v>1.4</v>
          </cell>
          <cell r="F159">
            <v>1.47</v>
          </cell>
          <cell r="I159">
            <v>774738</v>
          </cell>
          <cell r="J159">
            <v>1142202.5</v>
          </cell>
        </row>
        <row r="160">
          <cell r="B160" t="str">
            <v>UPDCREIT</v>
          </cell>
          <cell r="C160">
            <v>5.5</v>
          </cell>
          <cell r="F160">
            <v>5.15</v>
          </cell>
          <cell r="I160">
            <v>478907</v>
          </cell>
          <cell r="J160">
            <v>2473722.15</v>
          </cell>
        </row>
        <row r="161">
          <cell r="B161" t="str">
            <v>UPL</v>
          </cell>
          <cell r="C161">
            <v>2.4</v>
          </cell>
          <cell r="F161">
            <v>2.4</v>
          </cell>
          <cell r="I161">
            <v>153610</v>
          </cell>
          <cell r="J161">
            <v>369620.3</v>
          </cell>
        </row>
        <row r="162">
          <cell r="B162" t="str">
            <v>VERITASKAP</v>
          </cell>
          <cell r="C162">
            <v>0.68</v>
          </cell>
          <cell r="F162">
            <v>0.66</v>
          </cell>
          <cell r="I162">
            <v>4474792</v>
          </cell>
          <cell r="J162">
            <v>3027050.04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1295</v>
          </cell>
          <cell r="J163">
            <v>237212.4</v>
          </cell>
        </row>
        <row r="164">
          <cell r="B164" t="str">
            <v>VITAFOAM</v>
          </cell>
          <cell r="C164">
            <v>21.25</v>
          </cell>
          <cell r="F164">
            <v>21.25</v>
          </cell>
          <cell r="I164">
            <v>584256</v>
          </cell>
          <cell r="J164">
            <v>11457630.699999999</v>
          </cell>
        </row>
        <row r="165">
          <cell r="B165" t="str">
            <v>WAPCO</v>
          </cell>
          <cell r="C165">
            <v>36</v>
          </cell>
          <cell r="F165">
            <v>37</v>
          </cell>
          <cell r="I165">
            <v>1419343</v>
          </cell>
          <cell r="J165">
            <v>52673927.149999999</v>
          </cell>
        </row>
        <row r="166">
          <cell r="B166" t="str">
            <v>WAPIC</v>
          </cell>
          <cell r="C166">
            <v>0.67</v>
          </cell>
          <cell r="F166">
            <v>0.69</v>
          </cell>
          <cell r="I166">
            <v>523722</v>
          </cell>
          <cell r="J166">
            <v>359015.59</v>
          </cell>
        </row>
        <row r="167">
          <cell r="B167" t="str">
            <v>WEMABANK</v>
          </cell>
          <cell r="C167">
            <v>7.8</v>
          </cell>
          <cell r="F167">
            <v>8</v>
          </cell>
          <cell r="I167">
            <v>4235244</v>
          </cell>
          <cell r="J167">
            <v>32917318.300000001</v>
          </cell>
        </row>
        <row r="168">
          <cell r="B168" t="str">
            <v>ZENITHBANK</v>
          </cell>
          <cell r="C168">
            <v>39</v>
          </cell>
          <cell r="F168">
            <v>38.1</v>
          </cell>
          <cell r="I168">
            <v>7235570</v>
          </cell>
          <cell r="J168">
            <v>277486748.10000002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2E66-C5DA-4C5F-A7C6-BE9FFBB65073}">
  <dimension ref="B1:AT522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COUNTIFS(W9:W483,"&gt;"&amp;LARGE(W9:W483,MIN(AH4,COUNT(W9:W483))))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89637</v>
      </c>
      <c r="J9" s="45">
        <v>198880.67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INTENEGINS</v>
      </c>
      <c r="O9" s="49">
        <f t="shared" ref="O9:O18" si="0">VLOOKUP(N9,$B$9:$F$1048576,5,FALSE)</f>
        <v>1.32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89637</v>
      </c>
      <c r="Z9" s="53">
        <f t="shared" ref="Z9:Z72" si="5">IF(ISTEXT(B9),J9,"")</f>
        <v>198880.67</v>
      </c>
      <c r="AA9" s="8">
        <v>1</v>
      </c>
      <c r="AB9" s="54" t="str" cm="1">
        <f t="array" ref="AB9">IF($AC9="","",INDEX($V$9:$V$483,SMALL(IF($W$9:$W$483=$AC9,ROW($V$9:$V$483)-ROW($V$9)+1),COUNTIFS($AC$9:AC9,AC9))))</f>
        <v>DAARCOMM</v>
      </c>
      <c r="AC9" s="55">
        <f>IF(ROWS($AC$9:AC9)&lt;=$AC$5,SMALL($W$9:$W$483,ROWS($AC$9:AC9)),"")</f>
        <v>-9.8591549295774586E-2</v>
      </c>
      <c r="AD9" s="56" t="str">
        <f t="shared" ref="AD9:AD18" si="6">INDEX($V$9:$Z$483,MATCH(AE9,$W$9:$W$483,0)+0,1)</f>
        <v>DAARCOMM</v>
      </c>
      <c r="AE9" s="57">
        <f>_xlfn.MINIFS($W$9:$W$483,$W$9:$W$483,"&lt;&gt;0")</f>
        <v>-9.8591549295774586E-2</v>
      </c>
      <c r="AF9" s="57"/>
      <c r="AG9" s="54" t="str" cm="1">
        <f t="array" ref="AG9">IF($AH9="","",INDEX($V$9:$V$483,SMALL(IF($W$9:$W$483=$AH9,ROW($V$9:$V$483)-ROW($V$9)+1),COUNTIFS($AH$9:AH9,AH9))))</f>
        <v>INTENEGINS</v>
      </c>
      <c r="AH9" s="55">
        <f>IF(ROWS($AH$9:AH9)&lt;=$AH$5,LARGE($W$9:$W$483,ROWS($AH$9:AH9)),"")</f>
        <v>0.10000000000000009</v>
      </c>
      <c r="AJ9" s="56" t="str">
        <f t="shared" ref="AJ9:AJ18" si="7">INDEX($V$9:$Z$483,MATCH(AK9,$X$9:$X$483,0)+0,1)</f>
        <v>MORISON</v>
      </c>
      <c r="AK9" s="57">
        <f>_xlfn.MINIFS($X$9:$X$483,$X$9:$X$483,"&lt;&gt;0")</f>
        <v>-0.49642857142857144</v>
      </c>
      <c r="AM9" s="56" t="str">
        <f t="shared" ref="AM9:AM18" si="8">INDEX($V$9:$Z$483,MATCH(AN9,$X$9:$X$483,0)+0,1)</f>
        <v>JULI</v>
      </c>
      <c r="AN9" s="57">
        <f t="shared" ref="AN9:AN18" si="9">LARGE($X$9:$X$483,AA9)</f>
        <v>9.0169491525423737</v>
      </c>
      <c r="AP9" s="56" t="str">
        <f t="shared" ref="AP9:AP18" si="10">INDEX($V$9:$Z$483,MATCH(AQ9,$Y$9:$Y$483,0)+0,1)</f>
        <v>FBNH</v>
      </c>
      <c r="AQ9" s="58">
        <f t="shared" ref="AQ9:AQ18" si="11">LARGE($Y$9:$Y$483,AA9)</f>
        <v>37807110</v>
      </c>
      <c r="AR9" s="58"/>
      <c r="AS9" s="56" t="str">
        <f t="shared" ref="AS9:AS18" si="12">INDEX($V$9:$Z$483,MATCH(AT9,$Z$9:$Z$483,0)+0,1)</f>
        <v>FBNH</v>
      </c>
      <c r="AT9" s="59">
        <f t="shared" ref="AT9:AT18" si="13">LARGE($Z$9:$Z$483,AA9)</f>
        <v>1573270841.5</v>
      </c>
    </row>
    <row r="10" spans="2:46" x14ac:dyDescent="0.25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95656</v>
      </c>
      <c r="J10" s="63">
        <v>78327.240000000005</v>
      </c>
      <c r="K10" s="46">
        <v>-3.703703703703709E-2</v>
      </c>
      <c r="L10" s="47"/>
      <c r="N10" s="48" t="str">
        <v>INTBREW</v>
      </c>
      <c r="O10" s="49">
        <f t="shared" si="0"/>
        <v>4.8899999999999997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9.8876404494381909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95656</v>
      </c>
      <c r="Z10" s="53">
        <f t="shared" si="5"/>
        <v>78327.240000000005</v>
      </c>
      <c r="AA10" s="8">
        <v>2</v>
      </c>
      <c r="AB10" s="54" t="str" cm="1">
        <f t="array" ref="AB10">IF($AC10="","",INDEX($V$9:$V$483,SMALL(IF($W$9:$W$483=$AC10,ROW($V$9:$V$483)-ROW($V$9)+1),COUNTIFS($AC$9:AC10,AC10))))</f>
        <v>CWG</v>
      </c>
      <c r="AC10" s="55">
        <f>IF(ROWS($AC$9:AC10)&lt;=$AC$5,SMALL($W$9:$W$483,ROWS($AC$9:AC10)),"")</f>
        <v>-9.0909090909090884E-2</v>
      </c>
      <c r="AD10" s="56" t="str">
        <f t="shared" si="6"/>
        <v>CWG</v>
      </c>
      <c r="AE10" s="57">
        <f t="shared" ref="AE10:AE18" si="16">SMALL($W$9:$W$483,AA10)</f>
        <v>-9.0909090909090884E-2</v>
      </c>
      <c r="AF10" s="57"/>
      <c r="AG10" s="54" t="str" cm="1">
        <f t="array" ref="AG10">IF($AH10="","",INDEX($V$9:$V$483,SMALL(IF($W$9:$W$483=$AH10,ROW($V$9:$V$483)-ROW($V$9)+1),COUNTIFS($AH$9:AH10,AH10))))</f>
        <v>INTBREW</v>
      </c>
      <c r="AH10" s="55">
        <f>IF(ROWS($AH$9:AH10)&lt;=$AH$5,LARGE($W$9:$W$483,ROWS($AH$9:AH10)),"")</f>
        <v>9.8876404494381911E-2</v>
      </c>
      <c r="AJ10" s="56" t="str">
        <f t="shared" si="7"/>
        <v>CILEASING</v>
      </c>
      <c r="AK10" s="57">
        <f t="shared" ref="AK10:AK18" si="17">SMALL($X$9:$X$483,AA10)</f>
        <v>-0.3839285714285714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UBA</v>
      </c>
      <c r="AQ10" s="58">
        <f t="shared" si="11"/>
        <v>36854877</v>
      </c>
      <c r="AR10" s="58"/>
      <c r="AS10" s="56" t="str">
        <f t="shared" si="12"/>
        <v>UBA</v>
      </c>
      <c r="AT10" s="59">
        <f t="shared" si="13"/>
        <v>954381876.5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32084</v>
      </c>
      <c r="J11" s="63">
        <v>56029.7</v>
      </c>
      <c r="K11" s="46">
        <v>-0.10309278350515461</v>
      </c>
      <c r="L11" s="47"/>
      <c r="N11" s="48" t="str">
        <v>JULI</v>
      </c>
      <c r="O11" s="49">
        <f t="shared" si="0"/>
        <v>5.91</v>
      </c>
      <c r="P11" s="50" t="str">
        <f t="shared" si="14"/>
        <v>9.9%</v>
      </c>
      <c r="T11" s="51">
        <f t="shared" si="1"/>
        <v>9.8513011152416414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32084</v>
      </c>
      <c r="Z11" s="53">
        <f t="shared" si="5"/>
        <v>56029.7</v>
      </c>
      <c r="AA11" s="8">
        <v>3</v>
      </c>
      <c r="AB11" s="54" t="str" cm="1">
        <f t="array" ref="AB11">IF($AC11="","",INDEX($V$9:$V$483,SMALL(IF($W$9:$W$483=$AC11,ROW($V$9:$V$483)-ROW($V$9)+1),COUNTIFS($AC$9:AC11,AC11))))</f>
        <v>SOVRENINS</v>
      </c>
      <c r="AC11" s="55">
        <f>IF(ROWS($AC$9:AC11)&lt;=$AC$5,SMALL($W$9:$W$483,ROWS($AC$9:AC11)),"")</f>
        <v>-8.5106382978723361E-2</v>
      </c>
      <c r="AD11" s="56" t="str">
        <f t="shared" si="6"/>
        <v>SOVRENINS</v>
      </c>
      <c r="AE11" s="57">
        <f t="shared" si="16"/>
        <v>-8.5106382978723361E-2</v>
      </c>
      <c r="AF11" s="57"/>
      <c r="AG11" s="54" t="str" cm="1">
        <f t="array" ref="AG11">IF($AH11="","",INDEX($V$9:$V$483,SMALL(IF($W$9:$W$483=$AH11,ROW($V$9:$V$483)-ROW($V$9)+1),COUNTIFS($AH$9:AH11,AH11))))</f>
        <v>JULI</v>
      </c>
      <c r="AH11" s="55">
        <f>IF(ROWS($AH$9:AH11)&lt;=$AH$5,LARGE($W$9:$W$483,ROWS($AH$9:AH11)),"")</f>
        <v>9.851301115241641E-2</v>
      </c>
      <c r="AJ11" s="56" t="str">
        <f t="shared" si="7"/>
        <v>CWG</v>
      </c>
      <c r="AK11" s="57">
        <f t="shared" si="17"/>
        <v>-0.33734939759036153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ACCESSCORP</v>
      </c>
      <c r="AQ11" s="58">
        <f t="shared" si="11"/>
        <v>28086868</v>
      </c>
      <c r="AR11" s="58"/>
      <c r="AS11" s="56" t="str">
        <f t="shared" si="12"/>
        <v>MTNN</v>
      </c>
      <c r="AT11" s="59">
        <f t="shared" si="13"/>
        <v>680804149.79999995</v>
      </c>
    </row>
    <row r="12" spans="2:46" x14ac:dyDescent="0.25">
      <c r="B12" s="60" t="s">
        <v>28</v>
      </c>
      <c r="C12" s="41">
        <v>23</v>
      </c>
      <c r="D12" s="41">
        <v>23.7</v>
      </c>
      <c r="E12" s="41">
        <v>23</v>
      </c>
      <c r="F12" s="42">
        <v>23</v>
      </c>
      <c r="G12" s="43">
        <v>0</v>
      </c>
      <c r="H12" s="43">
        <v>0</v>
      </c>
      <c r="I12" s="62">
        <v>28086868</v>
      </c>
      <c r="J12" s="63">
        <v>649272752.5</v>
      </c>
      <c r="K12" s="46">
        <v>-6.4794816414686096E-3</v>
      </c>
      <c r="L12" s="47"/>
      <c r="N12" s="48" t="str">
        <v>NEM</v>
      </c>
      <c r="O12" s="49">
        <f t="shared" si="0"/>
        <v>8</v>
      </c>
      <c r="P12" s="50" t="str">
        <f t="shared" si="14"/>
        <v>9.6%</v>
      </c>
      <c r="T12" s="51">
        <f t="shared" si="1"/>
        <v>9.5890410958904138</v>
      </c>
      <c r="V12" s="7" t="str">
        <f t="shared" si="2"/>
        <v>ACCESSCORP</v>
      </c>
      <c r="W12" s="52">
        <f t="shared" si="15"/>
        <v>0</v>
      </c>
      <c r="X12" s="52">
        <f t="shared" si="3"/>
        <v>-6.4794816414686096E-3</v>
      </c>
      <c r="Y12" s="53">
        <f t="shared" si="4"/>
        <v>28086868</v>
      </c>
      <c r="Z12" s="53">
        <f t="shared" si="5"/>
        <v>649272752.5</v>
      </c>
      <c r="AA12" s="8">
        <v>4</v>
      </c>
      <c r="AB12" s="54" t="str" cm="1">
        <f t="array" ref="AB12">IF($AC12="","",INDEX($V$9:$V$483,SMALL(IF($W$9:$W$483=$AC12,ROW($V$9:$V$483)-ROW($V$9)+1),COUNTIFS($AC$9:AC12,AC12))))</f>
        <v>UPDCREIT</v>
      </c>
      <c r="AC12" s="55">
        <f>IF(ROWS($AC$9:AC12)&lt;=$AC$5,SMALL($W$9:$W$483,ROWS($AC$9:AC12)),"")</f>
        <v>-6.3636363636363574E-2</v>
      </c>
      <c r="AD12" s="56" t="str">
        <f t="shared" si="6"/>
        <v>UPDCREIT</v>
      </c>
      <c r="AE12" s="57">
        <f t="shared" si="16"/>
        <v>-6.3636363636363574E-2</v>
      </c>
      <c r="AF12" s="57"/>
      <c r="AG12" s="54" t="str" cm="1">
        <f t="array" ref="AG12">IF($AH12="","",INDEX($V$9:$V$483,SMALL(IF($W$9:$W$483=$AH12,ROW($V$9:$V$483)-ROW($V$9)+1),COUNTIFS($AH$9:AH12,AH12))))</f>
        <v>NEM</v>
      </c>
      <c r="AH12" s="55">
        <f>IF(ROWS($AH$9:AH12)&lt;=$AH$5,LARGE($W$9:$W$483,ROWS($AH$9:AH12)),"")</f>
        <v>9.5890410958904132E-2</v>
      </c>
      <c r="AJ12" s="56" t="str">
        <f t="shared" si="7"/>
        <v>DAARCOMM</v>
      </c>
      <c r="AK12" s="57">
        <f t="shared" si="17"/>
        <v>-0.28888888888888886</v>
      </c>
      <c r="AM12" s="56" t="str">
        <f t="shared" si="8"/>
        <v>TIP</v>
      </c>
      <c r="AN12" s="57">
        <f t="shared" si="9"/>
        <v>1.0869565217391304</v>
      </c>
      <c r="AP12" s="56" t="str">
        <f t="shared" si="10"/>
        <v>TRANSCORP</v>
      </c>
      <c r="AQ12" s="58">
        <f t="shared" si="11"/>
        <v>21573408</v>
      </c>
      <c r="AR12" s="58"/>
      <c r="AS12" s="56" t="str">
        <f t="shared" si="12"/>
        <v>ACCESSCORP</v>
      </c>
      <c r="AT12" s="59">
        <f t="shared" si="13"/>
        <v>649272752.5</v>
      </c>
    </row>
    <row r="13" spans="2:46" x14ac:dyDescent="0.25">
      <c r="B13" s="60" t="s">
        <v>29</v>
      </c>
      <c r="C13" s="41">
        <v>7.1</v>
      </c>
      <c r="D13" s="61">
        <v>7.1</v>
      </c>
      <c r="E13" s="61">
        <v>7.1</v>
      </c>
      <c r="F13" s="42">
        <v>7.1</v>
      </c>
      <c r="G13" s="43">
        <v>0</v>
      </c>
      <c r="H13" s="43">
        <v>0</v>
      </c>
      <c r="I13" s="62">
        <v>238840</v>
      </c>
      <c r="J13" s="63">
        <v>1749529.3</v>
      </c>
      <c r="K13" s="46">
        <v>-4.0540540540540682E-2</v>
      </c>
      <c r="L13" s="47"/>
      <c r="N13" s="48" t="str">
        <v>FBNH</v>
      </c>
      <c r="O13" s="49">
        <f t="shared" si="0"/>
        <v>43.95</v>
      </c>
      <c r="P13" s="50" t="str">
        <f t="shared" si="14"/>
        <v>9.1%</v>
      </c>
      <c r="T13" s="51">
        <f t="shared" si="1"/>
        <v>9.0570719602977814</v>
      </c>
      <c r="V13" s="7" t="str">
        <f t="shared" si="2"/>
        <v>AFRIPRUD</v>
      </c>
      <c r="W13" s="52">
        <f t="shared" si="15"/>
        <v>0</v>
      </c>
      <c r="X13" s="52">
        <f t="shared" si="3"/>
        <v>-4.0540540540540682E-2</v>
      </c>
      <c r="Y13" s="53">
        <f t="shared" si="4"/>
        <v>238840</v>
      </c>
      <c r="Z13" s="53">
        <f t="shared" si="5"/>
        <v>1749529.3</v>
      </c>
      <c r="AA13" s="8">
        <v>5</v>
      </c>
      <c r="AB13" s="54" t="str" cm="1">
        <f t="array" ref="AB13">IF($AC13="","",INDEX($V$9:$V$483,SMALL(IF($W$9:$W$483=$AC13,ROW($V$9:$V$483)-ROW($V$9)+1),COUNTIFS($AC$9:AC13,AC13))))</f>
        <v>FIDSON</v>
      </c>
      <c r="AC13" s="55">
        <f>IF(ROWS($AC$9:AC13)&lt;=$AC$5,SMALL($W$9:$W$483,ROWS($AC$9:AC13)),"")</f>
        <v>-6.25E-2</v>
      </c>
      <c r="AD13" s="56" t="str">
        <f t="shared" si="6"/>
        <v>FIDSON</v>
      </c>
      <c r="AE13" s="57">
        <f t="shared" si="16"/>
        <v>-6.25E-2</v>
      </c>
      <c r="AF13" s="57"/>
      <c r="AG13" s="54" t="str" cm="1">
        <f t="array" ref="AG13">IF($AH13="","",INDEX($V$9:$V$483,SMALL(IF($W$9:$W$483=$AH13,ROW($V$9:$V$483)-ROW($V$9)+1),COUNTIFS($AH$9:AH13,AH13))))</f>
        <v>FBNH</v>
      </c>
      <c r="AH13" s="55">
        <f>IF(ROWS($AH$9:AH13)&lt;=$AH$5,LARGE($W$9:$W$483,ROWS($AH$9:AH13)),"")</f>
        <v>9.0570719602977814E-2</v>
      </c>
      <c r="AJ13" s="56" t="str">
        <f t="shared" si="7"/>
        <v>GUINNESS</v>
      </c>
      <c r="AK13" s="57">
        <f t="shared" si="17"/>
        <v>-0.27348484848484844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FIDELITYBK</v>
      </c>
      <c r="AQ13" s="58">
        <f t="shared" si="11"/>
        <v>19814273</v>
      </c>
      <c r="AR13" s="58"/>
      <c r="AS13" s="56" t="str">
        <f t="shared" si="12"/>
        <v>TRANSPOWER</v>
      </c>
      <c r="AT13" s="59">
        <f t="shared" si="13"/>
        <v>445385831.19999999</v>
      </c>
    </row>
    <row r="14" spans="2:46" x14ac:dyDescent="0.25">
      <c r="B14" s="60" t="s">
        <v>30</v>
      </c>
      <c r="C14" s="41">
        <v>0.99</v>
      </c>
      <c r="D14" s="41">
        <v>1.03</v>
      </c>
      <c r="E14" s="41">
        <v>0.99</v>
      </c>
      <c r="F14" s="42">
        <v>1.03</v>
      </c>
      <c r="G14" s="43">
        <v>4.0000000000000036E-2</v>
      </c>
      <c r="H14" s="43">
        <v>4.0404040404040442</v>
      </c>
      <c r="I14" s="62">
        <v>11766300</v>
      </c>
      <c r="J14" s="63">
        <v>11801173.449999999</v>
      </c>
      <c r="K14" s="46">
        <v>0.28749999999999987</v>
      </c>
      <c r="L14" s="47"/>
      <c r="N14" s="48" t="str">
        <v>REGALINS</v>
      </c>
      <c r="O14" s="49">
        <f t="shared" si="0"/>
        <v>0.4</v>
      </c>
      <c r="P14" s="50" t="str">
        <f t="shared" si="14"/>
        <v>8.2%</v>
      </c>
      <c r="T14" s="51">
        <f t="shared" si="1"/>
        <v>8.1081081081081159</v>
      </c>
      <c r="V14" s="7" t="str">
        <f t="shared" si="2"/>
        <v>AIICO</v>
      </c>
      <c r="W14" s="52">
        <f t="shared" si="15"/>
        <v>4.0404040404040442E-2</v>
      </c>
      <c r="X14" s="52">
        <f t="shared" si="3"/>
        <v>0.28749999999999987</v>
      </c>
      <c r="Y14" s="53">
        <f t="shared" si="4"/>
        <v>11766300</v>
      </c>
      <c r="Z14" s="53">
        <f t="shared" si="5"/>
        <v>11801173.449999999</v>
      </c>
      <c r="AA14" s="8">
        <v>6</v>
      </c>
      <c r="AB14" s="54" t="str" cm="1">
        <f t="array" ref="AB14">IF($AC14="","",INDEX($V$9:$V$483,SMALL(IF($W$9:$W$483=$AC14,ROW($V$9:$V$483)-ROW($V$9)+1),COUNTIFS($AC$9:AC14,AC14))))</f>
        <v>TANTALIZER</v>
      </c>
      <c r="AC14" s="55">
        <f>IF(ROWS($AC$9:AC14)&lt;=$AC$5,SMALL($W$9:$W$483,ROWS($AC$9:AC14)),"")</f>
        <v>-5.1282051282051329E-2</v>
      </c>
      <c r="AD14" s="56" t="str">
        <f t="shared" si="6"/>
        <v>TANTALIZER</v>
      </c>
      <c r="AE14" s="57">
        <f t="shared" si="16"/>
        <v>-5.1282051282051329E-2</v>
      </c>
      <c r="AF14" s="57"/>
      <c r="AG14" s="54" t="str" cm="1">
        <f t="array" ref="AG14">IF($AH14="","",INDEX($V$9:$V$483,SMALL(IF($W$9:$W$483=$AH14,ROW($V$9:$V$483)-ROW($V$9)+1),COUNTIFS($AH$9:AH14,AH14))))</f>
        <v>REGALINS</v>
      </c>
      <c r="AH14" s="55">
        <f>IF(ROWS($AH$9:AH14)&lt;=$AH$5,LARGE($W$9:$W$483,ROWS($AH$9:AH14)),"")</f>
        <v>8.1081081081081155E-2</v>
      </c>
      <c r="AJ14" s="56" t="str">
        <f t="shared" si="7"/>
        <v>THOMASWY</v>
      </c>
      <c r="AK14" s="57">
        <f t="shared" si="17"/>
        <v>-0.26296296296296306</v>
      </c>
      <c r="AM14" s="56" t="str">
        <f t="shared" si="8"/>
        <v>FBNH</v>
      </c>
      <c r="AN14" s="57">
        <f t="shared" si="9"/>
        <v>0.86624203821656054</v>
      </c>
      <c r="AP14" s="56" t="str">
        <f t="shared" si="10"/>
        <v>AIICO</v>
      </c>
      <c r="AQ14" s="58">
        <f t="shared" si="11"/>
        <v>11766300</v>
      </c>
      <c r="AR14" s="58"/>
      <c r="AS14" s="56" t="str">
        <f t="shared" si="12"/>
        <v>SEPLAT</v>
      </c>
      <c r="AT14" s="59">
        <f t="shared" si="13"/>
        <v>380914470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5380</v>
      </c>
      <c r="J15" s="63">
        <v>10652400</v>
      </c>
      <c r="K15" s="46">
        <v>0.16587175410704824</v>
      </c>
      <c r="L15" s="47"/>
      <c r="N15" s="48" t="str">
        <v>JAPAULGOLD</v>
      </c>
      <c r="O15" s="49">
        <f t="shared" si="0"/>
        <v>2.23</v>
      </c>
      <c r="P15" s="50" t="str">
        <f t="shared" si="14"/>
        <v>6.2%</v>
      </c>
      <c r="T15" s="51">
        <f t="shared" si="1"/>
        <v>6.1904761904761854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5380</v>
      </c>
      <c r="Z15" s="53">
        <f t="shared" si="5"/>
        <v>10652400</v>
      </c>
      <c r="AA15" s="8">
        <v>7</v>
      </c>
      <c r="AB15" s="54" t="str" cm="1">
        <f t="array" ref="AB15">IF($AC15="","",INDEX($V$9:$V$483,SMALL(IF($W$9:$W$483=$AC15,ROW($V$9:$V$483)-ROW($V$9)+1),COUNTIFS($AC$9:AC15,AC15))))</f>
        <v>JBERGER</v>
      </c>
      <c r="AC15" s="55">
        <f>IF(ROWS($AC$9:AC15)&lt;=$AC$5,SMALL($W$9:$W$483,ROWS($AC$9:AC15)),"")</f>
        <v>-4.9586776859504057E-2</v>
      </c>
      <c r="AD15" s="56" t="str">
        <f t="shared" si="6"/>
        <v>JBERGER</v>
      </c>
      <c r="AE15" s="57">
        <f t="shared" si="16"/>
        <v>-4.9586776859504057E-2</v>
      </c>
      <c r="AF15" s="57"/>
      <c r="AG15" s="54" t="str" cm="1">
        <f t="array" ref="AG15">IF($AH15="","",INDEX($V$9:$V$483,SMALL(IF($W$9:$W$483=$AH15,ROW($V$9:$V$483)-ROW($V$9)+1),COUNTIFS($AH$9:AH15,AH15))))</f>
        <v>JAPAULGOLD</v>
      </c>
      <c r="AH15" s="55">
        <f>IF(ROWS($AH$9:AH15)&lt;=$AH$5,LARGE($W$9:$W$483,ROWS($AH$9:AH15)),"")</f>
        <v>6.1904761904761851E-2</v>
      </c>
      <c r="AJ15" s="56" t="str">
        <f t="shared" si="7"/>
        <v>TANTALIZER</v>
      </c>
      <c r="AK15" s="57">
        <f t="shared" si="17"/>
        <v>-0.21276595744680848</v>
      </c>
      <c r="AM15" s="56" t="str">
        <f t="shared" si="8"/>
        <v>VERITASKAP</v>
      </c>
      <c r="AN15" s="57">
        <f t="shared" si="9"/>
        <v>0.78378378378378399</v>
      </c>
      <c r="AP15" s="56" t="str">
        <f t="shared" si="10"/>
        <v>GTCO</v>
      </c>
      <c r="AQ15" s="58">
        <f t="shared" si="11"/>
        <v>8215424</v>
      </c>
      <c r="AR15" s="58"/>
      <c r="AS15" s="56" t="str">
        <f t="shared" si="12"/>
        <v>GTCO</v>
      </c>
      <c r="AT15" s="59">
        <f t="shared" si="13"/>
        <v>380130002.39999998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135</v>
      </c>
      <c r="J16" s="63">
        <v>965.25</v>
      </c>
      <c r="K16" s="46">
        <v>0</v>
      </c>
      <c r="L16" s="47"/>
      <c r="N16" s="48" t="str">
        <v>LIVESTOCK</v>
      </c>
      <c r="O16" s="49">
        <f t="shared" si="0"/>
        <v>1.8</v>
      </c>
      <c r="P16" s="50" t="str">
        <f t="shared" si="14"/>
        <v>5.9%</v>
      </c>
      <c r="T16" s="51">
        <f t="shared" si="1"/>
        <v>5.8823529411764763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135</v>
      </c>
      <c r="Z16" s="53">
        <f t="shared" si="5"/>
        <v>965.25</v>
      </c>
      <c r="AA16" s="8">
        <v>8</v>
      </c>
      <c r="AB16" s="54" t="str" cm="1">
        <f t="array" ref="AB16">IF($AC16="","",INDEX($V$9:$V$483,SMALL(IF($W$9:$W$483=$AC16,ROW($V$9:$V$483)-ROW($V$9)+1),COUNTIFS($AC$9:AC16,AC16))))</f>
        <v>ROYALEX</v>
      </c>
      <c r="AC16" s="55">
        <f>IF(ROWS($AC$9:AC16)&lt;=$AC$5,SMALL($W$9:$W$483,ROWS($AC$9:AC16)),"")</f>
        <v>-4.6511627906976785E-2</v>
      </c>
      <c r="AD16" s="56" t="str">
        <f t="shared" si="6"/>
        <v>ROYALEX</v>
      </c>
      <c r="AE16" s="57">
        <f t="shared" si="16"/>
        <v>-4.6511627906976785E-2</v>
      </c>
      <c r="AF16" s="57"/>
      <c r="AG16" s="54" t="str" cm="1">
        <f t="array" ref="AG16">IF($AH16="","",INDEX($V$9:$V$483,SMALL(IF($W$9:$W$483=$AH16,ROW($V$9:$V$483)-ROW($V$9)+1),COUNTIFS($AH$9:AH16,AH16))))</f>
        <v>LIVESTOCK</v>
      </c>
      <c r="AH16" s="55">
        <f>IF(ROWS($AH$9:AH16)&lt;=$AH$5,LARGE($W$9:$W$483,ROWS($AH$9:AH16)),"")</f>
        <v>5.8823529411764761E-2</v>
      </c>
      <c r="AJ16" s="56" t="str">
        <f t="shared" si="7"/>
        <v>UPDCREIT</v>
      </c>
      <c r="AK16" s="57">
        <f t="shared" si="17"/>
        <v>-0.1953125</v>
      </c>
      <c r="AM16" s="56" t="str">
        <f t="shared" si="8"/>
        <v>TRANSCORP</v>
      </c>
      <c r="AN16" s="57">
        <f t="shared" si="9"/>
        <v>0.68591224018475749</v>
      </c>
      <c r="AP16" s="56" t="str">
        <f t="shared" si="10"/>
        <v>INTBREW</v>
      </c>
      <c r="AQ16" s="58">
        <f t="shared" si="11"/>
        <v>7953562</v>
      </c>
      <c r="AR16" s="58"/>
      <c r="AS16" s="56" t="str">
        <f t="shared" si="12"/>
        <v>TRANSCORP</v>
      </c>
      <c r="AT16" s="59">
        <f t="shared" si="13"/>
        <v>322628373.64999998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250444</v>
      </c>
      <c r="J17" s="63">
        <v>3919448.6</v>
      </c>
      <c r="K17" s="46">
        <v>0.33461538461538476</v>
      </c>
      <c r="L17" s="47"/>
      <c r="N17" s="48" t="str">
        <v>CONHALLPLC</v>
      </c>
      <c r="O17" s="49">
        <f t="shared" si="0"/>
        <v>1.4</v>
      </c>
      <c r="P17" s="50" t="str">
        <f t="shared" si="14"/>
        <v>5.3%</v>
      </c>
      <c r="T17" s="51">
        <f t="shared" si="1"/>
        <v>5.26315789473683</v>
      </c>
      <c r="V17" s="7" t="str">
        <f t="shared" si="2"/>
        <v>BERGER</v>
      </c>
      <c r="W17" s="52">
        <f t="shared" si="15"/>
        <v>0</v>
      </c>
      <c r="X17" s="52">
        <f t="shared" si="3"/>
        <v>0.33461538461538476</v>
      </c>
      <c r="Y17" s="53">
        <f t="shared" si="4"/>
        <v>250444</v>
      </c>
      <c r="Z17" s="53">
        <f t="shared" si="5"/>
        <v>3919448.6</v>
      </c>
      <c r="AA17" s="8">
        <v>9</v>
      </c>
      <c r="AB17" s="54" t="str" cm="1">
        <f t="array" ref="AB17">IF($AC17="","",INDEX($V$9:$V$483,SMALL(IF($W$9:$W$483=$AC17,ROW($V$9:$V$483)-ROW($V$9)+1),COUNTIFS($AC$9:AC17,AC17))))</f>
        <v>CORNERST</v>
      </c>
      <c r="AC17" s="55">
        <f>IF(ROWS($AC$9:AC17)&lt;=$AC$5,SMALL($W$9:$W$483,ROWS($AC$9:AC17)),"")</f>
        <v>-4.5454545454545497E-2</v>
      </c>
      <c r="AD17" s="56" t="str">
        <f t="shared" si="6"/>
        <v>CORNERST</v>
      </c>
      <c r="AE17" s="57">
        <f t="shared" si="16"/>
        <v>-4.5454545454545497E-2</v>
      </c>
      <c r="AF17" s="57"/>
      <c r="AG17" s="54" t="str" cm="1">
        <f t="array" ref="AG17">IF($AH17="","",INDEX($V$9:$V$483,SMALL(IF($W$9:$W$483=$AH17,ROW($V$9:$V$483)-ROW($V$9)+1),COUNTIFS($AH$9:AH17,AH17))))</f>
        <v>CONHALLPLC</v>
      </c>
      <c r="AH17" s="55">
        <f>IF(ROWS($AH$9:AH17)&lt;=$AH$5,LARGE($W$9:$W$483,ROWS($AH$9:AH17)),"")</f>
        <v>5.26315789473683E-2</v>
      </c>
      <c r="AJ17" s="56" t="str">
        <f t="shared" si="7"/>
        <v>NB</v>
      </c>
      <c r="AK17" s="57">
        <f t="shared" si="17"/>
        <v>-0.19444444444444442</v>
      </c>
      <c r="AM17" s="56" t="str">
        <f t="shared" si="8"/>
        <v>JBERGER</v>
      </c>
      <c r="AN17" s="57">
        <f t="shared" si="9"/>
        <v>0.60465116279069764</v>
      </c>
      <c r="AP17" s="56" t="str">
        <f t="shared" si="10"/>
        <v>UNIVINSURE</v>
      </c>
      <c r="AQ17" s="58">
        <f t="shared" si="11"/>
        <v>7894452</v>
      </c>
      <c r="AR17" s="58"/>
      <c r="AS17" s="56" t="str">
        <f t="shared" si="12"/>
        <v>JBERGER</v>
      </c>
      <c r="AT17" s="59">
        <f t="shared" si="13"/>
        <v>292325839.25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250</v>
      </c>
      <c r="J18" s="63">
        <v>14409.5</v>
      </c>
      <c r="K18" s="46">
        <v>0</v>
      </c>
      <c r="L18" s="47"/>
      <c r="N18" s="48" t="str">
        <v>UPDC</v>
      </c>
      <c r="O18" s="49">
        <f t="shared" si="0"/>
        <v>1.47</v>
      </c>
      <c r="P18" s="50" t="str">
        <f t="shared" si="14"/>
        <v>5%</v>
      </c>
      <c r="T18" s="51">
        <f t="shared" si="1"/>
        <v>5.0000000000000044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250</v>
      </c>
      <c r="Z18" s="53">
        <f t="shared" si="5"/>
        <v>14409.5</v>
      </c>
      <c r="AA18" s="8">
        <v>10</v>
      </c>
      <c r="AB18" s="54" t="str" cm="1">
        <f t="array" ref="AB18">IF($AC18="","",INDEX($V$9:$V$483,SMALL(IF($W$9:$W$483=$AC18,ROW($V$9:$V$483)-ROW($V$9)+1),COUNTIFS($AC$9:AC18,AC18))))</f>
        <v>MANSARD</v>
      </c>
      <c r="AC18" s="55">
        <f>IF(ROWS($AC$9:AC18)&lt;=$AC$5,SMALL($W$9:$W$483,ROWS($AC$9:AC18)),"")</f>
        <v>-4.3636363636363674E-2</v>
      </c>
      <c r="AD18" s="56" t="str">
        <f t="shared" si="6"/>
        <v>MANSARD</v>
      </c>
      <c r="AE18" s="57">
        <f t="shared" si="16"/>
        <v>-4.3636363636363674E-2</v>
      </c>
      <c r="AF18" s="57"/>
      <c r="AG18" s="54" t="str" cm="1">
        <f t="array" ref="AG18">IF($AH18="","",INDEX($V$9:$V$483,SMALL(IF($W$9:$W$483=$AH18,ROW($V$9:$V$483)-ROW($V$9)+1),COUNTIFS($AH$9:AH18,AH18))))</f>
        <v>UPDC</v>
      </c>
      <c r="AH18" s="55">
        <f>IF(ROWS($AH$9:AH18)&lt;=$AH$5,LARGE($W$9:$W$483,ROWS($AH$9:AH18)),"")</f>
        <v>5.0000000000000044E-2</v>
      </c>
      <c r="AJ18" s="56" t="str">
        <f t="shared" si="7"/>
        <v>MECURE</v>
      </c>
      <c r="AK18" s="57">
        <f t="shared" si="17"/>
        <v>-0.18999999999999995</v>
      </c>
      <c r="AM18" s="56" t="str">
        <f t="shared" si="8"/>
        <v>TRANSPOWER</v>
      </c>
      <c r="AN18" s="57">
        <f t="shared" si="9"/>
        <v>0.59541666666666648</v>
      </c>
      <c r="AP18" s="56" t="str">
        <f t="shared" si="10"/>
        <v>STERLINGNG</v>
      </c>
      <c r="AQ18" s="58">
        <f t="shared" si="11"/>
        <v>7426743</v>
      </c>
      <c r="AR18" s="58"/>
      <c r="AS18" s="56" t="str">
        <f t="shared" si="12"/>
        <v>ZENITHBANK</v>
      </c>
      <c r="AT18" s="59">
        <f t="shared" si="13"/>
        <v>277486748.10000002</v>
      </c>
    </row>
    <row r="19" spans="2:46" x14ac:dyDescent="0.25">
      <c r="B19" s="60" t="s">
        <v>35</v>
      </c>
      <c r="C19" s="41">
        <v>141</v>
      </c>
      <c r="D19" s="41">
        <v>141</v>
      </c>
      <c r="E19" s="41">
        <v>141</v>
      </c>
      <c r="F19" s="42">
        <v>141</v>
      </c>
      <c r="G19" s="43">
        <v>0</v>
      </c>
      <c r="H19" s="43">
        <v>0</v>
      </c>
      <c r="I19" s="62">
        <v>193277</v>
      </c>
      <c r="J19" s="63">
        <v>24723180.25</v>
      </c>
      <c r="K19" s="46">
        <v>0.45360824742268036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0.45360824742268036</v>
      </c>
      <c r="Y19" s="53">
        <f t="shared" si="4"/>
        <v>193277</v>
      </c>
      <c r="Z19" s="53">
        <f t="shared" si="5"/>
        <v>24723180.25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1203</v>
      </c>
      <c r="J20" s="63">
        <v>418831.7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1203</v>
      </c>
      <c r="Z20" s="53">
        <f t="shared" si="5"/>
        <v>418831.7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348979</v>
      </c>
      <c r="J21" s="63">
        <v>6627014.3499999996</v>
      </c>
      <c r="K21" s="46">
        <v>0</v>
      </c>
      <c r="L21" s="47"/>
      <c r="N21" s="66">
        <f>COUNTIF($H$9:$H$188,"&gt;0.00")</f>
        <v>27</v>
      </c>
      <c r="O21" s="66">
        <f>COUNTIF($H$9:$H$188,"&lt;0.00")</f>
        <v>23</v>
      </c>
      <c r="P21" s="66">
        <f>COUNTIF($H$9:$H$188,"=0.00")</f>
        <v>72</v>
      </c>
      <c r="Q21" s="67">
        <f>N21/O21</f>
        <v>1.173913043478261</v>
      </c>
      <c r="V21" s="7" t="str">
        <f t="shared" si="2"/>
        <v>CADBURY</v>
      </c>
      <c r="W21" s="52">
        <f t="shared" si="15"/>
        <v>0</v>
      </c>
      <c r="X21" s="52">
        <f t="shared" si="3"/>
        <v>0</v>
      </c>
      <c r="Y21" s="53">
        <f t="shared" si="4"/>
        <v>348979</v>
      </c>
      <c r="Z21" s="53">
        <f t="shared" si="5"/>
        <v>6627014.3499999996</v>
      </c>
      <c r="AG21" s="57"/>
      <c r="AH21" s="57"/>
      <c r="AI21" s="68"/>
    </row>
    <row r="22" spans="2:46" x14ac:dyDescent="0.25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2903</v>
      </c>
      <c r="J22" s="63">
        <v>67889.899999999994</v>
      </c>
      <c r="K22" s="46">
        <v>0.12709832134292554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0.12709832134292554</v>
      </c>
      <c r="Y22" s="53">
        <f t="shared" si="4"/>
        <v>2903</v>
      </c>
      <c r="Z22" s="53">
        <f t="shared" si="5"/>
        <v>67889.899999999994</v>
      </c>
      <c r="AG22" s="57"/>
      <c r="AH22" s="57"/>
      <c r="AI22" s="68"/>
    </row>
    <row r="23" spans="2:46" x14ac:dyDescent="0.25">
      <c r="B23" s="60" t="s">
        <v>43</v>
      </c>
      <c r="C23" s="41">
        <v>1.6</v>
      </c>
      <c r="D23" s="61">
        <v>1.6</v>
      </c>
      <c r="E23" s="61">
        <v>1.6</v>
      </c>
      <c r="F23" s="42">
        <v>1.6</v>
      </c>
      <c r="G23" s="43">
        <v>0</v>
      </c>
      <c r="H23" s="43">
        <v>0</v>
      </c>
      <c r="I23" s="62">
        <v>47960</v>
      </c>
      <c r="J23" s="63">
        <v>78820.800000000003</v>
      </c>
      <c r="K23" s="46">
        <v>-0.10614525139664799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-0.10614525139664799</v>
      </c>
      <c r="Y23" s="53">
        <f t="shared" si="4"/>
        <v>47960</v>
      </c>
      <c r="Z23" s="53">
        <f t="shared" si="5"/>
        <v>78820.800000000003</v>
      </c>
      <c r="AG23" s="57"/>
      <c r="AH23" s="57"/>
      <c r="AI23" s="68"/>
    </row>
    <row r="24" spans="2:46" x14ac:dyDescent="0.25">
      <c r="B24" s="60" t="s">
        <v>44</v>
      </c>
      <c r="C24" s="41">
        <v>3.76</v>
      </c>
      <c r="D24" s="61">
        <v>3.76</v>
      </c>
      <c r="E24" s="61">
        <v>3.76</v>
      </c>
      <c r="F24" s="42">
        <v>3.76</v>
      </c>
      <c r="G24" s="43">
        <v>0</v>
      </c>
      <c r="H24" s="43">
        <v>0</v>
      </c>
      <c r="I24" s="62">
        <v>13400</v>
      </c>
      <c r="J24" s="63">
        <v>47201</v>
      </c>
      <c r="K24" s="46">
        <v>-9.3975903614457956E-2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-9.3975903614457956E-2</v>
      </c>
      <c r="Y24" s="53">
        <f t="shared" si="4"/>
        <v>13400</v>
      </c>
      <c r="Z24" s="53">
        <f t="shared" si="5"/>
        <v>47201</v>
      </c>
      <c r="AG24" s="57"/>
      <c r="AH24" s="57"/>
      <c r="AI24" s="68"/>
    </row>
    <row r="25" spans="2:46" x14ac:dyDescent="0.25">
      <c r="B25" s="60" t="s">
        <v>45</v>
      </c>
      <c r="C25" s="41">
        <v>2.13</v>
      </c>
      <c r="D25" s="41">
        <v>2.2000000000000002</v>
      </c>
      <c r="E25" s="41">
        <v>2.1</v>
      </c>
      <c r="F25" s="42">
        <v>2.13</v>
      </c>
      <c r="G25" s="43">
        <v>0</v>
      </c>
      <c r="H25" s="43">
        <v>0</v>
      </c>
      <c r="I25" s="62">
        <v>1111423</v>
      </c>
      <c r="J25" s="63">
        <v>2393257.0099999998</v>
      </c>
      <c r="K25" s="46">
        <v>8.1218274111675148E-2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8.1218274111675148E-2</v>
      </c>
      <c r="Y25" s="53">
        <f t="shared" si="4"/>
        <v>1111423</v>
      </c>
      <c r="Z25" s="53">
        <f t="shared" si="5"/>
        <v>2393257.0099999998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1000</v>
      </c>
      <c r="J26" s="63">
        <v>3690</v>
      </c>
      <c r="K26" s="46">
        <v>-1.2048192771084487E-2</v>
      </c>
      <c r="L26" s="47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1000</v>
      </c>
      <c r="Z26" s="53">
        <f t="shared" si="5"/>
        <v>3690</v>
      </c>
      <c r="AG26" s="57"/>
      <c r="AH26" s="57"/>
      <c r="AI26" s="68"/>
    </row>
    <row r="27" spans="2:46" x14ac:dyDescent="0.25">
      <c r="B27" s="60" t="s">
        <v>47</v>
      </c>
      <c r="C27" s="41">
        <v>3.45</v>
      </c>
      <c r="D27" s="61">
        <v>3.45</v>
      </c>
      <c r="E27" s="61">
        <v>3.45</v>
      </c>
      <c r="F27" s="42">
        <v>3.45</v>
      </c>
      <c r="G27" s="43">
        <v>0</v>
      </c>
      <c r="H27" s="43">
        <v>0</v>
      </c>
      <c r="I27" s="62">
        <v>1082141</v>
      </c>
      <c r="J27" s="63">
        <v>3739117.82</v>
      </c>
      <c r="K27" s="46">
        <v>-0.3839285714285714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-0.3839285714285714</v>
      </c>
      <c r="Y27" s="53">
        <f t="shared" si="4"/>
        <v>1082141</v>
      </c>
      <c r="Z27" s="53">
        <f t="shared" si="5"/>
        <v>3739117.82</v>
      </c>
      <c r="AG27" s="57"/>
      <c r="AH27" s="57"/>
      <c r="AI27" s="68"/>
    </row>
    <row r="28" spans="2:46" x14ac:dyDescent="0.25">
      <c r="B28" s="60" t="s">
        <v>48</v>
      </c>
      <c r="C28" s="41">
        <v>1.33</v>
      </c>
      <c r="D28" s="61">
        <v>1.42</v>
      </c>
      <c r="E28" s="61">
        <v>1.35</v>
      </c>
      <c r="F28" s="42">
        <v>1.4</v>
      </c>
      <c r="G28" s="43">
        <v>6.999999999999984E-2</v>
      </c>
      <c r="H28" s="43">
        <v>5.26315789473683</v>
      </c>
      <c r="I28" s="62">
        <v>2559344</v>
      </c>
      <c r="J28" s="63">
        <v>3561466.06</v>
      </c>
      <c r="K28" s="46">
        <v>-4.7619047619047672E-2</v>
      </c>
      <c r="L28" s="47"/>
      <c r="V28" s="7" t="str">
        <f t="shared" si="2"/>
        <v>CONHALLPLC</v>
      </c>
      <c r="W28" s="52">
        <f t="shared" si="15"/>
        <v>5.26315789473683E-2</v>
      </c>
      <c r="X28" s="52">
        <f t="shared" si="3"/>
        <v>-4.7619047619047672E-2</v>
      </c>
      <c r="Y28" s="53">
        <f t="shared" si="4"/>
        <v>2559344</v>
      </c>
      <c r="Z28" s="53">
        <f t="shared" si="5"/>
        <v>3561466.06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18720</v>
      </c>
      <c r="J29" s="63">
        <v>1613820.1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18720</v>
      </c>
      <c r="Z29" s="53">
        <f t="shared" si="5"/>
        <v>1613820.1</v>
      </c>
      <c r="AG29" s="57"/>
      <c r="AH29" s="57"/>
      <c r="AI29" s="68"/>
    </row>
    <row r="30" spans="2:46" x14ac:dyDescent="0.25">
      <c r="B30" s="60" t="s">
        <v>50</v>
      </c>
      <c r="C30" s="41">
        <v>2.2000000000000002</v>
      </c>
      <c r="D30" s="41">
        <v>2.2000000000000002</v>
      </c>
      <c r="E30" s="41">
        <v>2.1</v>
      </c>
      <c r="F30" s="42">
        <v>2.1</v>
      </c>
      <c r="G30" s="43">
        <v>-0.10000000000000009</v>
      </c>
      <c r="H30" s="43">
        <v>-4.5454545454545494</v>
      </c>
      <c r="I30" s="62">
        <v>2041732</v>
      </c>
      <c r="J30" s="63">
        <v>4335116.51</v>
      </c>
      <c r="K30" s="46">
        <v>0.50000000000000022</v>
      </c>
      <c r="L30" s="47"/>
      <c r="V30" s="7" t="str">
        <f t="shared" si="2"/>
        <v>CORNERST</v>
      </c>
      <c r="W30" s="52">
        <f t="shared" si="15"/>
        <v>-4.5454545454545497E-2</v>
      </c>
      <c r="X30" s="52">
        <f t="shared" si="3"/>
        <v>0.50000000000000022</v>
      </c>
      <c r="Y30" s="53">
        <f t="shared" si="4"/>
        <v>2041732</v>
      </c>
      <c r="Z30" s="53">
        <f t="shared" si="5"/>
        <v>4335116.51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</v>
      </c>
      <c r="E31" s="41">
        <v>9</v>
      </c>
      <c r="F31" s="42">
        <v>9</v>
      </c>
      <c r="G31" s="43">
        <v>0</v>
      </c>
      <c r="H31" s="43">
        <v>0</v>
      </c>
      <c r="I31" s="62">
        <v>2212274</v>
      </c>
      <c r="J31" s="63">
        <v>19593787.5</v>
      </c>
      <c r="K31" s="46">
        <v>0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</v>
      </c>
      <c r="Y31" s="53">
        <f t="shared" si="4"/>
        <v>2212274</v>
      </c>
      <c r="Z31" s="53">
        <f t="shared" si="5"/>
        <v>19593787.5</v>
      </c>
    </row>
    <row r="32" spans="2:46" x14ac:dyDescent="0.25">
      <c r="B32" s="60" t="s">
        <v>52</v>
      </c>
      <c r="C32" s="41">
        <v>2.75</v>
      </c>
      <c r="D32" s="61">
        <v>2.82</v>
      </c>
      <c r="E32" s="61">
        <v>2.8</v>
      </c>
      <c r="F32" s="42">
        <v>2.8</v>
      </c>
      <c r="G32" s="43">
        <v>4.9999999999999822E-2</v>
      </c>
      <c r="H32" s="43">
        <v>1.8181818181818119</v>
      </c>
      <c r="I32" s="62">
        <v>424476</v>
      </c>
      <c r="J32" s="63">
        <v>1188177.8</v>
      </c>
      <c r="K32" s="46">
        <v>0.1914893617021276</v>
      </c>
      <c r="L32" s="47"/>
      <c r="V32" s="7" t="str">
        <f t="shared" si="2"/>
        <v>CUTIX</v>
      </c>
      <c r="W32" s="52">
        <f t="shared" si="15"/>
        <v>1.8181818181818118E-2</v>
      </c>
      <c r="X32" s="52">
        <f t="shared" si="3"/>
        <v>0.1914893617021276</v>
      </c>
      <c r="Y32" s="53">
        <f t="shared" si="4"/>
        <v>424476</v>
      </c>
      <c r="Z32" s="53">
        <f t="shared" si="5"/>
        <v>1188177.8</v>
      </c>
    </row>
    <row r="33" spans="2:26" x14ac:dyDescent="0.25">
      <c r="B33" s="60" t="s">
        <v>53</v>
      </c>
      <c r="C33" s="41">
        <v>6.05</v>
      </c>
      <c r="D33" s="61">
        <v>5.5</v>
      </c>
      <c r="E33" s="61">
        <v>5.5</v>
      </c>
      <c r="F33" s="42">
        <v>5.5</v>
      </c>
      <c r="G33" s="43">
        <v>-0.54999999999999982</v>
      </c>
      <c r="H33" s="43">
        <v>-9.0909090909090882</v>
      </c>
      <c r="I33" s="62">
        <v>284594</v>
      </c>
      <c r="J33" s="63">
        <v>1579941.75</v>
      </c>
      <c r="K33" s="46">
        <v>-0.33734939759036153</v>
      </c>
      <c r="V33" s="7" t="str">
        <f t="shared" si="2"/>
        <v>CWG</v>
      </c>
      <c r="W33" s="52">
        <f t="shared" si="15"/>
        <v>-9.0909090909090884E-2</v>
      </c>
      <c r="X33" s="52">
        <f t="shared" si="3"/>
        <v>-0.33734939759036153</v>
      </c>
      <c r="Y33" s="53">
        <f t="shared" si="4"/>
        <v>284594</v>
      </c>
      <c r="Z33" s="53">
        <f t="shared" si="5"/>
        <v>1579941.75</v>
      </c>
    </row>
    <row r="34" spans="2:26" x14ac:dyDescent="0.25">
      <c r="B34" s="60" t="s">
        <v>54</v>
      </c>
      <c r="C34" s="41">
        <v>0.71</v>
      </c>
      <c r="D34" s="41">
        <v>0.64</v>
      </c>
      <c r="E34" s="41">
        <v>0.64</v>
      </c>
      <c r="F34" s="42">
        <v>0.64</v>
      </c>
      <c r="G34" s="43">
        <v>-6.9999999999999951E-2</v>
      </c>
      <c r="H34" s="43">
        <v>-9.8591549295774588</v>
      </c>
      <c r="I34" s="62">
        <v>989466</v>
      </c>
      <c r="J34" s="63">
        <v>636066.14</v>
      </c>
      <c r="K34" s="46">
        <v>-0.28888888888888886</v>
      </c>
      <c r="L34" s="47"/>
      <c r="V34" s="7" t="str">
        <f t="shared" si="2"/>
        <v>DAARCOMM</v>
      </c>
      <c r="W34" s="52">
        <f t="shared" si="15"/>
        <v>-9.8591549295774586E-2</v>
      </c>
      <c r="X34" s="52">
        <f t="shared" si="3"/>
        <v>-0.28888888888888886</v>
      </c>
      <c r="Y34" s="53">
        <f t="shared" si="4"/>
        <v>989466</v>
      </c>
      <c r="Z34" s="53">
        <f t="shared" si="5"/>
        <v>636066.14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3536</v>
      </c>
      <c r="J35" s="63">
        <v>2185601.6</v>
      </c>
      <c r="K35" s="46">
        <v>1.1466083150984687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1.1466083150984687</v>
      </c>
      <c r="Y35" s="53">
        <f t="shared" si="4"/>
        <v>3536</v>
      </c>
      <c r="Z35" s="53">
        <f t="shared" si="5"/>
        <v>2185601.6</v>
      </c>
    </row>
    <row r="36" spans="2:26" x14ac:dyDescent="0.25">
      <c r="B36" s="60" t="s">
        <v>56</v>
      </c>
      <c r="C36" s="41">
        <v>59</v>
      </c>
      <c r="D36" s="61">
        <v>59</v>
      </c>
      <c r="E36" s="61">
        <v>59</v>
      </c>
      <c r="F36" s="42">
        <v>59</v>
      </c>
      <c r="G36" s="43">
        <v>0</v>
      </c>
      <c r="H36" s="43">
        <v>0</v>
      </c>
      <c r="I36" s="62">
        <v>745831</v>
      </c>
      <c r="J36" s="63">
        <v>42954397.100000001</v>
      </c>
      <c r="K36" s="46">
        <v>3.5087719298245723E-2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3.5087719298245723E-2</v>
      </c>
      <c r="Y36" s="53">
        <f t="shared" si="4"/>
        <v>745831</v>
      </c>
      <c r="Z36" s="53">
        <f t="shared" si="5"/>
        <v>42954397.100000001</v>
      </c>
    </row>
    <row r="37" spans="2:26" x14ac:dyDescent="0.25">
      <c r="B37" s="60" t="s">
        <v>57</v>
      </c>
      <c r="C37" s="41">
        <v>0.72</v>
      </c>
      <c r="D37" s="41">
        <v>0.72</v>
      </c>
      <c r="E37" s="41">
        <v>0.72</v>
      </c>
      <c r="F37" s="42">
        <v>0.72</v>
      </c>
      <c r="G37" s="43">
        <v>0</v>
      </c>
      <c r="H37" s="43">
        <v>0</v>
      </c>
      <c r="I37" s="62">
        <v>200588</v>
      </c>
      <c r="J37" s="63">
        <v>154014.51999999999</v>
      </c>
      <c r="K37" s="46">
        <v>0.24137931034482762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0.24137931034482762</v>
      </c>
      <c r="Y37" s="53">
        <f t="shared" si="4"/>
        <v>200588</v>
      </c>
      <c r="Z37" s="53">
        <f t="shared" si="5"/>
        <v>154014.51999999999</v>
      </c>
    </row>
    <row r="38" spans="2:26" x14ac:dyDescent="0.25">
      <c r="B38" s="60" t="s">
        <v>58</v>
      </c>
      <c r="C38" s="41">
        <v>3.19</v>
      </c>
      <c r="D38" s="41">
        <v>3.2</v>
      </c>
      <c r="E38" s="41">
        <v>3.1</v>
      </c>
      <c r="F38" s="42">
        <v>3.1</v>
      </c>
      <c r="G38" s="43">
        <v>-8.9999999999999858E-2</v>
      </c>
      <c r="H38" s="43">
        <v>-2.8213166144200583</v>
      </c>
      <c r="I38" s="62">
        <v>909957</v>
      </c>
      <c r="J38" s="63">
        <v>2863679.73</v>
      </c>
      <c r="K38" s="46">
        <v>6.8965517241379448E-2</v>
      </c>
      <c r="L38" s="47"/>
      <c r="V38" s="7" t="str">
        <f t="shared" si="2"/>
        <v>ELLAHLAKES</v>
      </c>
      <c r="W38" s="52">
        <f t="shared" si="15"/>
        <v>-2.8213166144200583E-2</v>
      </c>
      <c r="X38" s="52">
        <f t="shared" si="3"/>
        <v>6.8965517241379448E-2</v>
      </c>
      <c r="Y38" s="53">
        <f t="shared" si="4"/>
        <v>909957</v>
      </c>
      <c r="Z38" s="53">
        <f t="shared" si="5"/>
        <v>2863679.73</v>
      </c>
    </row>
    <row r="39" spans="2:26" x14ac:dyDescent="0.25">
      <c r="B39" s="60" t="s">
        <v>59</v>
      </c>
      <c r="C39" s="41">
        <v>15.2</v>
      </c>
      <c r="D39" s="61">
        <v>15.4</v>
      </c>
      <c r="E39" s="61">
        <v>15.4</v>
      </c>
      <c r="F39" s="42">
        <v>15.4</v>
      </c>
      <c r="G39" s="43">
        <v>0.20000000000000107</v>
      </c>
      <c r="H39" s="43">
        <v>1.3157894736842175</v>
      </c>
      <c r="I39" s="62">
        <v>978689</v>
      </c>
      <c r="J39" s="63">
        <v>15382498.550000001</v>
      </c>
      <c r="K39" s="46">
        <v>0.11191335740072206</v>
      </c>
      <c r="L39" s="47"/>
      <c r="V39" s="7" t="str">
        <f t="shared" si="2"/>
        <v>ETERNA</v>
      </c>
      <c r="W39" s="52">
        <f t="shared" si="15"/>
        <v>1.3157894736842176E-2</v>
      </c>
      <c r="X39" s="52">
        <f t="shared" si="3"/>
        <v>0.11191335740072206</v>
      </c>
      <c r="Y39" s="53">
        <f t="shared" si="4"/>
        <v>978689</v>
      </c>
      <c r="Z39" s="53">
        <f t="shared" si="5"/>
        <v>15382498.550000001</v>
      </c>
    </row>
    <row r="40" spans="2:26" x14ac:dyDescent="0.25">
      <c r="B40" s="60" t="s">
        <v>60</v>
      </c>
      <c r="C40" s="41">
        <v>25.25</v>
      </c>
      <c r="D40" s="41">
        <v>25.3</v>
      </c>
      <c r="E40" s="41">
        <v>25.3</v>
      </c>
      <c r="F40" s="42">
        <v>25.3</v>
      </c>
      <c r="G40" s="43">
        <v>5.0000000000000711E-2</v>
      </c>
      <c r="H40" s="43">
        <v>0.19801980198020083</v>
      </c>
      <c r="I40" s="62">
        <v>529121</v>
      </c>
      <c r="J40" s="63">
        <v>13280711.35</v>
      </c>
      <c r="K40" s="46">
        <v>0.21052631578947389</v>
      </c>
      <c r="L40" s="47"/>
      <c r="V40" s="7" t="str">
        <f t="shared" si="2"/>
        <v>ETI</v>
      </c>
      <c r="W40" s="52">
        <f t="shared" si="15"/>
        <v>1.9801980198020084E-3</v>
      </c>
      <c r="X40" s="52">
        <f t="shared" si="3"/>
        <v>0.21052631578947389</v>
      </c>
      <c r="Y40" s="53">
        <f t="shared" si="4"/>
        <v>529121</v>
      </c>
      <c r="Z40" s="53">
        <f t="shared" si="5"/>
        <v>13280711.35</v>
      </c>
    </row>
    <row r="41" spans="2:26" x14ac:dyDescent="0.25">
      <c r="B41" s="60" t="s">
        <v>61</v>
      </c>
      <c r="C41" s="41">
        <v>5.7</v>
      </c>
      <c r="D41" s="61">
        <v>5.7</v>
      </c>
      <c r="E41" s="61">
        <v>5.7</v>
      </c>
      <c r="F41" s="42">
        <v>5.7</v>
      </c>
      <c r="G41" s="43">
        <v>0</v>
      </c>
      <c r="H41" s="43">
        <v>0</v>
      </c>
      <c r="I41" s="62">
        <v>8143</v>
      </c>
      <c r="J41" s="63">
        <v>47078.35</v>
      </c>
      <c r="K41" s="46">
        <v>-5.7851239669421406E-2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-5.7851239669421406E-2</v>
      </c>
      <c r="Y41" s="53">
        <f t="shared" si="4"/>
        <v>8143</v>
      </c>
      <c r="Z41" s="53">
        <f t="shared" si="5"/>
        <v>47078.35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22578</v>
      </c>
      <c r="J42" s="63">
        <v>66615.100000000006</v>
      </c>
      <c r="K42" s="46">
        <v>0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0</v>
      </c>
      <c r="Y42" s="53">
        <f t="shared" si="4"/>
        <v>22578</v>
      </c>
      <c r="Z42" s="53">
        <f t="shared" si="5"/>
        <v>66615.100000000006</v>
      </c>
    </row>
    <row r="43" spans="2:26" x14ac:dyDescent="0.25">
      <c r="B43" s="60" t="s">
        <v>63</v>
      </c>
      <c r="C43" s="41">
        <v>40.299999999999997</v>
      </c>
      <c r="D43" s="61">
        <v>43.95</v>
      </c>
      <c r="E43" s="61">
        <v>39</v>
      </c>
      <c r="F43" s="42">
        <v>43.95</v>
      </c>
      <c r="G43" s="43">
        <v>3.6500000000000057</v>
      </c>
      <c r="H43" s="43">
        <v>9.0570719602977814</v>
      </c>
      <c r="I43" s="62">
        <v>37807110</v>
      </c>
      <c r="J43" s="63">
        <v>1573270841.5</v>
      </c>
      <c r="K43" s="46">
        <v>0.86624203821656054</v>
      </c>
      <c r="L43" s="47"/>
      <c r="V43" s="7" t="str">
        <f t="shared" si="2"/>
        <v>FBNH</v>
      </c>
      <c r="W43" s="52">
        <f t="shared" si="15"/>
        <v>9.0570719602977814E-2</v>
      </c>
      <c r="X43" s="52">
        <f t="shared" si="3"/>
        <v>0.86624203821656054</v>
      </c>
      <c r="Y43" s="53">
        <f t="shared" si="4"/>
        <v>37807110</v>
      </c>
      <c r="Z43" s="53">
        <f t="shared" si="5"/>
        <v>1573270841.5</v>
      </c>
    </row>
    <row r="44" spans="2:26" x14ac:dyDescent="0.25">
      <c r="B44" s="60" t="s">
        <v>64</v>
      </c>
      <c r="C44" s="41">
        <v>8.4</v>
      </c>
      <c r="D44" s="61">
        <v>8.5</v>
      </c>
      <c r="E44" s="61">
        <v>8.4499999999999993</v>
      </c>
      <c r="F44" s="42">
        <v>8.5</v>
      </c>
      <c r="G44" s="43">
        <v>9.9999999999999645E-2</v>
      </c>
      <c r="H44" s="43">
        <v>1.1904761904761862</v>
      </c>
      <c r="I44" s="62">
        <v>1203079</v>
      </c>
      <c r="J44" s="63">
        <v>10225302.699999999</v>
      </c>
      <c r="K44" s="46">
        <v>0.14864864864864868</v>
      </c>
      <c r="L44" s="47"/>
      <c r="V44" s="7" t="str">
        <f t="shared" si="2"/>
        <v>FCMB</v>
      </c>
      <c r="W44" s="52">
        <f t="shared" si="15"/>
        <v>1.1904761904761862E-2</v>
      </c>
      <c r="X44" s="52">
        <f t="shared" si="3"/>
        <v>0.14864864864864868</v>
      </c>
      <c r="Y44" s="53">
        <f t="shared" si="4"/>
        <v>1203079</v>
      </c>
      <c r="Z44" s="53">
        <f t="shared" si="5"/>
        <v>10225302.699999999</v>
      </c>
    </row>
    <row r="45" spans="2:26" x14ac:dyDescent="0.25">
      <c r="B45" s="60" t="s">
        <v>65</v>
      </c>
      <c r="C45" s="41">
        <v>10.5</v>
      </c>
      <c r="D45" s="61">
        <v>10.85</v>
      </c>
      <c r="E45" s="61">
        <v>10</v>
      </c>
      <c r="F45" s="42">
        <v>10.050000000000001</v>
      </c>
      <c r="G45" s="43">
        <v>-0.44999999999999929</v>
      </c>
      <c r="H45" s="43">
        <v>-4.2857142857142785</v>
      </c>
      <c r="I45" s="62">
        <v>19814273</v>
      </c>
      <c r="J45" s="63">
        <v>200457145.25</v>
      </c>
      <c r="K45" s="46">
        <v>-7.3732718894009119E-2</v>
      </c>
      <c r="L45" s="47"/>
      <c r="V45" s="7" t="str">
        <f t="shared" si="2"/>
        <v>FIDELITYBK</v>
      </c>
      <c r="W45" s="52">
        <f t="shared" si="15"/>
        <v>-4.2857142857142788E-2</v>
      </c>
      <c r="X45" s="52">
        <f t="shared" si="3"/>
        <v>-7.3732718894009119E-2</v>
      </c>
      <c r="Y45" s="53">
        <f t="shared" si="4"/>
        <v>19814273</v>
      </c>
      <c r="Z45" s="53">
        <f t="shared" si="5"/>
        <v>200457145.25</v>
      </c>
    </row>
    <row r="46" spans="2:26" x14ac:dyDescent="0.25">
      <c r="B46" s="60" t="s">
        <v>66</v>
      </c>
      <c r="C46" s="41">
        <v>16</v>
      </c>
      <c r="D46" s="61">
        <v>15</v>
      </c>
      <c r="E46" s="61">
        <v>14.4</v>
      </c>
      <c r="F46" s="42">
        <v>15</v>
      </c>
      <c r="G46" s="43">
        <v>-1</v>
      </c>
      <c r="H46" s="43">
        <v>-6.25</v>
      </c>
      <c r="I46" s="62">
        <v>756699</v>
      </c>
      <c r="J46" s="63">
        <v>10982244.699999999</v>
      </c>
      <c r="K46" s="46">
        <v>-0.1428571428571429</v>
      </c>
      <c r="L46" s="47"/>
      <c r="V46" s="7" t="str">
        <f t="shared" si="2"/>
        <v>FIDSON</v>
      </c>
      <c r="W46" s="52">
        <f t="shared" si="15"/>
        <v>-6.25E-2</v>
      </c>
      <c r="X46" s="52">
        <f t="shared" si="3"/>
        <v>-0.1428571428571429</v>
      </c>
      <c r="Y46" s="53">
        <f t="shared" si="4"/>
        <v>756699</v>
      </c>
      <c r="Z46" s="53">
        <f t="shared" si="5"/>
        <v>10982244.699999999</v>
      </c>
    </row>
    <row r="47" spans="2:26" x14ac:dyDescent="0.25">
      <c r="B47" s="60" t="s">
        <v>67</v>
      </c>
      <c r="C47" s="41">
        <v>35</v>
      </c>
      <c r="D47" s="61">
        <v>36.25</v>
      </c>
      <c r="E47" s="61">
        <v>36.25</v>
      </c>
      <c r="F47" s="42">
        <v>36.25</v>
      </c>
      <c r="G47" s="43">
        <v>1.25</v>
      </c>
      <c r="H47" s="43">
        <v>3.5714285714285712</v>
      </c>
      <c r="I47" s="62">
        <v>1056621</v>
      </c>
      <c r="J47" s="63">
        <v>38531361.350000001</v>
      </c>
      <c r="K47" s="46">
        <v>9.6822995461422146E-2</v>
      </c>
      <c r="L47" s="47"/>
      <c r="V47" s="7" t="str">
        <f t="shared" si="2"/>
        <v>FLOURMILL</v>
      </c>
      <c r="W47" s="52">
        <f t="shared" si="15"/>
        <v>3.5714285714285712E-2</v>
      </c>
      <c r="X47" s="52">
        <f t="shared" si="3"/>
        <v>9.6822995461422146E-2</v>
      </c>
      <c r="Y47" s="53">
        <f t="shared" si="4"/>
        <v>1056621</v>
      </c>
      <c r="Z47" s="53">
        <f t="shared" si="5"/>
        <v>38531361.350000001</v>
      </c>
    </row>
    <row r="48" spans="2:26" x14ac:dyDescent="0.25">
      <c r="B48" s="60" t="s">
        <v>68</v>
      </c>
      <c r="C48" s="41">
        <v>1.77</v>
      </c>
      <c r="D48" s="61">
        <v>1.76</v>
      </c>
      <c r="E48" s="61">
        <v>1.62</v>
      </c>
      <c r="F48" s="42">
        <v>1.75</v>
      </c>
      <c r="G48" s="43">
        <v>-2.0000000000000018E-2</v>
      </c>
      <c r="H48" s="43">
        <v>-1.1299435028248599</v>
      </c>
      <c r="I48" s="62">
        <v>5263488</v>
      </c>
      <c r="J48" s="63">
        <v>9156814.1600000001</v>
      </c>
      <c r="K48" s="46">
        <v>0.18243243243243246</v>
      </c>
      <c r="L48" s="47"/>
      <c r="V48" s="7" t="str">
        <f t="shared" si="2"/>
        <v>FTNCOCOA</v>
      </c>
      <c r="W48" s="52">
        <f t="shared" si="15"/>
        <v>-1.12994350282486E-2</v>
      </c>
      <c r="X48" s="52">
        <f t="shared" si="3"/>
        <v>0.18243243243243246</v>
      </c>
      <c r="Y48" s="53">
        <f t="shared" si="4"/>
        <v>5263488</v>
      </c>
      <c r="Z48" s="53">
        <f t="shared" si="5"/>
        <v>9156814.1600000001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30545</v>
      </c>
      <c r="J49" s="63">
        <v>27490500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30545</v>
      </c>
      <c r="Z49" s="53">
        <f t="shared" si="5"/>
        <v>27490500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3002</v>
      </c>
      <c r="J50" s="63">
        <v>9006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3002</v>
      </c>
      <c r="Z50" s="53">
        <f t="shared" si="5"/>
        <v>9006</v>
      </c>
    </row>
    <row r="51" spans="2:26" x14ac:dyDescent="0.25">
      <c r="B51" s="60" t="s">
        <v>71</v>
      </c>
      <c r="C51" s="41">
        <v>46.65</v>
      </c>
      <c r="D51" s="41">
        <v>46.65</v>
      </c>
      <c r="E51" s="41">
        <v>45.85</v>
      </c>
      <c r="F51" s="42">
        <v>45.85</v>
      </c>
      <c r="G51" s="43">
        <v>-0.79999999999999716</v>
      </c>
      <c r="H51" s="43">
        <v>-1.71489817792068</v>
      </c>
      <c r="I51" s="62">
        <v>8215424</v>
      </c>
      <c r="J51" s="63">
        <v>380130002.39999998</v>
      </c>
      <c r="K51" s="46">
        <v>0.13209876543209886</v>
      </c>
      <c r="L51" s="47"/>
      <c r="V51" s="7" t="str">
        <f t="shared" si="2"/>
        <v>GTCO</v>
      </c>
      <c r="W51" s="52">
        <f t="shared" si="15"/>
        <v>-1.71489817792068E-2</v>
      </c>
      <c r="X51" s="52">
        <f t="shared" si="3"/>
        <v>0.13209876543209886</v>
      </c>
      <c r="Y51" s="53">
        <f t="shared" si="4"/>
        <v>8215424</v>
      </c>
      <c r="Z51" s="53">
        <f t="shared" si="5"/>
        <v>380130002.39999998</v>
      </c>
    </row>
    <row r="52" spans="2:26" x14ac:dyDescent="0.25">
      <c r="B52" s="60" t="s">
        <v>72</v>
      </c>
      <c r="C52" s="41">
        <v>0.37</v>
      </c>
      <c r="D52" s="61">
        <v>0.37</v>
      </c>
      <c r="E52" s="61">
        <v>0.36</v>
      </c>
      <c r="F52" s="42">
        <v>0.36</v>
      </c>
      <c r="G52" s="43">
        <v>-1.0000000000000009E-2</v>
      </c>
      <c r="H52" s="43">
        <v>-2.7027027027027053</v>
      </c>
      <c r="I52" s="62">
        <v>732546</v>
      </c>
      <c r="J52" s="63">
        <v>273416.09999999998</v>
      </c>
      <c r="K52" s="46">
        <v>0.24137931034482762</v>
      </c>
      <c r="L52" s="47"/>
      <c r="V52" s="7" t="str">
        <f t="shared" si="2"/>
        <v>GUINEAINS</v>
      </c>
      <c r="W52" s="52">
        <f t="shared" si="15"/>
        <v>-2.7027027027027053E-2</v>
      </c>
      <c r="X52" s="52">
        <f t="shared" si="3"/>
        <v>0.24137931034482762</v>
      </c>
      <c r="Y52" s="53">
        <f t="shared" si="4"/>
        <v>732546</v>
      </c>
      <c r="Z52" s="53">
        <f t="shared" si="5"/>
        <v>273416.09999999998</v>
      </c>
    </row>
    <row r="53" spans="2:26" x14ac:dyDescent="0.25">
      <c r="B53" s="60" t="s">
        <v>73</v>
      </c>
      <c r="C53" s="41">
        <v>46</v>
      </c>
      <c r="D53" s="61">
        <v>47.95</v>
      </c>
      <c r="E53" s="61">
        <v>47.95</v>
      </c>
      <c r="F53" s="42">
        <v>47.95</v>
      </c>
      <c r="G53" s="43">
        <v>1.9500000000000028</v>
      </c>
      <c r="H53" s="43">
        <v>4.2391304347826146</v>
      </c>
      <c r="I53" s="62">
        <v>447770</v>
      </c>
      <c r="J53" s="63">
        <v>21215298.699999999</v>
      </c>
      <c r="K53" s="46">
        <v>-0.27348484848484844</v>
      </c>
      <c r="L53" s="47"/>
      <c r="V53" s="7" t="str">
        <f t="shared" si="2"/>
        <v>GUINNESS</v>
      </c>
      <c r="W53" s="52">
        <f t="shared" si="15"/>
        <v>4.2391304347826148E-2</v>
      </c>
      <c r="X53" s="52">
        <f t="shared" si="3"/>
        <v>-0.27348484848484844</v>
      </c>
      <c r="Y53" s="53">
        <f t="shared" si="4"/>
        <v>447770</v>
      </c>
      <c r="Z53" s="53">
        <f t="shared" si="5"/>
        <v>21215298.699999999</v>
      </c>
    </row>
    <row r="54" spans="2:26" x14ac:dyDescent="0.25">
      <c r="B54" s="60" t="s">
        <v>74</v>
      </c>
      <c r="C54" s="41">
        <v>3.74</v>
      </c>
      <c r="D54" s="41">
        <v>3.74</v>
      </c>
      <c r="E54" s="41">
        <v>3.74</v>
      </c>
      <c r="F54" s="42">
        <v>3.74</v>
      </c>
      <c r="G54" s="43">
        <v>0</v>
      </c>
      <c r="H54" s="43">
        <v>0</v>
      </c>
      <c r="I54" s="62">
        <v>415914</v>
      </c>
      <c r="J54" s="63">
        <v>1654999.33</v>
      </c>
      <c r="K54" s="46">
        <v>0.12650602409638556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0.12650602409638556</v>
      </c>
      <c r="Y54" s="53">
        <f t="shared" si="4"/>
        <v>415914</v>
      </c>
      <c r="Z54" s="53">
        <f t="shared" si="5"/>
        <v>1654999.33</v>
      </c>
    </row>
    <row r="55" spans="2:26" x14ac:dyDescent="0.25">
      <c r="B55" s="60" t="s">
        <v>75</v>
      </c>
      <c r="C55" s="41">
        <v>7.2</v>
      </c>
      <c r="D55" s="61">
        <v>7.2</v>
      </c>
      <c r="E55" s="61">
        <v>7.2</v>
      </c>
      <c r="F55" s="42">
        <v>7.2</v>
      </c>
      <c r="G55" s="43">
        <v>0</v>
      </c>
      <c r="H55" s="43">
        <v>0</v>
      </c>
      <c r="I55" s="62">
        <v>104231</v>
      </c>
      <c r="J55" s="63">
        <v>676181.79</v>
      </c>
      <c r="K55" s="46">
        <v>0.19999999999999996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0.19999999999999996</v>
      </c>
      <c r="Y55" s="53">
        <f t="shared" si="4"/>
        <v>104231</v>
      </c>
      <c r="Z55" s="53">
        <f t="shared" si="5"/>
        <v>676181.79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9216</v>
      </c>
      <c r="J56" s="63">
        <v>114278.39999999999</v>
      </c>
      <c r="K56" s="46">
        <v>2.2304832713754719E-2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2.2304832713754719E-2</v>
      </c>
      <c r="Y56" s="53">
        <f t="shared" si="4"/>
        <v>9216</v>
      </c>
      <c r="Z56" s="53">
        <f t="shared" si="5"/>
        <v>114278.39999999999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2500</v>
      </c>
      <c r="J57" s="63">
        <v>16200</v>
      </c>
      <c r="K57" s="46">
        <v>0.19833333333333347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0.19833333333333347</v>
      </c>
      <c r="Y57" s="53">
        <f t="shared" si="4"/>
        <v>2500</v>
      </c>
      <c r="Z57" s="53">
        <f t="shared" si="5"/>
        <v>16200</v>
      </c>
    </row>
    <row r="58" spans="2:26" x14ac:dyDescent="0.25">
      <c r="B58" s="60" t="s">
        <v>78</v>
      </c>
      <c r="C58" s="41">
        <v>4.45</v>
      </c>
      <c r="D58" s="61">
        <v>4.8899999999999997</v>
      </c>
      <c r="E58" s="61">
        <v>4.8899999999999997</v>
      </c>
      <c r="F58" s="42">
        <v>4.8899999999999997</v>
      </c>
      <c r="G58" s="43">
        <v>0.4399999999999995</v>
      </c>
      <c r="H58" s="43">
        <v>9.8876404494381909</v>
      </c>
      <c r="I58" s="62">
        <v>7953562</v>
      </c>
      <c r="J58" s="63">
        <v>38892918.18</v>
      </c>
      <c r="K58" s="46">
        <v>1.8750000000000044E-2</v>
      </c>
      <c r="L58" s="47"/>
      <c r="V58" s="7" t="str">
        <f t="shared" si="2"/>
        <v>INTBREW</v>
      </c>
      <c r="W58" s="52">
        <f t="shared" si="15"/>
        <v>9.8876404494381911E-2</v>
      </c>
      <c r="X58" s="52">
        <f t="shared" si="3"/>
        <v>1.8750000000000044E-2</v>
      </c>
      <c r="Y58" s="53">
        <f t="shared" si="4"/>
        <v>7953562</v>
      </c>
      <c r="Z58" s="53">
        <f t="shared" si="5"/>
        <v>38892918.18</v>
      </c>
    </row>
    <row r="59" spans="2:26" x14ac:dyDescent="0.25">
      <c r="B59" s="60" t="s">
        <v>79</v>
      </c>
      <c r="C59" s="41">
        <v>1.2</v>
      </c>
      <c r="D59" s="41">
        <v>1.32</v>
      </c>
      <c r="E59" s="41">
        <v>1.32</v>
      </c>
      <c r="F59" s="42">
        <v>1.32</v>
      </c>
      <c r="G59" s="43">
        <v>0.12000000000000011</v>
      </c>
      <c r="H59" s="43">
        <v>10.000000000000009</v>
      </c>
      <c r="I59" s="62">
        <v>1276990</v>
      </c>
      <c r="J59" s="63">
        <v>1657197.01</v>
      </c>
      <c r="K59" s="46">
        <v>-5.0359712230215736E-2</v>
      </c>
      <c r="L59" s="47"/>
      <c r="V59" s="7" t="str">
        <f t="shared" si="2"/>
        <v>INTENEGINS</v>
      </c>
      <c r="W59" s="52">
        <f t="shared" si="15"/>
        <v>0.10000000000000009</v>
      </c>
      <c r="X59" s="52">
        <f t="shared" si="3"/>
        <v>-5.0359712230215736E-2</v>
      </c>
      <c r="Y59" s="53">
        <f t="shared" si="4"/>
        <v>1276990</v>
      </c>
      <c r="Z59" s="53">
        <f t="shared" si="5"/>
        <v>1657197.01</v>
      </c>
    </row>
    <row r="60" spans="2:26" x14ac:dyDescent="0.25">
      <c r="B60" s="60" t="s">
        <v>80</v>
      </c>
      <c r="C60" s="41">
        <v>2.0699999999999998</v>
      </c>
      <c r="D60" s="61">
        <v>2.15</v>
      </c>
      <c r="E60" s="61">
        <v>2.09</v>
      </c>
      <c r="F60" s="42">
        <v>2.12</v>
      </c>
      <c r="G60" s="43">
        <v>5.0000000000000266E-2</v>
      </c>
      <c r="H60" s="43">
        <v>2.4154589371980806</v>
      </c>
      <c r="I60" s="62">
        <v>4243447</v>
      </c>
      <c r="J60" s="63">
        <v>9037604.6300000008</v>
      </c>
      <c r="K60" s="46">
        <v>9.278350515463929E-2</v>
      </c>
      <c r="V60" s="7" t="str">
        <f t="shared" si="2"/>
        <v>JAIZBANK</v>
      </c>
      <c r="W60" s="52">
        <f t="shared" si="15"/>
        <v>2.4154589371980804E-2</v>
      </c>
      <c r="X60" s="52">
        <f t="shared" si="3"/>
        <v>9.278350515463929E-2</v>
      </c>
      <c r="Y60" s="53">
        <f t="shared" si="4"/>
        <v>4243447</v>
      </c>
      <c r="Z60" s="53">
        <f t="shared" si="5"/>
        <v>9037604.6300000008</v>
      </c>
    </row>
    <row r="61" spans="2:26" x14ac:dyDescent="0.25">
      <c r="B61" s="60" t="s">
        <v>81</v>
      </c>
      <c r="C61" s="41">
        <v>2.1</v>
      </c>
      <c r="D61" s="61">
        <v>2.23</v>
      </c>
      <c r="E61" s="61">
        <v>2.08</v>
      </c>
      <c r="F61" s="42">
        <v>2.23</v>
      </c>
      <c r="G61" s="43">
        <v>0.12999999999999989</v>
      </c>
      <c r="H61" s="43">
        <v>6.1904761904761854</v>
      </c>
      <c r="I61" s="62">
        <v>5131139</v>
      </c>
      <c r="J61" s="63">
        <v>11083044.07</v>
      </c>
      <c r="K61" s="46">
        <v>0.31176470588235294</v>
      </c>
      <c r="L61" s="47"/>
      <c r="V61" s="7" t="str">
        <f t="shared" si="2"/>
        <v>JAPAULGOLD</v>
      </c>
      <c r="W61" s="52">
        <f t="shared" si="15"/>
        <v>6.1904761904761851E-2</v>
      </c>
      <c r="X61" s="52">
        <f t="shared" si="3"/>
        <v>0.31176470588235294</v>
      </c>
      <c r="Y61" s="53">
        <f t="shared" si="4"/>
        <v>5131139</v>
      </c>
      <c r="Z61" s="53">
        <f t="shared" si="5"/>
        <v>11083044.07</v>
      </c>
    </row>
    <row r="62" spans="2:26" x14ac:dyDescent="0.25">
      <c r="B62" s="60" t="s">
        <v>82</v>
      </c>
      <c r="C62" s="41">
        <v>72.599999999999994</v>
      </c>
      <c r="D62" s="41">
        <v>69</v>
      </c>
      <c r="E62" s="41">
        <v>65.349999999999994</v>
      </c>
      <c r="F62" s="42">
        <v>69</v>
      </c>
      <c r="G62" s="43">
        <v>-3.5999999999999943</v>
      </c>
      <c r="H62" s="43">
        <v>-4.9586776859504056</v>
      </c>
      <c r="I62" s="62">
        <v>4386202</v>
      </c>
      <c r="J62" s="63">
        <v>292325839.25</v>
      </c>
      <c r="K62" s="46">
        <v>0.60465116279069764</v>
      </c>
      <c r="L62" s="47"/>
      <c r="V62" s="7" t="str">
        <f t="shared" si="2"/>
        <v>JBERGER</v>
      </c>
      <c r="W62" s="52">
        <f t="shared" si="15"/>
        <v>-4.9586776859504057E-2</v>
      </c>
      <c r="X62" s="52">
        <f t="shared" si="3"/>
        <v>0.60465116279069764</v>
      </c>
      <c r="Y62" s="53">
        <f t="shared" si="4"/>
        <v>4386202</v>
      </c>
      <c r="Z62" s="53">
        <f t="shared" si="5"/>
        <v>292325839.25</v>
      </c>
    </row>
    <row r="63" spans="2:26" x14ac:dyDescent="0.25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5015</v>
      </c>
      <c r="J63" s="63">
        <v>9893.7000000000007</v>
      </c>
      <c r="K63" s="46">
        <v>-0.14655172413793094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-0.14655172413793094</v>
      </c>
      <c r="Y63" s="53">
        <f t="shared" si="4"/>
        <v>5015</v>
      </c>
      <c r="Z63" s="53">
        <f t="shared" si="5"/>
        <v>9893.7000000000007</v>
      </c>
    </row>
    <row r="64" spans="2:26" x14ac:dyDescent="0.25">
      <c r="B64" s="60" t="s">
        <v>84</v>
      </c>
      <c r="C64" s="41">
        <v>5.38</v>
      </c>
      <c r="D64" s="61">
        <v>5.91</v>
      </c>
      <c r="E64" s="61">
        <v>5.91</v>
      </c>
      <c r="F64" s="42">
        <v>5.91</v>
      </c>
      <c r="G64" s="43">
        <v>0.53000000000000025</v>
      </c>
      <c r="H64" s="43">
        <v>9.8513011152416414</v>
      </c>
      <c r="I64" s="62">
        <v>631882</v>
      </c>
      <c r="J64" s="63">
        <v>3734422.62</v>
      </c>
      <c r="K64" s="46">
        <v>9.0169491525423737</v>
      </c>
      <c r="L64" s="47"/>
      <c r="V64" s="7" t="str">
        <f t="shared" si="2"/>
        <v>JULI</v>
      </c>
      <c r="W64" s="52">
        <f t="shared" si="15"/>
        <v>9.851301115241641E-2</v>
      </c>
      <c r="X64" s="52">
        <f t="shared" si="3"/>
        <v>9.0169491525423737</v>
      </c>
      <c r="Y64" s="53">
        <f t="shared" si="4"/>
        <v>631882</v>
      </c>
      <c r="Z64" s="53">
        <f t="shared" si="5"/>
        <v>3734422.62</v>
      </c>
    </row>
    <row r="65" spans="2:26" x14ac:dyDescent="0.25">
      <c r="B65" s="60" t="s">
        <v>85</v>
      </c>
      <c r="C65" s="41">
        <v>2</v>
      </c>
      <c r="D65" s="41">
        <v>2</v>
      </c>
      <c r="E65" s="41">
        <v>2</v>
      </c>
      <c r="F65" s="42">
        <v>2</v>
      </c>
      <c r="G65" s="43">
        <v>0</v>
      </c>
      <c r="H65" s="43">
        <v>0</v>
      </c>
      <c r="I65" s="62">
        <v>237276</v>
      </c>
      <c r="J65" s="63">
        <v>488005.43</v>
      </c>
      <c r="K65" s="46">
        <v>5.2631578947368363E-2</v>
      </c>
      <c r="L65" s="47"/>
      <c r="V65" s="7" t="str">
        <f t="shared" si="2"/>
        <v>LASACO</v>
      </c>
      <c r="W65" s="52">
        <f t="shared" si="15"/>
        <v>0</v>
      </c>
      <c r="X65" s="52">
        <f t="shared" si="3"/>
        <v>5.2631578947368363E-2</v>
      </c>
      <c r="Y65" s="53">
        <f t="shared" si="4"/>
        <v>237276</v>
      </c>
      <c r="Z65" s="53">
        <f t="shared" si="5"/>
        <v>488005.43</v>
      </c>
    </row>
    <row r="66" spans="2:26" x14ac:dyDescent="0.25">
      <c r="B66" s="60" t="s">
        <v>86</v>
      </c>
      <c r="C66" s="41">
        <v>3.4</v>
      </c>
      <c r="D66" s="61">
        <v>3.4</v>
      </c>
      <c r="E66" s="61">
        <v>3.4</v>
      </c>
      <c r="F66" s="42">
        <v>3.4</v>
      </c>
      <c r="G66" s="43">
        <v>0</v>
      </c>
      <c r="H66" s="43">
        <v>0</v>
      </c>
      <c r="I66" s="62">
        <v>105442</v>
      </c>
      <c r="J66" s="63">
        <v>388652.4</v>
      </c>
      <c r="K66" s="46">
        <v>6.5830721003134807E-2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6.5830721003134807E-2</v>
      </c>
      <c r="Y66" s="53">
        <f t="shared" si="4"/>
        <v>105442</v>
      </c>
      <c r="Z66" s="53">
        <f t="shared" si="5"/>
        <v>388652.4</v>
      </c>
    </row>
    <row r="67" spans="2:26" x14ac:dyDescent="0.25">
      <c r="B67" s="60" t="s">
        <v>87</v>
      </c>
      <c r="C67" s="41">
        <v>0.78</v>
      </c>
      <c r="D67" s="41">
        <v>0.78</v>
      </c>
      <c r="E67" s="41">
        <v>0.78</v>
      </c>
      <c r="F67" s="42">
        <v>0.78</v>
      </c>
      <c r="G67" s="43">
        <v>0</v>
      </c>
      <c r="H67" s="43">
        <v>0</v>
      </c>
      <c r="I67" s="62">
        <v>208595</v>
      </c>
      <c r="J67" s="63">
        <v>162872.54999999999</v>
      </c>
      <c r="K67" s="46">
        <v>-2.5000000000000022E-2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-2.5000000000000022E-2</v>
      </c>
      <c r="Y67" s="53">
        <f t="shared" si="4"/>
        <v>208595</v>
      </c>
      <c r="Z67" s="53">
        <f t="shared" si="5"/>
        <v>162872.54999999999</v>
      </c>
    </row>
    <row r="68" spans="2:26" x14ac:dyDescent="0.25">
      <c r="B68" s="60" t="s">
        <v>88</v>
      </c>
      <c r="C68" s="41">
        <v>1.7</v>
      </c>
      <c r="D68" s="61">
        <v>1.8</v>
      </c>
      <c r="E68" s="61">
        <v>1.8</v>
      </c>
      <c r="F68" s="42">
        <v>1.8</v>
      </c>
      <c r="G68" s="43">
        <v>0.10000000000000009</v>
      </c>
      <c r="H68" s="43">
        <v>5.8823529411764763</v>
      </c>
      <c r="I68" s="62">
        <v>943149</v>
      </c>
      <c r="J68" s="63">
        <v>1668752.22</v>
      </c>
      <c r="K68" s="46">
        <v>-2.7027027027027084E-2</v>
      </c>
      <c r="L68" s="47"/>
      <c r="V68" s="7" t="str">
        <f t="shared" si="2"/>
        <v>LIVESTOCK</v>
      </c>
      <c r="W68" s="52">
        <f t="shared" si="15"/>
        <v>5.8823529411764761E-2</v>
      </c>
      <c r="X68" s="52">
        <f t="shared" si="3"/>
        <v>-2.7027027027027084E-2</v>
      </c>
      <c r="Y68" s="53">
        <f t="shared" si="4"/>
        <v>943149</v>
      </c>
      <c r="Z68" s="53">
        <f t="shared" si="5"/>
        <v>1668752.22</v>
      </c>
    </row>
    <row r="69" spans="2:26" x14ac:dyDescent="0.25">
      <c r="B69" s="60" t="s">
        <v>89</v>
      </c>
      <c r="C69" s="41">
        <v>5.5</v>
      </c>
      <c r="D69" s="61">
        <v>5.26</v>
      </c>
      <c r="E69" s="61">
        <v>5.26</v>
      </c>
      <c r="F69" s="42">
        <v>5.26</v>
      </c>
      <c r="G69" s="43">
        <v>-0.24000000000000021</v>
      </c>
      <c r="H69" s="43">
        <v>-4.3636363636363678</v>
      </c>
      <c r="I69" s="62">
        <v>1102971</v>
      </c>
      <c r="J69" s="63">
        <v>5848105.0599999996</v>
      </c>
      <c r="K69" s="46">
        <v>-4.3636363636363695E-2</v>
      </c>
      <c r="L69" s="47"/>
      <c r="V69" s="7" t="str">
        <f t="shared" si="2"/>
        <v>MANSARD</v>
      </c>
      <c r="W69" s="52">
        <f t="shared" si="15"/>
        <v>-4.3636363636363674E-2</v>
      </c>
      <c r="X69" s="52">
        <f t="shared" si="3"/>
        <v>-4.3636363636363695E-2</v>
      </c>
      <c r="Y69" s="53">
        <f t="shared" si="4"/>
        <v>1102971</v>
      </c>
      <c r="Z69" s="53">
        <f t="shared" si="5"/>
        <v>5848105.0599999996</v>
      </c>
    </row>
    <row r="70" spans="2:26" x14ac:dyDescent="0.25">
      <c r="B70" s="60" t="s">
        <v>90</v>
      </c>
      <c r="C70" s="41">
        <v>5.47</v>
      </c>
      <c r="D70" s="41">
        <v>5.47</v>
      </c>
      <c r="E70" s="41">
        <v>5.47</v>
      </c>
      <c r="F70" s="42">
        <v>5.47</v>
      </c>
      <c r="G70" s="43">
        <v>0</v>
      </c>
      <c r="H70" s="43">
        <v>0</v>
      </c>
      <c r="I70" s="62">
        <v>80396</v>
      </c>
      <c r="J70" s="63">
        <v>449092.59</v>
      </c>
      <c r="K70" s="46">
        <v>4.1904761904761889E-2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4.1904761904761889E-2</v>
      </c>
      <c r="Y70" s="53">
        <f t="shared" si="4"/>
        <v>80396</v>
      </c>
      <c r="Z70" s="53">
        <f t="shared" si="5"/>
        <v>449092.59</v>
      </c>
    </row>
    <row r="71" spans="2:26" x14ac:dyDescent="0.25">
      <c r="B71" s="60" t="s">
        <v>91</v>
      </c>
      <c r="C71" s="41">
        <v>0.6</v>
      </c>
      <c r="D71" s="41">
        <v>0.62</v>
      </c>
      <c r="E71" s="41">
        <v>0.6</v>
      </c>
      <c r="F71" s="42">
        <v>0.61</v>
      </c>
      <c r="G71" s="43">
        <v>1.0000000000000009E-2</v>
      </c>
      <c r="H71" s="43">
        <v>1.6666666666666683</v>
      </c>
      <c r="I71" s="62">
        <v>2048432</v>
      </c>
      <c r="J71" s="63">
        <v>1247718.8400000001</v>
      </c>
      <c r="K71" s="46">
        <v>0.15094339622641506</v>
      </c>
      <c r="L71" s="47"/>
      <c r="V71" s="7" t="str">
        <f t="shared" si="2"/>
        <v>MBENEFIT</v>
      </c>
      <c r="W71" s="52">
        <f t="shared" si="15"/>
        <v>1.6666666666666684E-2</v>
      </c>
      <c r="X71" s="52">
        <f t="shared" si="3"/>
        <v>0.15094339622641506</v>
      </c>
      <c r="Y71" s="53">
        <f t="shared" si="4"/>
        <v>2048432</v>
      </c>
      <c r="Z71" s="53">
        <f t="shared" si="5"/>
        <v>1247718.8400000001</v>
      </c>
    </row>
    <row r="72" spans="2:26" x14ac:dyDescent="0.25">
      <c r="B72" s="60" t="s">
        <v>92</v>
      </c>
      <c r="C72" s="41">
        <v>1.17</v>
      </c>
      <c r="D72" s="41">
        <v>1.17</v>
      </c>
      <c r="E72" s="41">
        <v>1.17</v>
      </c>
      <c r="F72" s="42">
        <v>1.17</v>
      </c>
      <c r="G72" s="43">
        <v>0</v>
      </c>
      <c r="H72" s="43">
        <v>0</v>
      </c>
      <c r="I72" s="62">
        <v>1732442</v>
      </c>
      <c r="J72" s="63">
        <v>2023330.84</v>
      </c>
      <c r="K72" s="46">
        <v>0.39285714285714279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0.39285714285714279</v>
      </c>
      <c r="Y72" s="53">
        <f t="shared" si="4"/>
        <v>1732442</v>
      </c>
      <c r="Z72" s="53">
        <f t="shared" si="5"/>
        <v>2023330.84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28595</v>
      </c>
      <c r="J73" s="63">
        <v>259665.56</v>
      </c>
      <c r="K73" s="46">
        <v>-0.18999999999999995</v>
      </c>
      <c r="L73" s="47"/>
      <c r="V73" s="7" t="str">
        <f t="shared" ref="V73:V128" si="18">IF(ISTEXT(B73),B73,"")</f>
        <v>MECURE</v>
      </c>
      <c r="W73" s="52">
        <f t="shared" si="15"/>
        <v>0</v>
      </c>
      <c r="X73" s="52">
        <f t="shared" ref="X73:X128" si="19">IF(ISTEXT(B73),K73,"")</f>
        <v>-0.18999999999999995</v>
      </c>
      <c r="Y73" s="53">
        <f t="shared" ref="Y73:Y128" si="20">IF(ISTEXT(B73),I73,"")</f>
        <v>28595</v>
      </c>
      <c r="Z73" s="53">
        <f t="shared" ref="Z73:Z128" si="21">IF(ISTEXT(B73),J73,"")</f>
        <v>259665.56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6190</v>
      </c>
      <c r="J74" s="63">
        <v>31197.599999999999</v>
      </c>
      <c r="K74" s="46">
        <v>0.55988857938718661</v>
      </c>
      <c r="L74" s="47"/>
      <c r="V74" s="7" t="str">
        <f t="shared" si="18"/>
        <v>MEYER</v>
      </c>
      <c r="W74" s="52">
        <f t="shared" ref="W74:W128" si="22">IF(ISTEXT(B74),H74,"")/100</f>
        <v>0</v>
      </c>
      <c r="X74" s="52">
        <f t="shared" si="19"/>
        <v>0.55988857938718661</v>
      </c>
      <c r="Y74" s="53">
        <f t="shared" si="20"/>
        <v>6190</v>
      </c>
      <c r="Z74" s="53">
        <f t="shared" si="21"/>
        <v>31197.599999999999</v>
      </c>
    </row>
    <row r="75" spans="2:26" x14ac:dyDescent="0.25">
      <c r="B75" s="60" t="s">
        <v>95</v>
      </c>
      <c r="C75" s="41">
        <v>1.41</v>
      </c>
      <c r="D75" s="61">
        <v>1.41</v>
      </c>
      <c r="E75" s="61">
        <v>1.41</v>
      </c>
      <c r="F75" s="42">
        <v>1.41</v>
      </c>
      <c r="G75" s="43">
        <v>0</v>
      </c>
      <c r="H75" s="43">
        <v>0</v>
      </c>
      <c r="I75" s="62">
        <v>90</v>
      </c>
      <c r="J75" s="63">
        <v>139.5</v>
      </c>
      <c r="K75" s="46">
        <v>-0.49642857142857144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-0.49642857142857144</v>
      </c>
      <c r="Y75" s="53">
        <f t="shared" si="20"/>
        <v>90</v>
      </c>
      <c r="Z75" s="53">
        <f t="shared" si="21"/>
        <v>139.5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181814</v>
      </c>
      <c r="J76" s="63">
        <v>22090401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181814</v>
      </c>
      <c r="Z76" s="53">
        <f t="shared" si="21"/>
        <v>22090401</v>
      </c>
    </row>
    <row r="77" spans="2:26" x14ac:dyDescent="0.25">
      <c r="B77" s="60" t="s">
        <v>97</v>
      </c>
      <c r="C77" s="41">
        <v>247.5</v>
      </c>
      <c r="D77" s="61">
        <v>240</v>
      </c>
      <c r="E77" s="61">
        <v>240</v>
      </c>
      <c r="F77" s="42">
        <v>240</v>
      </c>
      <c r="G77" s="43">
        <v>-7.5</v>
      </c>
      <c r="H77" s="43">
        <v>-3.0303030303030303</v>
      </c>
      <c r="I77" s="62">
        <v>2835512</v>
      </c>
      <c r="J77" s="63">
        <v>680804149.79999995</v>
      </c>
      <c r="K77" s="46">
        <v>-9.0909090909090939E-2</v>
      </c>
      <c r="L77" s="47"/>
      <c r="V77" s="7" t="str">
        <f t="shared" si="18"/>
        <v>MTNN</v>
      </c>
      <c r="W77" s="52">
        <f t="shared" si="22"/>
        <v>-3.0303030303030304E-2</v>
      </c>
      <c r="X77" s="52">
        <f t="shared" si="19"/>
        <v>-9.0909090909090939E-2</v>
      </c>
      <c r="Y77" s="53">
        <f t="shared" si="20"/>
        <v>2835512</v>
      </c>
      <c r="Z77" s="53">
        <f t="shared" si="21"/>
        <v>680804149.79999995</v>
      </c>
    </row>
    <row r="78" spans="2:26" x14ac:dyDescent="0.25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14489</v>
      </c>
      <c r="J78" s="63">
        <v>199513.53</v>
      </c>
      <c r="K78" s="46">
        <v>-0.1760904684975767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-0.1760904684975767</v>
      </c>
      <c r="Y78" s="53">
        <f t="shared" si="20"/>
        <v>14489</v>
      </c>
      <c r="Z78" s="53">
        <f t="shared" si="21"/>
        <v>199513.53</v>
      </c>
    </row>
    <row r="79" spans="2:26" x14ac:dyDescent="0.25">
      <c r="B79" s="60" t="s">
        <v>99</v>
      </c>
      <c r="C79" s="41">
        <v>31</v>
      </c>
      <c r="D79" s="41">
        <v>31</v>
      </c>
      <c r="E79" s="41">
        <v>30.5</v>
      </c>
      <c r="F79" s="42">
        <v>31</v>
      </c>
      <c r="G79" s="43">
        <v>0</v>
      </c>
      <c r="H79" s="43">
        <v>0</v>
      </c>
      <c r="I79" s="62">
        <v>1882161</v>
      </c>
      <c r="J79" s="63">
        <v>56441431.899999999</v>
      </c>
      <c r="K79" s="46">
        <v>0.22047244094488194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0.22047244094488194</v>
      </c>
      <c r="Y79" s="53">
        <f t="shared" si="20"/>
        <v>1882161</v>
      </c>
      <c r="Z79" s="53">
        <f t="shared" si="21"/>
        <v>56441431.899999999</v>
      </c>
    </row>
    <row r="80" spans="2:26" x14ac:dyDescent="0.25">
      <c r="B80" s="60" t="s">
        <v>100</v>
      </c>
      <c r="C80" s="41">
        <v>57</v>
      </c>
      <c r="D80" s="61">
        <v>57</v>
      </c>
      <c r="E80" s="61">
        <v>57</v>
      </c>
      <c r="F80" s="42">
        <v>57</v>
      </c>
      <c r="G80" s="43">
        <v>0</v>
      </c>
      <c r="H80" s="43">
        <v>0</v>
      </c>
      <c r="I80" s="62">
        <v>1733853</v>
      </c>
      <c r="J80" s="63">
        <v>96683922.599999994</v>
      </c>
      <c r="K80" s="46">
        <v>6.0465116279069697E-2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6.0465116279069697E-2</v>
      </c>
      <c r="Y80" s="53">
        <f t="shared" si="20"/>
        <v>1733853</v>
      </c>
      <c r="Z80" s="53">
        <f t="shared" si="21"/>
        <v>96683922.599999994</v>
      </c>
    </row>
    <row r="81" spans="2:26" x14ac:dyDescent="0.25">
      <c r="B81" s="60" t="s">
        <v>101</v>
      </c>
      <c r="C81" s="41">
        <v>29.5</v>
      </c>
      <c r="D81" s="41">
        <v>29.05</v>
      </c>
      <c r="E81" s="41">
        <v>29</v>
      </c>
      <c r="F81" s="42">
        <v>29</v>
      </c>
      <c r="G81" s="43">
        <v>-0.5</v>
      </c>
      <c r="H81" s="43">
        <v>-1.6949152542372881</v>
      </c>
      <c r="I81" s="62">
        <v>2756524</v>
      </c>
      <c r="J81" s="63">
        <v>80618517.299999997</v>
      </c>
      <c r="K81" s="46">
        <v>-0.19444444444444442</v>
      </c>
      <c r="L81" s="47"/>
      <c r="V81" s="7" t="str">
        <f t="shared" si="18"/>
        <v>NB</v>
      </c>
      <c r="W81" s="52">
        <f t="shared" si="22"/>
        <v>-1.6949152542372881E-2</v>
      </c>
      <c r="X81" s="52">
        <f t="shared" si="19"/>
        <v>-0.19444444444444442</v>
      </c>
      <c r="Y81" s="53">
        <f t="shared" si="20"/>
        <v>2756524</v>
      </c>
      <c r="Z81" s="53">
        <f t="shared" si="21"/>
        <v>80618517.299999997</v>
      </c>
    </row>
    <row r="82" spans="2:26" x14ac:dyDescent="0.25">
      <c r="B82" s="60" t="s">
        <v>102</v>
      </c>
      <c r="C82" s="41">
        <v>1.7</v>
      </c>
      <c r="D82" s="61">
        <v>1.75</v>
      </c>
      <c r="E82" s="61">
        <v>1.75</v>
      </c>
      <c r="F82" s="42">
        <v>1.75</v>
      </c>
      <c r="G82" s="43">
        <v>5.0000000000000044E-2</v>
      </c>
      <c r="H82" s="43">
        <v>2.9411764705882382</v>
      </c>
      <c r="I82" s="62">
        <v>481072</v>
      </c>
      <c r="J82" s="63">
        <v>850000.6</v>
      </c>
      <c r="K82" s="46">
        <v>-9.7938144329896892E-2</v>
      </c>
      <c r="L82" s="47"/>
      <c r="V82" s="7" t="str">
        <f t="shared" si="18"/>
        <v>NEIMETH</v>
      </c>
      <c r="W82" s="52">
        <f t="shared" si="22"/>
        <v>2.941176470588238E-2</v>
      </c>
      <c r="X82" s="52">
        <f t="shared" si="19"/>
        <v>-9.7938144329896892E-2</v>
      </c>
      <c r="Y82" s="53">
        <f t="shared" si="20"/>
        <v>481072</v>
      </c>
      <c r="Z82" s="53">
        <f t="shared" si="21"/>
        <v>850000.6</v>
      </c>
    </row>
    <row r="83" spans="2:26" x14ac:dyDescent="0.25">
      <c r="B83" s="60" t="s">
        <v>103</v>
      </c>
      <c r="C83" s="41">
        <v>7.3</v>
      </c>
      <c r="D83" s="41">
        <v>8</v>
      </c>
      <c r="E83" s="41">
        <v>7.5</v>
      </c>
      <c r="F83" s="42">
        <v>8</v>
      </c>
      <c r="G83" s="43">
        <v>0.70000000000000018</v>
      </c>
      <c r="H83" s="43">
        <v>9.5890410958904138</v>
      </c>
      <c r="I83" s="62">
        <v>2449898</v>
      </c>
      <c r="J83" s="63">
        <v>19153304.399999999</v>
      </c>
      <c r="K83" s="46">
        <v>0.26984126984126977</v>
      </c>
      <c r="L83" s="47"/>
      <c r="V83" s="7" t="str">
        <f t="shared" si="18"/>
        <v>NEM</v>
      </c>
      <c r="W83" s="52">
        <f t="shared" si="22"/>
        <v>9.5890410958904132E-2</v>
      </c>
      <c r="X83" s="52">
        <f t="shared" si="19"/>
        <v>0.26984126984126977</v>
      </c>
      <c r="Y83" s="53">
        <f t="shared" si="20"/>
        <v>2449898</v>
      </c>
      <c r="Z83" s="53">
        <f t="shared" si="21"/>
        <v>19153304.399999999</v>
      </c>
    </row>
    <row r="84" spans="2:26" x14ac:dyDescent="0.25">
      <c r="B84" s="60" t="s">
        <v>104</v>
      </c>
      <c r="C84" s="41">
        <v>901</v>
      </c>
      <c r="D84" s="41">
        <v>901</v>
      </c>
      <c r="E84" s="41">
        <v>901</v>
      </c>
      <c r="F84" s="42">
        <v>901</v>
      </c>
      <c r="G84" s="43">
        <v>0</v>
      </c>
      <c r="H84" s="43">
        <v>0</v>
      </c>
      <c r="I84" s="62">
        <v>70683</v>
      </c>
      <c r="J84" s="63">
        <v>63683310.399999999</v>
      </c>
      <c r="K84" s="46">
        <v>-0.18090909090909091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-0.18090909090909091</v>
      </c>
      <c r="Y84" s="53">
        <f t="shared" si="20"/>
        <v>70683</v>
      </c>
      <c r="Z84" s="53">
        <f t="shared" si="21"/>
        <v>63683310.399999999</v>
      </c>
    </row>
    <row r="85" spans="2:26" x14ac:dyDescent="0.25">
      <c r="B85" s="60" t="s">
        <v>105</v>
      </c>
      <c r="C85" s="41">
        <v>24.1</v>
      </c>
      <c r="D85" s="41">
        <v>24.1</v>
      </c>
      <c r="E85" s="41">
        <v>24.1</v>
      </c>
      <c r="F85" s="42">
        <v>24.1</v>
      </c>
      <c r="G85" s="43">
        <v>0</v>
      </c>
      <c r="H85" s="43">
        <v>0</v>
      </c>
      <c r="I85" s="62">
        <v>506518</v>
      </c>
      <c r="J85" s="63">
        <v>12133053.65</v>
      </c>
      <c r="K85" s="46">
        <v>2.5531914893617058E-2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2.5531914893617058E-2</v>
      </c>
      <c r="Y85" s="53">
        <f t="shared" si="20"/>
        <v>506518</v>
      </c>
      <c r="Z85" s="53">
        <f t="shared" si="21"/>
        <v>12133053.65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5</v>
      </c>
      <c r="J86" s="63">
        <v>565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5</v>
      </c>
      <c r="Z86" s="53">
        <f t="shared" si="21"/>
        <v>565</v>
      </c>
    </row>
    <row r="87" spans="2:26" x14ac:dyDescent="0.25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7694</v>
      </c>
      <c r="J87" s="63">
        <v>371620.2</v>
      </c>
      <c r="K87" s="46">
        <v>0.17912087912087915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0.17912087912087915</v>
      </c>
      <c r="Y87" s="53">
        <f t="shared" si="20"/>
        <v>7694</v>
      </c>
      <c r="Z87" s="53">
        <f t="shared" si="21"/>
        <v>371620.2</v>
      </c>
    </row>
    <row r="88" spans="2:26" x14ac:dyDescent="0.25">
      <c r="B88" s="60" t="s">
        <v>108</v>
      </c>
      <c r="C88" s="41">
        <v>1.95</v>
      </c>
      <c r="D88" s="41">
        <v>1.95</v>
      </c>
      <c r="E88" s="41">
        <v>1.95</v>
      </c>
      <c r="F88" s="42">
        <v>1.95</v>
      </c>
      <c r="G88" s="43">
        <v>0</v>
      </c>
      <c r="H88" s="43">
        <v>0</v>
      </c>
      <c r="I88" s="62">
        <v>32055</v>
      </c>
      <c r="J88" s="63">
        <v>62533.919999999998</v>
      </c>
      <c r="K88" s="46">
        <v>5.1546391752577136E-3</v>
      </c>
      <c r="L88" s="47"/>
      <c r="V88" s="7" t="str">
        <f t="shared" si="18"/>
        <v>NPFMCRFBK</v>
      </c>
      <c r="W88" s="52">
        <f t="shared" si="22"/>
        <v>0</v>
      </c>
      <c r="X88" s="52">
        <f t="shared" si="19"/>
        <v>5.1546391752577136E-3</v>
      </c>
      <c r="Y88" s="53">
        <f t="shared" si="20"/>
        <v>32055</v>
      </c>
      <c r="Z88" s="53">
        <f t="shared" si="21"/>
        <v>62533.919999999998</v>
      </c>
    </row>
    <row r="89" spans="2:26" x14ac:dyDescent="0.25">
      <c r="B89" s="60" t="s">
        <v>109</v>
      </c>
      <c r="C89" s="41">
        <v>0.6</v>
      </c>
      <c r="D89" s="41">
        <v>0.6</v>
      </c>
      <c r="E89" s="41">
        <v>0.6</v>
      </c>
      <c r="F89" s="42">
        <v>0.6</v>
      </c>
      <c r="G89" s="43">
        <v>0</v>
      </c>
      <c r="H89" s="43">
        <v>0</v>
      </c>
      <c r="I89" s="62">
        <v>108344</v>
      </c>
      <c r="J89" s="63">
        <v>64743.77</v>
      </c>
      <c r="K89" s="46">
        <v>-0.18918918918918926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-0.18918918918918926</v>
      </c>
      <c r="Y89" s="53">
        <f t="shared" si="20"/>
        <v>108344</v>
      </c>
      <c r="Z89" s="53">
        <f t="shared" si="21"/>
        <v>64743.77</v>
      </c>
    </row>
    <row r="90" spans="2:26" x14ac:dyDescent="0.25">
      <c r="B90" s="60" t="s">
        <v>110</v>
      </c>
      <c r="C90" s="41">
        <v>11.25</v>
      </c>
      <c r="D90" s="61">
        <v>11.8</v>
      </c>
      <c r="E90" s="61">
        <v>11.3</v>
      </c>
      <c r="F90" s="42">
        <v>11.7</v>
      </c>
      <c r="G90" s="43">
        <v>0.44999999999999929</v>
      </c>
      <c r="H90" s="43">
        <v>3.9999999999999938</v>
      </c>
      <c r="I90" s="62">
        <v>6589824</v>
      </c>
      <c r="J90" s="63">
        <v>75119304.799999997</v>
      </c>
      <c r="K90" s="46">
        <v>0.11428571428571432</v>
      </c>
      <c r="L90" s="47"/>
      <c r="V90" s="7" t="str">
        <f t="shared" si="18"/>
        <v>OANDO</v>
      </c>
      <c r="W90" s="52">
        <f t="shared" si="22"/>
        <v>3.9999999999999938E-2</v>
      </c>
      <c r="X90" s="52">
        <f t="shared" si="19"/>
        <v>0.11428571428571432</v>
      </c>
      <c r="Y90" s="53">
        <f t="shared" si="20"/>
        <v>6589824</v>
      </c>
      <c r="Z90" s="53">
        <f t="shared" si="21"/>
        <v>75119304.799999997</v>
      </c>
    </row>
    <row r="91" spans="2:26" x14ac:dyDescent="0.25">
      <c r="B91" s="60" t="s">
        <v>111</v>
      </c>
      <c r="C91" s="41">
        <v>243</v>
      </c>
      <c r="D91" s="61">
        <v>243</v>
      </c>
      <c r="E91" s="61">
        <v>243</v>
      </c>
      <c r="F91" s="42">
        <v>243</v>
      </c>
      <c r="G91" s="43">
        <v>0</v>
      </c>
      <c r="H91" s="43">
        <v>0</v>
      </c>
      <c r="I91" s="62">
        <v>68487</v>
      </c>
      <c r="J91" s="63">
        <v>16827067</v>
      </c>
      <c r="K91" s="46">
        <v>-6.5384615384615374E-2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-6.5384615384615374E-2</v>
      </c>
      <c r="Y91" s="53">
        <f t="shared" si="20"/>
        <v>68487</v>
      </c>
      <c r="Z91" s="53">
        <f t="shared" si="21"/>
        <v>16827067</v>
      </c>
    </row>
    <row r="92" spans="2:26" x14ac:dyDescent="0.25">
      <c r="B92" s="60" t="s">
        <v>112</v>
      </c>
      <c r="C92" s="41">
        <v>0.8</v>
      </c>
      <c r="D92" s="61">
        <v>0.84</v>
      </c>
      <c r="E92" s="61">
        <v>0.83</v>
      </c>
      <c r="F92" s="42">
        <v>0.84</v>
      </c>
      <c r="G92" s="43">
        <v>3.9999999999999925E-2</v>
      </c>
      <c r="H92" s="43">
        <v>4.9999999999999902</v>
      </c>
      <c r="I92" s="62">
        <v>1808745</v>
      </c>
      <c r="J92" s="63">
        <v>1502259.1</v>
      </c>
      <c r="K92" s="46">
        <v>0.10526315789473673</v>
      </c>
      <c r="L92" s="47"/>
      <c r="V92" s="7" t="str">
        <f t="shared" si="18"/>
        <v>OMATEK</v>
      </c>
      <c r="W92" s="52">
        <f t="shared" si="22"/>
        <v>4.9999999999999906E-2</v>
      </c>
      <c r="X92" s="52">
        <f t="shared" si="19"/>
        <v>0.10526315789473673</v>
      </c>
      <c r="Y92" s="53">
        <f t="shared" si="20"/>
        <v>1808745</v>
      </c>
      <c r="Z92" s="53">
        <f t="shared" si="21"/>
        <v>1502259.1</v>
      </c>
    </row>
    <row r="93" spans="2:26" x14ac:dyDescent="0.25">
      <c r="B93" s="60" t="s">
        <v>113</v>
      </c>
      <c r="C93" s="41">
        <v>231.5</v>
      </c>
      <c r="D93" s="41">
        <v>231.5</v>
      </c>
      <c r="E93" s="41">
        <v>231.5</v>
      </c>
      <c r="F93" s="42">
        <v>231.5</v>
      </c>
      <c r="G93" s="43">
        <v>0</v>
      </c>
      <c r="H93" s="43">
        <v>0</v>
      </c>
      <c r="I93" s="62">
        <v>71013</v>
      </c>
      <c r="J93" s="63">
        <v>15004313.1</v>
      </c>
      <c r="K93" s="46">
        <v>0.19948186528497414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0.19948186528497414</v>
      </c>
      <c r="Y93" s="53">
        <f t="shared" si="20"/>
        <v>71013</v>
      </c>
      <c r="Z93" s="53">
        <f t="shared" si="21"/>
        <v>15004313.1</v>
      </c>
    </row>
    <row r="94" spans="2:26" x14ac:dyDescent="0.25">
      <c r="B94" s="60" t="s">
        <v>114</v>
      </c>
      <c r="C94" s="41">
        <v>0.62</v>
      </c>
      <c r="D94" s="41">
        <v>0.62</v>
      </c>
      <c r="E94" s="41">
        <v>0.6</v>
      </c>
      <c r="F94" s="42">
        <v>0.6</v>
      </c>
      <c r="G94" s="43">
        <v>-2.0000000000000018E-2</v>
      </c>
      <c r="H94" s="43">
        <v>-3.2258064516129057</v>
      </c>
      <c r="I94" s="62">
        <v>2493458</v>
      </c>
      <c r="J94" s="63">
        <v>1498947.09</v>
      </c>
      <c r="K94" s="46">
        <v>0.17647058823529416</v>
      </c>
      <c r="L94" s="47"/>
      <c r="V94" s="7" t="str">
        <f t="shared" si="18"/>
        <v>PRESTIGE</v>
      </c>
      <c r="W94" s="52">
        <f t="shared" si="22"/>
        <v>-3.2258064516129059E-2</v>
      </c>
      <c r="X94" s="52">
        <f t="shared" si="19"/>
        <v>0.17647058823529416</v>
      </c>
      <c r="Y94" s="53">
        <f t="shared" si="20"/>
        <v>2493458</v>
      </c>
      <c r="Z94" s="53">
        <f t="shared" si="21"/>
        <v>1498947.09</v>
      </c>
    </row>
    <row r="95" spans="2:26" x14ac:dyDescent="0.25">
      <c r="B95" s="60" t="s">
        <v>115</v>
      </c>
      <c r="C95" s="41">
        <v>40</v>
      </c>
      <c r="D95" s="61">
        <v>40</v>
      </c>
      <c r="E95" s="61">
        <v>40</v>
      </c>
      <c r="F95" s="42">
        <v>40</v>
      </c>
      <c r="G95" s="43">
        <v>0</v>
      </c>
      <c r="H95" s="43">
        <v>0</v>
      </c>
      <c r="I95" s="62">
        <v>12222</v>
      </c>
      <c r="J95" s="63">
        <v>440810</v>
      </c>
      <c r="K95" s="46">
        <v>0.49812734082397014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0.49812734082397014</v>
      </c>
      <c r="Y95" s="53">
        <f t="shared" si="20"/>
        <v>12222</v>
      </c>
      <c r="Z95" s="53">
        <f t="shared" si="21"/>
        <v>440810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599720</v>
      </c>
      <c r="J96" s="63">
        <v>2185785.84</v>
      </c>
      <c r="K96" s="46">
        <v>6.2893081761006275E-2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6.2893081761006275E-2</v>
      </c>
      <c r="Y96" s="53">
        <f t="shared" si="20"/>
        <v>599720</v>
      </c>
      <c r="Z96" s="53">
        <f t="shared" si="21"/>
        <v>2185785.84</v>
      </c>
    </row>
    <row r="97" spans="2:26" x14ac:dyDescent="0.25">
      <c r="B97" s="60" t="s">
        <v>117</v>
      </c>
      <c r="C97" s="41">
        <v>0.37</v>
      </c>
      <c r="D97" s="41">
        <v>0.4</v>
      </c>
      <c r="E97" s="41">
        <v>0.4</v>
      </c>
      <c r="F97" s="42">
        <v>0.4</v>
      </c>
      <c r="G97" s="43">
        <v>3.0000000000000027E-2</v>
      </c>
      <c r="H97" s="43">
        <v>8.1081081081081159</v>
      </c>
      <c r="I97" s="62">
        <v>687512</v>
      </c>
      <c r="J97" s="63">
        <v>273266.49</v>
      </c>
      <c r="K97" s="46">
        <v>5.2631578947368363E-2</v>
      </c>
      <c r="L97" s="47"/>
      <c r="V97" s="7" t="str">
        <f t="shared" si="18"/>
        <v>REGALINS</v>
      </c>
      <c r="W97" s="52">
        <f t="shared" si="22"/>
        <v>8.1081081081081155E-2</v>
      </c>
      <c r="X97" s="52">
        <f t="shared" si="19"/>
        <v>5.2631578947368363E-2</v>
      </c>
      <c r="Y97" s="53">
        <f t="shared" si="20"/>
        <v>687512</v>
      </c>
      <c r="Z97" s="53">
        <f t="shared" si="21"/>
        <v>273266.49</v>
      </c>
    </row>
    <row r="98" spans="2:26" x14ac:dyDescent="0.25">
      <c r="B98" s="60" t="s">
        <v>118</v>
      </c>
      <c r="C98" s="41">
        <v>0.86</v>
      </c>
      <c r="D98" s="41">
        <v>0.94</v>
      </c>
      <c r="E98" s="41">
        <v>0.79</v>
      </c>
      <c r="F98" s="42">
        <v>0.82</v>
      </c>
      <c r="G98" s="43">
        <v>-4.0000000000000036E-2</v>
      </c>
      <c r="H98" s="43">
        <v>-4.6511627906976782</v>
      </c>
      <c r="I98" s="62">
        <v>6447551</v>
      </c>
      <c r="J98" s="63">
        <v>5512365.3499999996</v>
      </c>
      <c r="K98" s="46">
        <v>0.3015873015873014</v>
      </c>
      <c r="L98" s="47"/>
      <c r="V98" s="7" t="str">
        <f t="shared" si="18"/>
        <v>ROYALEX</v>
      </c>
      <c r="W98" s="52">
        <f t="shared" si="22"/>
        <v>-4.6511627906976785E-2</v>
      </c>
      <c r="X98" s="52">
        <f t="shared" si="19"/>
        <v>0.3015873015873014</v>
      </c>
      <c r="Y98" s="53">
        <f t="shared" si="20"/>
        <v>6447551</v>
      </c>
      <c r="Z98" s="53">
        <f t="shared" si="21"/>
        <v>5512365.3499999996</v>
      </c>
    </row>
    <row r="99" spans="2:26" x14ac:dyDescent="0.25">
      <c r="B99" s="60" t="s">
        <v>119</v>
      </c>
      <c r="C99" s="41">
        <v>0.53</v>
      </c>
      <c r="D99" s="61">
        <v>0.53</v>
      </c>
      <c r="E99" s="61">
        <v>0.53</v>
      </c>
      <c r="F99" s="42">
        <v>0.53</v>
      </c>
      <c r="G99" s="43">
        <v>0</v>
      </c>
      <c r="H99" s="43">
        <v>0</v>
      </c>
      <c r="I99" s="62">
        <v>269687</v>
      </c>
      <c r="J99" s="63">
        <v>141371.87</v>
      </c>
      <c r="K99" s="46">
        <v>-0.13114754098360648</v>
      </c>
      <c r="L99" s="47"/>
      <c r="V99" s="7" t="str">
        <f t="shared" si="18"/>
        <v>RTBRISCOE</v>
      </c>
      <c r="W99" s="52">
        <f t="shared" si="22"/>
        <v>0</v>
      </c>
      <c r="X99" s="52">
        <f t="shared" si="19"/>
        <v>-0.13114754098360648</v>
      </c>
      <c r="Y99" s="53">
        <f t="shared" si="20"/>
        <v>269687</v>
      </c>
      <c r="Z99" s="53">
        <f t="shared" si="21"/>
        <v>141371.87</v>
      </c>
    </row>
    <row r="100" spans="2:26" x14ac:dyDescent="0.25">
      <c r="B100" s="60" t="s">
        <v>120</v>
      </c>
      <c r="C100" s="41">
        <v>3370</v>
      </c>
      <c r="D100" s="41">
        <v>3370</v>
      </c>
      <c r="E100" s="41">
        <v>3370</v>
      </c>
      <c r="F100" s="42">
        <v>3370</v>
      </c>
      <c r="G100" s="43">
        <v>0</v>
      </c>
      <c r="H100" s="43">
        <v>0</v>
      </c>
      <c r="I100" s="62">
        <v>125590</v>
      </c>
      <c r="J100" s="63">
        <v>380914470</v>
      </c>
      <c r="K100" s="46">
        <v>0.45887445887445888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0.45887445887445888</v>
      </c>
      <c r="Y100" s="53">
        <f t="shared" si="20"/>
        <v>125590</v>
      </c>
      <c r="Z100" s="53">
        <f t="shared" si="21"/>
        <v>380914470</v>
      </c>
    </row>
    <row r="101" spans="2:26" x14ac:dyDescent="0.25">
      <c r="B101" s="60" t="s">
        <v>121</v>
      </c>
      <c r="C101" s="41">
        <v>22.95</v>
      </c>
      <c r="D101" s="61">
        <v>22.95</v>
      </c>
      <c r="E101" s="61">
        <v>22.95</v>
      </c>
      <c r="F101" s="42">
        <v>22.95</v>
      </c>
      <c r="G101" s="43">
        <v>0</v>
      </c>
      <c r="H101" s="43">
        <v>0</v>
      </c>
      <c r="I101" s="62">
        <v>368</v>
      </c>
      <c r="J101" s="63">
        <v>7636</v>
      </c>
      <c r="K101" s="46">
        <v>-9.4674556213017791E-2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-9.4674556213017791E-2</v>
      </c>
      <c r="Y101" s="53">
        <f t="shared" si="20"/>
        <v>368</v>
      </c>
      <c r="Z101" s="53">
        <f t="shared" si="21"/>
        <v>7636</v>
      </c>
    </row>
    <row r="102" spans="2:26" x14ac:dyDescent="0.25">
      <c r="B102" s="60" t="s">
        <v>122</v>
      </c>
      <c r="C102" s="41">
        <v>0.47</v>
      </c>
      <c r="D102" s="41">
        <v>0.43</v>
      </c>
      <c r="E102" s="41">
        <v>0.43</v>
      </c>
      <c r="F102" s="42">
        <v>0.43</v>
      </c>
      <c r="G102" s="43">
        <v>-3.999999999999998E-2</v>
      </c>
      <c r="H102" s="43">
        <v>-8.5106382978723367</v>
      </c>
      <c r="I102" s="62">
        <v>637145</v>
      </c>
      <c r="J102" s="63">
        <v>296489.96999999997</v>
      </c>
      <c r="K102" s="46">
        <v>2.3809523809523725E-2</v>
      </c>
      <c r="L102" s="47"/>
      <c r="V102" s="7" t="str">
        <f t="shared" si="18"/>
        <v>SOVRENINS</v>
      </c>
      <c r="W102" s="52">
        <f t="shared" si="22"/>
        <v>-8.5106382978723361E-2</v>
      </c>
      <c r="X102" s="52">
        <f t="shared" si="19"/>
        <v>2.3809523809523725E-2</v>
      </c>
      <c r="Y102" s="53">
        <f t="shared" si="20"/>
        <v>637145</v>
      </c>
      <c r="Z102" s="53">
        <f t="shared" si="21"/>
        <v>296489.96999999997</v>
      </c>
    </row>
    <row r="103" spans="2:26" x14ac:dyDescent="0.25">
      <c r="B103" s="60" t="s">
        <v>123</v>
      </c>
      <c r="C103" s="41">
        <v>58</v>
      </c>
      <c r="D103" s="41">
        <v>58</v>
      </c>
      <c r="E103" s="41">
        <v>58</v>
      </c>
      <c r="F103" s="42">
        <v>58</v>
      </c>
      <c r="G103" s="43">
        <v>0</v>
      </c>
      <c r="H103" s="43">
        <v>0</v>
      </c>
      <c r="I103" s="62">
        <v>4477287</v>
      </c>
      <c r="J103" s="63">
        <v>255545248.44999999</v>
      </c>
      <c r="K103" s="46">
        <v>-0.16726489590811211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-0.16726489590811211</v>
      </c>
      <c r="Y103" s="53">
        <f t="shared" si="20"/>
        <v>4477287</v>
      </c>
      <c r="Z103" s="53">
        <f t="shared" si="21"/>
        <v>255545248.44999999</v>
      </c>
    </row>
    <row r="104" spans="2:26" x14ac:dyDescent="0.25">
      <c r="B104" s="60" t="s">
        <v>124</v>
      </c>
      <c r="C104" s="41">
        <v>5.05</v>
      </c>
      <c r="D104" s="41">
        <v>5.0999999999999996</v>
      </c>
      <c r="E104" s="41">
        <v>5</v>
      </c>
      <c r="F104" s="42">
        <v>5.05</v>
      </c>
      <c r="G104" s="43">
        <v>0</v>
      </c>
      <c r="H104" s="43">
        <v>0</v>
      </c>
      <c r="I104" s="62">
        <v>7426743</v>
      </c>
      <c r="J104" s="63">
        <v>37505412.109999999</v>
      </c>
      <c r="K104" s="46">
        <v>0.17715617715617715</v>
      </c>
      <c r="L104" s="47"/>
      <c r="V104" s="7" t="str">
        <f t="shared" si="18"/>
        <v>STERLINGNG</v>
      </c>
      <c r="W104" s="52">
        <f t="shared" si="22"/>
        <v>0</v>
      </c>
      <c r="X104" s="52">
        <f t="shared" si="19"/>
        <v>0.17715617715617715</v>
      </c>
      <c r="Y104" s="53">
        <f t="shared" si="20"/>
        <v>7426743</v>
      </c>
      <c r="Z104" s="53">
        <f t="shared" si="21"/>
        <v>37505412.109999999</v>
      </c>
    </row>
    <row r="105" spans="2:26" x14ac:dyDescent="0.25">
      <c r="B105" s="60" t="s">
        <v>125</v>
      </c>
      <c r="C105" s="41">
        <v>1.25</v>
      </c>
      <c r="D105" s="41">
        <v>1.25</v>
      </c>
      <c r="E105" s="41">
        <v>1.25</v>
      </c>
      <c r="F105" s="42">
        <v>1.25</v>
      </c>
      <c r="G105" s="43">
        <v>0</v>
      </c>
      <c r="H105" s="43">
        <v>0</v>
      </c>
      <c r="I105" s="62">
        <v>139810</v>
      </c>
      <c r="J105" s="63">
        <v>174935</v>
      </c>
      <c r="K105" s="46">
        <v>0.13636363636363624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0.13636363636363624</v>
      </c>
      <c r="Y105" s="53">
        <f t="shared" si="20"/>
        <v>139810</v>
      </c>
      <c r="Z105" s="53">
        <f t="shared" si="21"/>
        <v>174935</v>
      </c>
    </row>
    <row r="106" spans="2:26" x14ac:dyDescent="0.25">
      <c r="B106" s="60" t="s">
        <v>126</v>
      </c>
      <c r="C106" s="41">
        <v>0.39</v>
      </c>
      <c r="D106" s="41">
        <v>0.39</v>
      </c>
      <c r="E106" s="41">
        <v>0.37</v>
      </c>
      <c r="F106" s="42">
        <v>0.37</v>
      </c>
      <c r="G106" s="43">
        <v>-2.0000000000000018E-2</v>
      </c>
      <c r="H106" s="43">
        <v>-5.1282051282051331</v>
      </c>
      <c r="I106" s="62">
        <v>416335</v>
      </c>
      <c r="J106" s="63">
        <v>160072.65</v>
      </c>
      <c r="K106" s="46">
        <v>-0.21276595744680848</v>
      </c>
      <c r="L106" s="47"/>
      <c r="V106" s="7" t="str">
        <f t="shared" si="18"/>
        <v>TANTALIZER</v>
      </c>
      <c r="W106" s="52">
        <f t="shared" si="22"/>
        <v>-5.1282051282051329E-2</v>
      </c>
      <c r="X106" s="52">
        <f t="shared" si="19"/>
        <v>-0.21276595744680848</v>
      </c>
      <c r="Y106" s="53">
        <f t="shared" si="20"/>
        <v>416335</v>
      </c>
      <c r="Z106" s="53">
        <f t="shared" si="21"/>
        <v>160072.65</v>
      </c>
    </row>
    <row r="107" spans="2:26" x14ac:dyDescent="0.25">
      <c r="B107" s="60" t="s">
        <v>127</v>
      </c>
      <c r="C107" s="41">
        <v>1.99</v>
      </c>
      <c r="D107" s="41">
        <v>1.99</v>
      </c>
      <c r="E107" s="41">
        <v>1.99</v>
      </c>
      <c r="F107" s="42">
        <v>1.99</v>
      </c>
      <c r="G107" s="43">
        <v>0</v>
      </c>
      <c r="H107" s="43">
        <v>0</v>
      </c>
      <c r="I107" s="62">
        <v>43800</v>
      </c>
      <c r="J107" s="63">
        <v>87785</v>
      </c>
      <c r="K107" s="46">
        <v>-0.26296296296296306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-0.26296296296296306</v>
      </c>
      <c r="Y107" s="53">
        <f t="shared" si="20"/>
        <v>43800</v>
      </c>
      <c r="Z107" s="53">
        <f t="shared" si="21"/>
        <v>87785</v>
      </c>
    </row>
    <row r="108" spans="2:26" x14ac:dyDescent="0.25">
      <c r="B108" s="60" t="s">
        <v>128</v>
      </c>
      <c r="C108" s="41">
        <v>2.4</v>
      </c>
      <c r="D108" s="61">
        <v>2.4</v>
      </c>
      <c r="E108" s="61">
        <v>2.4</v>
      </c>
      <c r="F108" s="42">
        <v>2.4</v>
      </c>
      <c r="G108" s="43">
        <v>0</v>
      </c>
      <c r="H108" s="43">
        <v>0</v>
      </c>
      <c r="I108" s="62">
        <v>299650</v>
      </c>
      <c r="J108" s="63">
        <v>652430</v>
      </c>
      <c r="K108" s="46">
        <v>1.0869565217391304</v>
      </c>
      <c r="L108" s="47"/>
      <c r="V108" s="7" t="str">
        <f t="shared" si="18"/>
        <v>TIP</v>
      </c>
      <c r="W108" s="52">
        <f t="shared" si="22"/>
        <v>0</v>
      </c>
      <c r="X108" s="52">
        <f t="shared" si="19"/>
        <v>1.0869565217391304</v>
      </c>
      <c r="Y108" s="53">
        <f t="shared" si="20"/>
        <v>299650</v>
      </c>
      <c r="Z108" s="53">
        <f t="shared" si="21"/>
        <v>652430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15792</v>
      </c>
      <c r="J109" s="63">
        <v>4981305.7</v>
      </c>
      <c r="K109" s="46">
        <v>-9.9999999999999978E-2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-9.9999999999999978E-2</v>
      </c>
      <c r="Y109" s="53">
        <f t="shared" si="20"/>
        <v>15792</v>
      </c>
      <c r="Z109" s="53">
        <f t="shared" si="21"/>
        <v>4981305.7</v>
      </c>
    </row>
    <row r="110" spans="2:26" x14ac:dyDescent="0.25">
      <c r="B110" s="60" t="s">
        <v>130</v>
      </c>
      <c r="C110" s="41">
        <v>97.9</v>
      </c>
      <c r="D110" s="41">
        <v>97.9</v>
      </c>
      <c r="E110" s="41">
        <v>97.9</v>
      </c>
      <c r="F110" s="42">
        <v>97.9</v>
      </c>
      <c r="G110" s="43">
        <v>0</v>
      </c>
      <c r="H110" s="43">
        <v>0</v>
      </c>
      <c r="I110" s="62">
        <v>6709</v>
      </c>
      <c r="J110" s="63">
        <v>595133.18000000005</v>
      </c>
      <c r="K110" s="46">
        <v>0.39498432601880862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0.39498432601880862</v>
      </c>
      <c r="Y110" s="53">
        <f t="shared" si="20"/>
        <v>6709</v>
      </c>
      <c r="Z110" s="53">
        <f t="shared" si="21"/>
        <v>595133.18000000005</v>
      </c>
    </row>
    <row r="111" spans="2:26" x14ac:dyDescent="0.25">
      <c r="B111" s="60" t="s">
        <v>131</v>
      </c>
      <c r="C111" s="41">
        <v>15.15</v>
      </c>
      <c r="D111" s="61">
        <v>15.2</v>
      </c>
      <c r="E111" s="61">
        <v>14.5</v>
      </c>
      <c r="F111" s="42">
        <v>14.6</v>
      </c>
      <c r="G111" s="43">
        <v>-0.55000000000000071</v>
      </c>
      <c r="H111" s="43">
        <v>-3.6303630363036348</v>
      </c>
      <c r="I111" s="62">
        <v>21573408</v>
      </c>
      <c r="J111" s="63">
        <v>322628373.64999998</v>
      </c>
      <c r="K111" s="46">
        <v>0.68591224018475749</v>
      </c>
      <c r="L111" s="47"/>
      <c r="V111" s="7" t="str">
        <f t="shared" si="18"/>
        <v>TRANSCORP</v>
      </c>
      <c r="W111" s="52">
        <f t="shared" si="22"/>
        <v>-3.6303630363036347E-2</v>
      </c>
      <c r="X111" s="52">
        <f t="shared" si="19"/>
        <v>0.68591224018475749</v>
      </c>
      <c r="Y111" s="53">
        <f t="shared" si="20"/>
        <v>21573408</v>
      </c>
      <c r="Z111" s="53">
        <f t="shared" si="21"/>
        <v>322628373.64999998</v>
      </c>
    </row>
    <row r="112" spans="2:26" x14ac:dyDescent="0.25">
      <c r="B112" s="60" t="s">
        <v>132</v>
      </c>
      <c r="C112" s="41">
        <v>1.27</v>
      </c>
      <c r="D112" s="61">
        <v>1.27</v>
      </c>
      <c r="E112" s="61">
        <v>1.27</v>
      </c>
      <c r="F112" s="42">
        <v>1.27</v>
      </c>
      <c r="G112" s="43">
        <v>0</v>
      </c>
      <c r="H112" s="43">
        <v>0</v>
      </c>
      <c r="I112" s="62">
        <v>50000</v>
      </c>
      <c r="J112" s="63">
        <v>63000</v>
      </c>
      <c r="K112" s="46">
        <v>0.10434782608695659</v>
      </c>
      <c r="L112" s="47"/>
      <c r="V112" s="7" t="str">
        <f t="shared" si="18"/>
        <v>TRANSEXPR</v>
      </c>
      <c r="W112" s="52">
        <f t="shared" si="22"/>
        <v>0</v>
      </c>
      <c r="X112" s="52">
        <f t="shared" si="19"/>
        <v>0.10434782608695659</v>
      </c>
      <c r="Y112" s="53">
        <f t="shared" si="20"/>
        <v>50000</v>
      </c>
      <c r="Z112" s="53">
        <f t="shared" si="21"/>
        <v>63000</v>
      </c>
    </row>
    <row r="113" spans="2:26" x14ac:dyDescent="0.25">
      <c r="B113" s="60" t="s">
        <v>133</v>
      </c>
      <c r="C113" s="41">
        <v>383</v>
      </c>
      <c r="D113" s="61">
        <v>382.9</v>
      </c>
      <c r="E113" s="61">
        <v>382.9</v>
      </c>
      <c r="F113" s="42">
        <v>382.9</v>
      </c>
      <c r="G113" s="43">
        <v>-0.10000000000002274</v>
      </c>
      <c r="H113" s="43">
        <v>-2.6109660574418467E-2</v>
      </c>
      <c r="I113" s="62">
        <v>1169268</v>
      </c>
      <c r="J113" s="63">
        <v>445385831.19999999</v>
      </c>
      <c r="K113" s="46">
        <v>0.59541666666666648</v>
      </c>
      <c r="L113" s="47"/>
      <c r="V113" s="7" t="str">
        <f t="shared" si="18"/>
        <v>TRANSPOWER</v>
      </c>
      <c r="W113" s="52">
        <f t="shared" si="22"/>
        <v>-2.6109660574418468E-4</v>
      </c>
      <c r="X113" s="52">
        <f t="shared" si="19"/>
        <v>0.59541666666666648</v>
      </c>
      <c r="Y113" s="53">
        <f t="shared" si="20"/>
        <v>1169268</v>
      </c>
      <c r="Z113" s="53">
        <f t="shared" si="21"/>
        <v>445385831.19999999</v>
      </c>
    </row>
    <row r="114" spans="2:26" x14ac:dyDescent="0.25">
      <c r="B114" s="60" t="s">
        <v>134</v>
      </c>
      <c r="C114" s="41">
        <v>12.6</v>
      </c>
      <c r="D114" s="41">
        <v>12.6</v>
      </c>
      <c r="E114" s="41">
        <v>12.6</v>
      </c>
      <c r="F114" s="42">
        <v>12.6</v>
      </c>
      <c r="G114" s="43">
        <v>0</v>
      </c>
      <c r="H114" s="43">
        <v>0</v>
      </c>
      <c r="I114" s="62">
        <v>2775814</v>
      </c>
      <c r="J114" s="63">
        <v>34937857.549999997</v>
      </c>
      <c r="K114" s="46">
        <v>-1.945525291828798E-2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-1.945525291828798E-2</v>
      </c>
      <c r="Y114" s="53">
        <f t="shared" si="20"/>
        <v>2775814</v>
      </c>
      <c r="Z114" s="53">
        <f t="shared" si="21"/>
        <v>34937857.549999997</v>
      </c>
    </row>
    <row r="115" spans="2:26" x14ac:dyDescent="0.25">
      <c r="B115" s="60" t="s">
        <v>135</v>
      </c>
      <c r="C115" s="41">
        <v>25.45</v>
      </c>
      <c r="D115" s="41">
        <v>26.5</v>
      </c>
      <c r="E115" s="41">
        <v>25.5</v>
      </c>
      <c r="F115" s="42">
        <v>25.85</v>
      </c>
      <c r="G115" s="43">
        <v>0.40000000000000213</v>
      </c>
      <c r="H115" s="43">
        <v>1.5717092337917571</v>
      </c>
      <c r="I115" s="62">
        <v>36854877</v>
      </c>
      <c r="J115" s="63">
        <v>954381876.5</v>
      </c>
      <c r="K115" s="46">
        <v>7.7972709551659136E-3</v>
      </c>
      <c r="L115" s="47"/>
      <c r="V115" s="7" t="str">
        <f t="shared" si="18"/>
        <v>UBA</v>
      </c>
      <c r="W115" s="52">
        <f t="shared" si="22"/>
        <v>1.5717092337917571E-2</v>
      </c>
      <c r="X115" s="52">
        <f t="shared" si="19"/>
        <v>7.7972709551659136E-3</v>
      </c>
      <c r="Y115" s="53">
        <f t="shared" si="20"/>
        <v>36854877</v>
      </c>
      <c r="Z115" s="53">
        <f t="shared" si="21"/>
        <v>954381876.5</v>
      </c>
    </row>
    <row r="116" spans="2:26" x14ac:dyDescent="0.25">
      <c r="B116" s="60" t="s">
        <v>136</v>
      </c>
      <c r="C116" s="41">
        <v>22.25</v>
      </c>
      <c r="D116" s="61">
        <v>23.05</v>
      </c>
      <c r="E116" s="61">
        <v>22.7</v>
      </c>
      <c r="F116" s="42">
        <v>23.05</v>
      </c>
      <c r="G116" s="43">
        <v>0.80000000000000071</v>
      </c>
      <c r="H116" s="43">
        <v>3.5955056179775311</v>
      </c>
      <c r="I116" s="70">
        <v>5253646</v>
      </c>
      <c r="J116" s="63">
        <v>119996016.05</v>
      </c>
      <c r="K116" s="46">
        <v>2.1739130434783593E-3</v>
      </c>
      <c r="V116" s="7" t="str">
        <f t="shared" si="18"/>
        <v>UCAP</v>
      </c>
      <c r="W116" s="52">
        <f t="shared" si="22"/>
        <v>3.5955056179775312E-2</v>
      </c>
      <c r="X116" s="52">
        <f t="shared" si="19"/>
        <v>2.1739130434783593E-3</v>
      </c>
      <c r="Y116" s="53">
        <f t="shared" si="20"/>
        <v>5253646</v>
      </c>
      <c r="Z116" s="53">
        <f t="shared" si="21"/>
        <v>119996016.05</v>
      </c>
    </row>
    <row r="117" spans="2:26" x14ac:dyDescent="0.25">
      <c r="B117" s="60" t="s">
        <v>137</v>
      </c>
      <c r="C117" s="41">
        <v>36.6</v>
      </c>
      <c r="D117" s="61">
        <v>36.6</v>
      </c>
      <c r="E117" s="61">
        <v>36.6</v>
      </c>
      <c r="F117" s="42">
        <v>36.6</v>
      </c>
      <c r="G117" s="43">
        <v>0</v>
      </c>
      <c r="H117" s="43">
        <v>0</v>
      </c>
      <c r="I117" s="70">
        <v>4000</v>
      </c>
      <c r="J117" s="63">
        <v>148000</v>
      </c>
      <c r="K117" s="46">
        <v>0</v>
      </c>
      <c r="V117" s="7" t="str">
        <f t="shared" si="18"/>
        <v>UHOMREIT</v>
      </c>
      <c r="W117" s="52">
        <f t="shared" si="22"/>
        <v>0</v>
      </c>
      <c r="X117" s="52">
        <f t="shared" si="19"/>
        <v>0</v>
      </c>
      <c r="Y117" s="53">
        <f t="shared" si="20"/>
        <v>4000</v>
      </c>
      <c r="Z117" s="53">
        <f t="shared" si="21"/>
        <v>148000</v>
      </c>
    </row>
    <row r="118" spans="2:26" x14ac:dyDescent="0.25">
      <c r="B118" s="60" t="s">
        <v>138</v>
      </c>
      <c r="C118" s="41">
        <v>16</v>
      </c>
      <c r="D118" s="41">
        <v>15.5</v>
      </c>
      <c r="E118" s="41">
        <v>15.5</v>
      </c>
      <c r="F118" s="42">
        <v>15.5</v>
      </c>
      <c r="G118" s="43">
        <v>-0.5</v>
      </c>
      <c r="H118" s="43">
        <v>-3.125</v>
      </c>
      <c r="I118" s="70">
        <v>1561656</v>
      </c>
      <c r="J118" s="63">
        <v>23609328.050000001</v>
      </c>
      <c r="K118" s="46">
        <v>4.7297297297297147E-2</v>
      </c>
      <c r="V118" s="7" t="str">
        <f t="shared" si="18"/>
        <v>UNILEVER</v>
      </c>
      <c r="W118" s="52">
        <f t="shared" si="22"/>
        <v>-3.125E-2</v>
      </c>
      <c r="X118" s="52">
        <f t="shared" si="19"/>
        <v>4.7297297297297147E-2</v>
      </c>
      <c r="Y118" s="53">
        <f t="shared" si="20"/>
        <v>1561656</v>
      </c>
      <c r="Z118" s="53">
        <f t="shared" si="21"/>
        <v>23609328.050000001</v>
      </c>
    </row>
    <row r="119" spans="2:26" x14ac:dyDescent="0.25">
      <c r="B119" s="60" t="s">
        <v>139</v>
      </c>
      <c r="C119" s="41">
        <v>1.9</v>
      </c>
      <c r="D119" s="41">
        <v>1.92</v>
      </c>
      <c r="E119" s="41">
        <v>1.9</v>
      </c>
      <c r="F119" s="42">
        <v>1.9</v>
      </c>
      <c r="G119" s="43">
        <v>0</v>
      </c>
      <c r="H119" s="43">
        <v>0</v>
      </c>
      <c r="I119" s="62">
        <v>3048872</v>
      </c>
      <c r="J119" s="63">
        <v>5831713.3700000001</v>
      </c>
      <c r="K119" s="46">
        <v>0.17283950617283939</v>
      </c>
      <c r="V119" s="7" t="str">
        <f t="shared" si="18"/>
        <v>UNITYBNK</v>
      </c>
      <c r="W119" s="52">
        <f t="shared" si="22"/>
        <v>0</v>
      </c>
      <c r="X119" s="52">
        <f t="shared" si="19"/>
        <v>0.17283950617283939</v>
      </c>
      <c r="Y119" s="53">
        <f t="shared" si="20"/>
        <v>3048872</v>
      </c>
      <c r="Z119" s="53">
        <f t="shared" si="21"/>
        <v>5831713.3700000001</v>
      </c>
    </row>
    <row r="120" spans="2:26" x14ac:dyDescent="0.25">
      <c r="B120" s="60" t="s">
        <v>140</v>
      </c>
      <c r="C120" s="41">
        <v>0.38</v>
      </c>
      <c r="D120" s="61">
        <v>0.39</v>
      </c>
      <c r="E120" s="61">
        <v>0.38</v>
      </c>
      <c r="F120" s="42">
        <v>0.38</v>
      </c>
      <c r="G120" s="43">
        <v>0</v>
      </c>
      <c r="H120" s="43">
        <v>0</v>
      </c>
      <c r="I120" s="70">
        <v>7894452</v>
      </c>
      <c r="J120" s="63">
        <v>2997436.76</v>
      </c>
      <c r="K120" s="46">
        <v>0.46153846153846145</v>
      </c>
      <c r="V120" s="7" t="str">
        <f t="shared" si="18"/>
        <v>UNIVINSURE</v>
      </c>
      <c r="W120" s="52">
        <f t="shared" si="22"/>
        <v>0</v>
      </c>
      <c r="X120" s="52">
        <f t="shared" si="19"/>
        <v>0.46153846153846145</v>
      </c>
      <c r="Y120" s="53">
        <f t="shared" si="20"/>
        <v>7894452</v>
      </c>
      <c r="Z120" s="53">
        <f t="shared" si="21"/>
        <v>2997436.76</v>
      </c>
    </row>
    <row r="121" spans="2:26" x14ac:dyDescent="0.25">
      <c r="B121" s="60" t="s">
        <v>141</v>
      </c>
      <c r="C121" s="41">
        <v>1.4</v>
      </c>
      <c r="D121" s="61">
        <v>1.52</v>
      </c>
      <c r="E121" s="61">
        <v>1.45</v>
      </c>
      <c r="F121" s="42">
        <v>1.47</v>
      </c>
      <c r="G121" s="43">
        <v>7.0000000000000062E-2</v>
      </c>
      <c r="H121" s="43">
        <v>5.0000000000000044</v>
      </c>
      <c r="I121" s="70">
        <v>774738</v>
      </c>
      <c r="J121" s="63">
        <v>1142202.5</v>
      </c>
      <c r="K121" s="46">
        <v>0.1484375</v>
      </c>
      <c r="V121" s="7" t="str">
        <f t="shared" si="18"/>
        <v>UPDC</v>
      </c>
      <c r="W121" s="52">
        <f t="shared" si="22"/>
        <v>5.0000000000000044E-2</v>
      </c>
      <c r="X121" s="52">
        <f t="shared" si="19"/>
        <v>0.1484375</v>
      </c>
      <c r="Y121" s="53">
        <f t="shared" si="20"/>
        <v>774738</v>
      </c>
      <c r="Z121" s="53">
        <f t="shared" si="21"/>
        <v>1142202.5</v>
      </c>
    </row>
    <row r="122" spans="2:26" x14ac:dyDescent="0.25">
      <c r="B122" s="60" t="s">
        <v>142</v>
      </c>
      <c r="C122" s="41">
        <v>5.5</v>
      </c>
      <c r="D122" s="41">
        <v>5.15</v>
      </c>
      <c r="E122" s="41">
        <v>5.15</v>
      </c>
      <c r="F122" s="42">
        <v>5.15</v>
      </c>
      <c r="G122" s="43">
        <v>-0.34999999999999964</v>
      </c>
      <c r="H122" s="43">
        <v>-6.3636363636363571</v>
      </c>
      <c r="I122" s="62">
        <v>478907</v>
      </c>
      <c r="J122" s="63">
        <v>2473722.15</v>
      </c>
      <c r="K122" s="46">
        <v>-0.1953125</v>
      </c>
      <c r="V122" s="7" t="str">
        <f t="shared" si="18"/>
        <v>UPDCREIT</v>
      </c>
      <c r="W122" s="52">
        <f t="shared" si="22"/>
        <v>-6.3636363636363574E-2</v>
      </c>
      <c r="X122" s="52">
        <f t="shared" si="19"/>
        <v>-0.1953125</v>
      </c>
      <c r="Y122" s="53">
        <f t="shared" si="20"/>
        <v>478907</v>
      </c>
      <c r="Z122" s="53">
        <f t="shared" si="21"/>
        <v>2473722.15</v>
      </c>
    </row>
    <row r="123" spans="2:26" x14ac:dyDescent="0.25">
      <c r="B123" s="60" t="s">
        <v>143</v>
      </c>
      <c r="C123" s="41">
        <v>2.4</v>
      </c>
      <c r="D123" s="61">
        <v>2.4</v>
      </c>
      <c r="E123" s="61">
        <v>2.4</v>
      </c>
      <c r="F123" s="42">
        <v>2.4</v>
      </c>
      <c r="G123" s="43">
        <v>0</v>
      </c>
      <c r="H123" s="43">
        <v>0</v>
      </c>
      <c r="I123" s="70">
        <v>153610</v>
      </c>
      <c r="J123" s="63">
        <v>369620.3</v>
      </c>
      <c r="K123" s="46">
        <v>0</v>
      </c>
      <c r="V123" s="7" t="str">
        <f t="shared" si="18"/>
        <v>UPL</v>
      </c>
      <c r="W123" s="52">
        <f t="shared" si="22"/>
        <v>0</v>
      </c>
      <c r="X123" s="52">
        <f t="shared" si="19"/>
        <v>0</v>
      </c>
      <c r="Y123" s="53">
        <f t="shared" si="20"/>
        <v>153610</v>
      </c>
      <c r="Z123" s="53">
        <f t="shared" si="21"/>
        <v>369620.3</v>
      </c>
    </row>
    <row r="124" spans="2:26" x14ac:dyDescent="0.25">
      <c r="B124" s="60" t="s">
        <v>144</v>
      </c>
      <c r="C124" s="41">
        <v>0.68</v>
      </c>
      <c r="D124" s="61">
        <v>0.7</v>
      </c>
      <c r="E124" s="61">
        <v>0.66</v>
      </c>
      <c r="F124" s="42">
        <v>0.66</v>
      </c>
      <c r="G124" s="43">
        <v>-2.0000000000000018E-2</v>
      </c>
      <c r="H124" s="43">
        <v>-2.9411764705882377</v>
      </c>
      <c r="I124" s="70">
        <v>4474792</v>
      </c>
      <c r="J124" s="63">
        <v>3027050.04</v>
      </c>
      <c r="K124" s="46">
        <v>0.78378378378378399</v>
      </c>
      <c r="V124" s="7" t="str">
        <f t="shared" si="18"/>
        <v>VERITASKAP</v>
      </c>
      <c r="W124" s="52">
        <f t="shared" si="22"/>
        <v>-2.9411764705882377E-2</v>
      </c>
      <c r="X124" s="52">
        <f t="shared" si="19"/>
        <v>0.78378378378378399</v>
      </c>
      <c r="Y124" s="53">
        <f t="shared" si="20"/>
        <v>4474792</v>
      </c>
      <c r="Z124" s="53">
        <f t="shared" si="21"/>
        <v>3027050.04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1295</v>
      </c>
      <c r="J125" s="63">
        <v>237212.4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1295</v>
      </c>
      <c r="Z125" s="53">
        <f t="shared" si="21"/>
        <v>237212.4</v>
      </c>
    </row>
    <row r="126" spans="2:26" x14ac:dyDescent="0.25">
      <c r="B126" s="60" t="s">
        <v>146</v>
      </c>
      <c r="C126" s="41">
        <v>21.25</v>
      </c>
      <c r="D126" s="61">
        <v>21.25</v>
      </c>
      <c r="E126" s="61">
        <v>21.25</v>
      </c>
      <c r="F126" s="42">
        <v>21.25</v>
      </c>
      <c r="G126" s="43">
        <v>0</v>
      </c>
      <c r="H126" s="43">
        <v>0</v>
      </c>
      <c r="I126" s="70">
        <v>584256</v>
      </c>
      <c r="J126" s="63">
        <v>11457630.699999999</v>
      </c>
      <c r="K126" s="46">
        <v>-3.4090909090909061E-2</v>
      </c>
      <c r="V126" s="7" t="str">
        <f t="shared" si="18"/>
        <v>VITAFOAM</v>
      </c>
      <c r="W126" s="52">
        <f t="shared" si="22"/>
        <v>0</v>
      </c>
      <c r="X126" s="52">
        <f t="shared" si="19"/>
        <v>-3.4090909090909061E-2</v>
      </c>
      <c r="Y126" s="53">
        <f t="shared" si="20"/>
        <v>584256</v>
      </c>
      <c r="Z126" s="53">
        <f t="shared" si="21"/>
        <v>11457630.699999999</v>
      </c>
    </row>
    <row r="127" spans="2:26" x14ac:dyDescent="0.25">
      <c r="B127" s="60" t="s">
        <v>147</v>
      </c>
      <c r="C127" s="41">
        <v>36</v>
      </c>
      <c r="D127" s="61">
        <v>37.1</v>
      </c>
      <c r="E127" s="61">
        <v>37</v>
      </c>
      <c r="F127" s="42">
        <v>37</v>
      </c>
      <c r="G127" s="43">
        <v>1</v>
      </c>
      <c r="H127" s="43">
        <v>2.7777777777777777</v>
      </c>
      <c r="I127" s="70">
        <v>1419343</v>
      </c>
      <c r="J127" s="63">
        <v>52673927.149999999</v>
      </c>
      <c r="K127" s="46">
        <v>0.17460317460317465</v>
      </c>
      <c r="V127" s="7" t="str">
        <f t="shared" si="18"/>
        <v>WAPCO</v>
      </c>
      <c r="W127" s="52">
        <f t="shared" si="22"/>
        <v>2.7777777777777776E-2</v>
      </c>
      <c r="X127" s="52">
        <f t="shared" si="19"/>
        <v>0.17460317460317465</v>
      </c>
      <c r="Y127" s="53">
        <f t="shared" si="20"/>
        <v>1419343</v>
      </c>
      <c r="Z127" s="53">
        <f t="shared" si="21"/>
        <v>52673927.149999999</v>
      </c>
    </row>
    <row r="128" spans="2:26" x14ac:dyDescent="0.25">
      <c r="B128" s="60" t="s">
        <v>148</v>
      </c>
      <c r="C128" s="41">
        <v>0.67</v>
      </c>
      <c r="D128" s="41">
        <v>0.69</v>
      </c>
      <c r="E128" s="41">
        <v>0.69</v>
      </c>
      <c r="F128" s="42">
        <v>0.69</v>
      </c>
      <c r="G128" s="43">
        <v>1.9999999999999907E-2</v>
      </c>
      <c r="H128" s="43">
        <v>2.9850746268656576</v>
      </c>
      <c r="I128" s="62">
        <v>523722</v>
      </c>
      <c r="J128" s="63">
        <v>359015.59</v>
      </c>
      <c r="K128" s="46">
        <v>1.4705882352941124E-2</v>
      </c>
      <c r="V128" s="7" t="str">
        <f t="shared" si="18"/>
        <v>WAPIC</v>
      </c>
      <c r="W128" s="52">
        <f t="shared" si="22"/>
        <v>2.9850746268656577E-2</v>
      </c>
      <c r="X128" s="52">
        <f t="shared" si="19"/>
        <v>1.4705882352941124E-2</v>
      </c>
      <c r="Y128" s="53">
        <f t="shared" si="20"/>
        <v>523722</v>
      </c>
      <c r="Z128" s="53">
        <f t="shared" si="21"/>
        <v>359015.59</v>
      </c>
    </row>
    <row r="129" spans="2:26" x14ac:dyDescent="0.25">
      <c r="B129" s="60" t="s">
        <v>149</v>
      </c>
      <c r="C129" s="41">
        <v>7.8</v>
      </c>
      <c r="D129" s="61">
        <v>8</v>
      </c>
      <c r="E129" s="61">
        <v>7.46</v>
      </c>
      <c r="F129" s="42">
        <v>8</v>
      </c>
      <c r="G129" s="43">
        <v>0.20000000000000018</v>
      </c>
      <c r="H129" s="43">
        <v>2.5641025641025665</v>
      </c>
      <c r="I129" s="70">
        <v>4235244</v>
      </c>
      <c r="J129" s="63">
        <v>32917318.300000001</v>
      </c>
      <c r="K129" s="46">
        <v>0.4285714285714286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39</v>
      </c>
      <c r="D130" s="41">
        <v>38.5</v>
      </c>
      <c r="E130" s="41">
        <v>38.1</v>
      </c>
      <c r="F130" s="42">
        <v>38.1</v>
      </c>
      <c r="G130" s="43">
        <v>-0.89999999999999858</v>
      </c>
      <c r="H130" s="43">
        <v>-2.3076923076923039</v>
      </c>
      <c r="I130" s="62">
        <v>7235570</v>
      </c>
      <c r="J130" s="63">
        <v>277486748.10000002</v>
      </c>
      <c r="K130" s="46">
        <v>-1.4230271668822736E-2</v>
      </c>
      <c r="V130" s="7" t="str">
        <f>IF(ISTEXT(B129),B129,"")</f>
        <v>WEMABANK</v>
      </c>
      <c r="W130" s="71"/>
      <c r="X130" s="52">
        <f>IF(ISTEXT(B129),K129,"")</f>
        <v>0.4285714285714286</v>
      </c>
      <c r="Y130" s="53">
        <f>IF(ISTEXT(B129),I129,"")</f>
        <v>4235244</v>
      </c>
      <c r="Z130" s="53">
        <f>IF(ISTEXT(B129),J129,"")</f>
        <v>32917318.300000001</v>
      </c>
    </row>
    <row r="131" spans="2:26" x14ac:dyDescent="0.25">
      <c r="V131" s="7" t="str">
        <f>IF(ISTEXT(B130),B130,"")</f>
        <v>ZENITHBANK</v>
      </c>
      <c r="W131" s="71"/>
      <c r="X131" s="52">
        <f>IF(ISTEXT(B130),K130,"")</f>
        <v>-1.4230271668822736E-2</v>
      </c>
      <c r="Y131" s="53">
        <f>IF(ISTEXT(B130),I130,"")</f>
        <v>7235570</v>
      </c>
      <c r="Z131" s="53">
        <f>IF(ISTEXT(B130),J130,"")</f>
        <v>277486748.10000002</v>
      </c>
    </row>
    <row r="132" spans="2:26" x14ac:dyDescent="0.25">
      <c r="V132" s="7" t="str">
        <f>IF(ISTEXT(B131),B131,"")</f>
        <v/>
      </c>
      <c r="W132" s="71"/>
      <c r="X132" s="52" t="str">
        <f>IF(ISTEXT(B131),K131,"")</f>
        <v/>
      </c>
      <c r="Y132" s="53" t="str">
        <f>IF(ISTEXT(B131),I131,"")</f>
        <v/>
      </c>
      <c r="Z132" s="53" t="str">
        <f>IF(ISTEXT(B131),J131,"")</f>
        <v/>
      </c>
    </row>
    <row r="133" spans="2:26" x14ac:dyDescent="0.25">
      <c r="V133" s="7" t="str">
        <f>IF(ISTEXT(B132),B132,"")</f>
        <v/>
      </c>
      <c r="W133" s="71"/>
      <c r="X133" s="52" t="str">
        <f>IF(ISTEXT(B132),K132,"")</f>
        <v/>
      </c>
      <c r="Y133" s="53" t="str">
        <f>IF(ISTEXT(B132),I132,"")</f>
        <v/>
      </c>
      <c r="Z133" s="53" t="str">
        <f>IF(ISTEXT(B132),J132,"")</f>
        <v/>
      </c>
    </row>
    <row r="134" spans="2:26" x14ac:dyDescent="0.25">
      <c r="V134" s="7" t="str">
        <f>IF(ISTEXT(B133),B133,"")</f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:26" x14ac:dyDescent="0.25">
      <c r="V135" s="7" t="str">
        <f>IF(ISTEXT(#REF!),#REF!,"")</f>
        <v/>
      </c>
      <c r="W135" s="71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73"/>
      <c r="Y230" s="74"/>
      <c r="Z230" s="74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s="72" customFormat="1" x14ac:dyDescent="0.25">
      <c r="B233"/>
      <c r="C233"/>
      <c r="D233"/>
      <c r="E233"/>
      <c r="F233"/>
      <c r="G233"/>
      <c r="H233"/>
      <c r="I233"/>
      <c r="J233"/>
      <c r="K233"/>
      <c r="L233"/>
      <c r="V233" s="7"/>
      <c r="W233" s="7"/>
      <c r="X233" s="52"/>
      <c r="Y233" s="53"/>
      <c r="Z233" s="53"/>
      <c r="AA233" s="75"/>
      <c r="AB233" s="75"/>
      <c r="AC233" s="75"/>
      <c r="AD233" s="75"/>
      <c r="AE233" s="75"/>
      <c r="AF233" s="75"/>
      <c r="AG233" s="75"/>
      <c r="AH233" s="75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2024-03-19T13:47:54Z</dcterms:created>
  <dcterms:modified xsi:type="dcterms:W3CDTF">2024-03-19T13:48:34Z</dcterms:modified>
</cp:coreProperties>
</file>