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091D7A72-6285-4C76-B3FD-6B997D6049B1}" xr6:coauthVersionLast="47" xr6:coauthVersionMax="47" xr10:uidLastSave="{00000000-0000-0000-0000-000000000000}"/>
  <bookViews>
    <workbookView xWindow="-120" yWindow="-120" windowWidth="20730" windowHeight="11040" xr2:uid="{7C141179-44C5-4636-A340-10C91BA69D1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[1]Final!$F$45:$F$1094</definedName>
    <definedName name="Pricelist_company2">[1]Final!$B$45:$B$290</definedName>
    <definedName name="Pricelist_Pclose">[1]Final!$C$45:$C$1062</definedName>
    <definedName name="Pricelist_Val">[1]Final!$J$45:$J$742</definedName>
    <definedName name="Pricelist_Vol">[1]Final!$I$45:$I$1366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X129" i="1"/>
  <c r="V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X10" i="1"/>
  <c r="V10" i="1"/>
  <c r="Z9" i="1"/>
  <c r="Y9" i="1"/>
  <c r="X9" i="1"/>
  <c r="V9" i="1"/>
  <c r="W9" i="1"/>
  <c r="T8" i="1"/>
  <c r="P8" i="1"/>
  <c r="AQ9" i="1" l="1"/>
  <c r="AP9" i="1" s="1"/>
  <c r="AT16" i="1"/>
  <c r="AS16" i="1" s="1"/>
  <c r="AK18" i="1"/>
  <c r="AJ18" i="1" s="1"/>
  <c r="AN12" i="1"/>
  <c r="AM12" i="1" s="1"/>
  <c r="AK10" i="1"/>
  <c r="AJ10" i="1" s="1"/>
  <c r="AN9" i="1"/>
  <c r="AM9" i="1" s="1"/>
  <c r="AK16" i="1"/>
  <c r="AJ16" i="1" s="1"/>
  <c r="AN17" i="1"/>
  <c r="AM17" i="1" s="1"/>
  <c r="AK15" i="1"/>
  <c r="AJ15" i="1" s="1"/>
  <c r="AK14" i="1"/>
  <c r="AJ14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N18" i="1"/>
  <c r="AM18" i="1" s="1"/>
  <c r="AN13" i="1"/>
  <c r="AM13" i="1" s="1"/>
  <c r="AK11" i="1"/>
  <c r="AJ11" i="1" s="1"/>
  <c r="AN10" i="1"/>
  <c r="AM10" i="1" s="1"/>
  <c r="AQ17" i="1"/>
  <c r="AP17" i="1" s="1"/>
  <c r="AQ14" i="1"/>
  <c r="AP14" i="1" s="1"/>
  <c r="AT12" i="1"/>
  <c r="AS12" i="1" s="1"/>
  <c r="AT14" i="1"/>
  <c r="AS14" i="1" s="1"/>
  <c r="AT11" i="1"/>
  <c r="AS11" i="1" s="1"/>
  <c r="P21" i="1"/>
  <c r="N21" i="1"/>
  <c r="W10" i="1"/>
  <c r="AC18" i="1" s="1"/>
  <c r="AK13" i="1"/>
  <c r="AJ13" i="1" s="1"/>
  <c r="AC17" i="1"/>
  <c r="AC11" i="1"/>
  <c r="AH5" i="1"/>
  <c r="AN15" i="1"/>
  <c r="AM15" i="1" s="1"/>
  <c r="AT9" i="1"/>
  <c r="AS9" i="1" s="1"/>
  <c r="AQ15" i="1"/>
  <c r="AP15" i="1" s="1"/>
  <c r="AT17" i="1"/>
  <c r="AS17" i="1" s="1"/>
  <c r="O21" i="1"/>
  <c r="AQ12" i="1"/>
  <c r="AP12" i="1" s="1"/>
  <c r="AQ18" i="1"/>
  <c r="AP18" i="1" s="1"/>
  <c r="AQ13" i="1"/>
  <c r="AP13" i="1" s="1"/>
  <c r="AT15" i="1"/>
  <c r="AS15" i="1" s="1"/>
  <c r="AT10" i="1"/>
  <c r="AS10" i="1" s="1"/>
  <c r="AQ16" i="1"/>
  <c r="AP16" i="1" s="1"/>
  <c r="AT18" i="1"/>
  <c r="AS18" i="1" s="1"/>
  <c r="AT13" i="1"/>
  <c r="AS13" i="1" s="1"/>
  <c r="AQ10" i="1"/>
  <c r="AP10" i="1" s="1"/>
  <c r="AQ11" i="1"/>
  <c r="AP11" i="1" s="1"/>
  <c r="AC15" i="1" l="1"/>
  <c r="AC16" i="1"/>
  <c r="AC10" i="1"/>
  <c r="AE18" i="1"/>
  <c r="AD18" i="1" s="1"/>
  <c r="AC13" i="1"/>
  <c r="AC9" i="1"/>
  <c r="AB9" i="1" s="1" a="1"/>
  <c r="AB9" i="1" s="1"/>
  <c r="AE11" i="1"/>
  <c r="AD11" i="1" s="1"/>
  <c r="AH16" i="1"/>
  <c r="AH13" i="1"/>
  <c r="AH18" i="1"/>
  <c r="AH10" i="1"/>
  <c r="AH15" i="1"/>
  <c r="AH12" i="1"/>
  <c r="AG12" i="1" s="1" a="1"/>
  <c r="AG12" i="1" s="1"/>
  <c r="AH14" i="1"/>
  <c r="AH17" i="1"/>
  <c r="AH9" i="1"/>
  <c r="AG9" i="1" s="1" a="1"/>
  <c r="AG9" i="1" s="1"/>
  <c r="AH11" i="1"/>
  <c r="AG11" i="1" s="1" a="1"/>
  <c r="AG11" i="1" s="1"/>
  <c r="AE10" i="1"/>
  <c r="AD10" i="1" s="1"/>
  <c r="AE15" i="1"/>
  <c r="AD15" i="1" s="1"/>
  <c r="AE17" i="1"/>
  <c r="AD17" i="1" s="1"/>
  <c r="AB18" i="1" a="1"/>
  <c r="AB18" i="1" s="1"/>
  <c r="AE13" i="1"/>
  <c r="AD13" i="1" s="1"/>
  <c r="AE14" i="1"/>
  <c r="AD14" i="1" s="1"/>
  <c r="Q21" i="1"/>
  <c r="AC14" i="1"/>
  <c r="AB14" i="1" s="1" a="1"/>
  <c r="AB14" i="1" s="1"/>
  <c r="AC12" i="1"/>
  <c r="AB12" i="1" s="1" a="1"/>
  <c r="AB12" i="1" s="1"/>
  <c r="AE16" i="1"/>
  <c r="AD16" i="1" s="1"/>
  <c r="AE9" i="1"/>
  <c r="AD9" i="1" s="1"/>
  <c r="AE12" i="1"/>
  <c r="AD12" i="1" s="1"/>
  <c r="AB11" i="1" l="1" a="1"/>
  <c r="AB11" i="1" s="1"/>
  <c r="AB10" i="1" a="1"/>
  <c r="AB10" i="1" s="1"/>
  <c r="AB16" i="1" a="1"/>
  <c r="AB16" i="1" s="1"/>
  <c r="AG17" i="1" a="1"/>
  <c r="AG17" i="1" s="1"/>
  <c r="AB17" i="1" a="1"/>
  <c r="AB17" i="1" s="1"/>
  <c r="AG14" i="1" a="1"/>
  <c r="AG14" i="1" s="1"/>
  <c r="AG15" i="1" a="1"/>
  <c r="AG15" i="1" s="1"/>
  <c r="AB13" i="1" a="1"/>
  <c r="AB13" i="1" s="1"/>
  <c r="AG10" i="1" a="1"/>
  <c r="AG10" i="1" s="1"/>
  <c r="AB15" i="1" a="1"/>
  <c r="AB15" i="1" s="1"/>
  <c r="AG18" i="1" a="1"/>
  <c r="AG18" i="1" s="1"/>
  <c r="AG13" i="1" a="1"/>
  <c r="AG13" i="1" s="1"/>
  <c r="AG16" i="1" a="1"/>
  <c r="AG16" i="1" s="1"/>
  <c r="N9" i="1" l="1" a="1"/>
  <c r="N10" i="1" s="1"/>
  <c r="N18" i="1" l="1"/>
  <c r="N12" i="1"/>
  <c r="N13" i="1"/>
  <c r="N11" i="1"/>
  <c r="N9" i="1"/>
  <c r="O9" i="1" s="1"/>
  <c r="N16" i="1"/>
  <c r="T16" i="1" s="1"/>
  <c r="P16" i="1" s="1"/>
  <c r="N14" i="1"/>
  <c r="N17" i="1"/>
  <c r="N15" i="1"/>
  <c r="O11" i="1"/>
  <c r="T11" i="1"/>
  <c r="P11" i="1" s="1"/>
  <c r="T9" i="1"/>
  <c r="P9" i="1" s="1"/>
  <c r="O16" i="1"/>
  <c r="O14" i="1"/>
  <c r="T14" i="1"/>
  <c r="P14" i="1" s="1"/>
  <c r="O17" i="1"/>
  <c r="T17" i="1"/>
  <c r="P17" i="1" s="1"/>
  <c r="O15" i="1"/>
  <c r="T15" i="1"/>
  <c r="P15" i="1" s="1"/>
  <c r="O10" i="1"/>
  <c r="T10" i="1"/>
  <c r="P10" i="1" s="1"/>
  <c r="O18" i="1"/>
  <c r="T18" i="1"/>
  <c r="P18" i="1" s="1"/>
  <c r="O12" i="1"/>
  <c r="T12" i="1"/>
  <c r="P12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<sst xmlns="http://schemas.openxmlformats.org/spreadsheetml/2006/main" count="155" uniqueCount="154">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</sst>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3960CE35-DB12-4414-ACEE-1AF5F6E349A4}"/>
    <cellStyle name="Normal" xfId="0" builtinId="0"/>
    <cellStyle name="Percent 2" xfId="2" xr:uid="{24A9C866-8518-4628-8DB9-8BC421930D9D}"/>
    <cellStyle name="Percent 4" xfId="3" xr:uid="{22ABDD4A-85D6-45BC-9AED-83A4B8EAB35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8B38AFE-53BA-4F38-88C8-4003770DA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DDAF99-10E5-4C38-A9D6-04BD4640D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46C02F2-4606-4DEC-AB35-19B9229AB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F03F737-4BF7-4E48-B9D6-0A37C5D91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1DF3A72-1501-4682-8E01-7DD35115C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C97536-ADFD-4353-AB52-6821E35CA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23BC1AB-2271-4EA0-B762-4FD0CB2C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52140</v>
          </cell>
          <cell r="J47">
            <v>142265.60000000001</v>
          </cell>
        </row>
        <row r="48">
          <cell r="B48" t="str">
            <v>ABCTRANS</v>
          </cell>
          <cell r="C48">
            <v>0.62</v>
          </cell>
          <cell r="F48">
            <v>0.62</v>
          </cell>
          <cell r="I48">
            <v>50158</v>
          </cell>
          <cell r="J48">
            <v>31627.62</v>
          </cell>
        </row>
        <row r="49">
          <cell r="B49" t="str">
            <v>ACADEMY</v>
          </cell>
          <cell r="C49">
            <v>1.83</v>
          </cell>
          <cell r="F49">
            <v>2</v>
          </cell>
          <cell r="I49">
            <v>213888</v>
          </cell>
          <cell r="J49">
            <v>427155.25</v>
          </cell>
        </row>
        <row r="50">
          <cell r="B50" t="str">
            <v>ACCESSCORP</v>
          </cell>
          <cell r="C50">
            <v>19</v>
          </cell>
          <cell r="F50">
            <v>19</v>
          </cell>
          <cell r="I50">
            <v>5818242</v>
          </cell>
          <cell r="J50">
            <v>110654017.45</v>
          </cell>
        </row>
        <row r="51">
          <cell r="B51" t="str">
            <v>AFRIPRUD</v>
          </cell>
          <cell r="C51">
            <v>7</v>
          </cell>
          <cell r="F51">
            <v>6.95</v>
          </cell>
          <cell r="I51">
            <v>535021</v>
          </cell>
          <cell r="J51">
            <v>3721457.55</v>
          </cell>
        </row>
        <row r="52">
          <cell r="B52" t="str">
            <v>AIICO</v>
          </cell>
          <cell r="C52">
            <v>0.96</v>
          </cell>
          <cell r="F52">
            <v>0.96</v>
          </cell>
          <cell r="I52">
            <v>46834441</v>
          </cell>
          <cell r="J52">
            <v>45166608.57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3576</v>
          </cell>
          <cell r="J53">
            <v>7834462.2999999998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50</v>
          </cell>
          <cell r="J54">
            <v>387.5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1026</v>
          </cell>
          <cell r="J55">
            <v>2031.48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46856</v>
          </cell>
          <cell r="J56">
            <v>694738.95</v>
          </cell>
        </row>
        <row r="57">
          <cell r="B57" t="str">
            <v>BETAGLAS</v>
          </cell>
          <cell r="C57">
            <v>58</v>
          </cell>
          <cell r="F57">
            <v>58</v>
          </cell>
          <cell r="I57">
            <v>210</v>
          </cell>
          <cell r="J57">
            <v>11730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15092</v>
          </cell>
          <cell r="J58">
            <v>1945358.8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1642</v>
          </cell>
          <cell r="J59">
            <v>561564</v>
          </cell>
        </row>
        <row r="60">
          <cell r="B60" t="str">
            <v>CADBURY</v>
          </cell>
          <cell r="C60">
            <v>16</v>
          </cell>
          <cell r="F60">
            <v>16.600000000000001</v>
          </cell>
          <cell r="I60">
            <v>748889</v>
          </cell>
          <cell r="J60">
            <v>13014018.9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44766</v>
          </cell>
          <cell r="J61">
            <v>1538009.75</v>
          </cell>
        </row>
        <row r="62">
          <cell r="B62" t="str">
            <v>CAVERTON</v>
          </cell>
          <cell r="C62">
            <v>1.41</v>
          </cell>
          <cell r="F62">
            <v>1.41</v>
          </cell>
          <cell r="I62">
            <v>266756</v>
          </cell>
          <cell r="J62">
            <v>372031.15</v>
          </cell>
        </row>
        <row r="63">
          <cell r="B63" t="str">
            <v>CHAMPION</v>
          </cell>
          <cell r="C63">
            <v>3.56</v>
          </cell>
          <cell r="F63">
            <v>3.91</v>
          </cell>
          <cell r="I63">
            <v>1589542</v>
          </cell>
          <cell r="J63">
            <v>6215109.2199999997</v>
          </cell>
        </row>
        <row r="64">
          <cell r="B64" t="str">
            <v>CHAMS</v>
          </cell>
          <cell r="C64">
            <v>2.13</v>
          </cell>
          <cell r="F64">
            <v>2.34</v>
          </cell>
          <cell r="I64">
            <v>15769576</v>
          </cell>
          <cell r="J64">
            <v>35903030.090000004</v>
          </cell>
        </row>
        <row r="65">
          <cell r="B65" t="str">
            <v>CILEASING</v>
          </cell>
          <cell r="C65">
            <v>2.82</v>
          </cell>
          <cell r="F65">
            <v>2.83</v>
          </cell>
          <cell r="I65">
            <v>1059267</v>
          </cell>
          <cell r="J65">
            <v>2979748.69</v>
          </cell>
        </row>
        <row r="66">
          <cell r="B66" t="str">
            <v>CONHALLPLC</v>
          </cell>
          <cell r="C66">
            <v>1.59</v>
          </cell>
          <cell r="F66">
            <v>1.59</v>
          </cell>
          <cell r="I66">
            <v>33900</v>
          </cell>
          <cell r="J66">
            <v>49886.02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12589</v>
          </cell>
          <cell r="J67">
            <v>1240357</v>
          </cell>
        </row>
        <row r="68">
          <cell r="B68" t="str">
            <v>CORNERST</v>
          </cell>
          <cell r="C68">
            <v>2</v>
          </cell>
          <cell r="F68">
            <v>2.13</v>
          </cell>
          <cell r="I68">
            <v>608952</v>
          </cell>
          <cell r="J68">
            <v>1295931.3400000001</v>
          </cell>
        </row>
        <row r="69">
          <cell r="B69" t="str">
            <v>CUSTODIAN</v>
          </cell>
          <cell r="C69">
            <v>10.1</v>
          </cell>
          <cell r="F69">
            <v>9.8000000000000007</v>
          </cell>
          <cell r="I69">
            <v>1715578</v>
          </cell>
          <cell r="J69">
            <v>16848610.25</v>
          </cell>
        </row>
        <row r="70">
          <cell r="B70" t="str">
            <v>CUTIX</v>
          </cell>
          <cell r="C70">
            <v>4</v>
          </cell>
          <cell r="F70">
            <v>4</v>
          </cell>
          <cell r="I70">
            <v>1405814</v>
          </cell>
          <cell r="J70">
            <v>5436204.9000000004</v>
          </cell>
        </row>
        <row r="71">
          <cell r="B71" t="str">
            <v>CWG</v>
          </cell>
          <cell r="C71">
            <v>5.7</v>
          </cell>
          <cell r="F71">
            <v>5.5</v>
          </cell>
          <cell r="I71">
            <v>2387490</v>
          </cell>
          <cell r="J71">
            <v>12631895.949999999</v>
          </cell>
        </row>
        <row r="72">
          <cell r="B72" t="str">
            <v>DAARCOMM</v>
          </cell>
          <cell r="C72">
            <v>0.56999999999999995</v>
          </cell>
          <cell r="F72">
            <v>0.56999999999999995</v>
          </cell>
          <cell r="I72">
            <v>317858</v>
          </cell>
          <cell r="J72">
            <v>167138.66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5595</v>
          </cell>
          <cell r="J73">
            <v>3307204.5</v>
          </cell>
        </row>
        <row r="74">
          <cell r="B74" t="str">
            <v>DANGSUGAR</v>
          </cell>
          <cell r="C74">
            <v>47</v>
          </cell>
          <cell r="F74">
            <v>47</v>
          </cell>
          <cell r="I74">
            <v>356379</v>
          </cell>
          <cell r="J74">
            <v>15920825.050000001</v>
          </cell>
        </row>
        <row r="75">
          <cell r="B75" t="str">
            <v>DEAPCAP</v>
          </cell>
          <cell r="C75">
            <v>0.56000000000000005</v>
          </cell>
          <cell r="F75">
            <v>0.56000000000000005</v>
          </cell>
          <cell r="I75">
            <v>86574</v>
          </cell>
          <cell r="J75">
            <v>49026.6</v>
          </cell>
        </row>
        <row r="76">
          <cell r="B76" t="str">
            <v>ELLAHLAKES</v>
          </cell>
          <cell r="C76">
            <v>2.99</v>
          </cell>
          <cell r="F76">
            <v>2.99</v>
          </cell>
          <cell r="I76">
            <v>659012</v>
          </cell>
          <cell r="J76">
            <v>1968742.2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500</v>
          </cell>
          <cell r="J77">
            <v>10500</v>
          </cell>
        </row>
        <row r="78">
          <cell r="B78" t="str">
            <v>ETERNA</v>
          </cell>
          <cell r="C78">
            <v>15.4</v>
          </cell>
          <cell r="F78">
            <v>16</v>
          </cell>
          <cell r="I78">
            <v>315208</v>
          </cell>
          <cell r="J78">
            <v>4985558.8499999996</v>
          </cell>
        </row>
        <row r="79">
          <cell r="B79" t="str">
            <v>ETI</v>
          </cell>
          <cell r="C79">
            <v>21.35</v>
          </cell>
          <cell r="F79">
            <v>21.35</v>
          </cell>
          <cell r="I79">
            <v>670944</v>
          </cell>
          <cell r="J79">
            <v>14051759.800000001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119582</v>
          </cell>
          <cell r="J80">
            <v>578874.55000000005</v>
          </cell>
        </row>
        <row r="81">
          <cell r="B81" t="str">
            <v>FBNH</v>
          </cell>
          <cell r="C81">
            <v>21.9</v>
          </cell>
          <cell r="F81">
            <v>21.15</v>
          </cell>
          <cell r="I81">
            <v>207913212</v>
          </cell>
          <cell r="J81">
            <v>4573252682.8999977</v>
          </cell>
        </row>
        <row r="82">
          <cell r="B82" t="str">
            <v>FCMB</v>
          </cell>
          <cell r="C82">
            <v>7.8</v>
          </cell>
          <cell r="F82">
            <v>7.85</v>
          </cell>
          <cell r="I82">
            <v>2734105</v>
          </cell>
          <cell r="J82">
            <v>21283319.100000001</v>
          </cell>
        </row>
        <row r="83">
          <cell r="B83" t="str">
            <v>FIDELITYBK</v>
          </cell>
          <cell r="C83">
            <v>10.4</v>
          </cell>
          <cell r="F83">
            <v>9.9</v>
          </cell>
          <cell r="I83">
            <v>38446002</v>
          </cell>
          <cell r="J83">
            <v>392168891.85000002</v>
          </cell>
        </row>
        <row r="84">
          <cell r="B84" t="str">
            <v>FIDSON</v>
          </cell>
          <cell r="C84">
            <v>14.5</v>
          </cell>
          <cell r="F84">
            <v>15</v>
          </cell>
          <cell r="I84">
            <v>786218</v>
          </cell>
          <cell r="J84">
            <v>11440356.199999999</v>
          </cell>
        </row>
        <row r="85">
          <cell r="B85" t="str">
            <v>FLOURMILL</v>
          </cell>
          <cell r="C85">
            <v>42.4</v>
          </cell>
          <cell r="F85">
            <v>42.4</v>
          </cell>
          <cell r="I85">
            <v>1111268</v>
          </cell>
          <cell r="J85">
            <v>46606173.700000003</v>
          </cell>
        </row>
        <row r="86">
          <cell r="B86" t="str">
            <v>FTNCOCOA</v>
          </cell>
          <cell r="C86">
            <v>1.37</v>
          </cell>
          <cell r="F86">
            <v>1.34</v>
          </cell>
          <cell r="I86">
            <v>1992105</v>
          </cell>
          <cell r="J86">
            <v>2777959.7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2136</v>
          </cell>
          <cell r="J87">
            <v>1922400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2002</v>
          </cell>
          <cell r="J88">
            <v>5996.3</v>
          </cell>
        </row>
        <row r="89">
          <cell r="B89" t="str">
            <v>GTCO</v>
          </cell>
          <cell r="C89">
            <v>44.9</v>
          </cell>
          <cell r="F89">
            <v>44</v>
          </cell>
          <cell r="I89">
            <v>58553907</v>
          </cell>
          <cell r="J89">
            <v>2604538275.5500002</v>
          </cell>
        </row>
        <row r="90">
          <cell r="B90" t="str">
            <v>GUINEAINS</v>
          </cell>
          <cell r="C90">
            <v>0.35</v>
          </cell>
          <cell r="F90">
            <v>0.34</v>
          </cell>
          <cell r="I90">
            <v>3454980</v>
          </cell>
          <cell r="J90">
            <v>1148647.2</v>
          </cell>
        </row>
        <row r="91">
          <cell r="B91" t="str">
            <v>GUINNESS</v>
          </cell>
          <cell r="C91">
            <v>70</v>
          </cell>
          <cell r="F91">
            <v>70</v>
          </cell>
          <cell r="I91">
            <v>531278</v>
          </cell>
          <cell r="J91">
            <v>36574735.950000003</v>
          </cell>
        </row>
        <row r="92">
          <cell r="B92" t="str">
            <v>HONYFLOUR</v>
          </cell>
          <cell r="C92">
            <v>3.4</v>
          </cell>
          <cell r="F92">
            <v>3.4</v>
          </cell>
          <cell r="I92">
            <v>413344</v>
          </cell>
          <cell r="J92">
            <v>1393250.28</v>
          </cell>
        </row>
        <row r="93">
          <cell r="B93" t="str">
            <v>IKEJAHOTEL</v>
          </cell>
          <cell r="C93">
            <v>7.25</v>
          </cell>
          <cell r="F93">
            <v>7.25</v>
          </cell>
          <cell r="I93">
            <v>406810</v>
          </cell>
          <cell r="J93">
            <v>2826854.6</v>
          </cell>
        </row>
        <row r="94">
          <cell r="B94" t="str">
            <v>IMG</v>
          </cell>
          <cell r="C94">
            <v>12</v>
          </cell>
          <cell r="F94">
            <v>11.9</v>
          </cell>
          <cell r="I94">
            <v>164116</v>
          </cell>
          <cell r="J94">
            <v>1960400.6</v>
          </cell>
        </row>
        <row r="95">
          <cell r="B95" t="str">
            <v>INFINITY</v>
          </cell>
          <cell r="C95">
            <v>7.05</v>
          </cell>
          <cell r="F95">
            <v>7.05</v>
          </cell>
          <cell r="I95">
            <v>1500</v>
          </cell>
          <cell r="J95">
            <v>9525</v>
          </cell>
        </row>
        <row r="96">
          <cell r="B96" t="str">
            <v>INTBREW</v>
          </cell>
          <cell r="C96">
            <v>4</v>
          </cell>
          <cell r="F96">
            <v>4.4000000000000004</v>
          </cell>
          <cell r="I96">
            <v>3800831</v>
          </cell>
          <cell r="J96">
            <v>15743645.74</v>
          </cell>
        </row>
        <row r="97">
          <cell r="B97" t="str">
            <v>INTENEGINS</v>
          </cell>
          <cell r="C97">
            <v>1.58</v>
          </cell>
          <cell r="F97">
            <v>1.52</v>
          </cell>
          <cell r="I97">
            <v>1515574</v>
          </cell>
          <cell r="J97">
            <v>2306815.4900000002</v>
          </cell>
        </row>
        <row r="98">
          <cell r="B98" t="str">
            <v>JAIZBANK</v>
          </cell>
          <cell r="C98">
            <v>2.25</v>
          </cell>
          <cell r="F98">
            <v>2.2000000000000002</v>
          </cell>
          <cell r="I98">
            <v>3649098</v>
          </cell>
          <cell r="J98">
            <v>7957836.0800000001</v>
          </cell>
        </row>
        <row r="99">
          <cell r="B99" t="str">
            <v>JAPAULGOLD</v>
          </cell>
          <cell r="C99">
            <v>1.95</v>
          </cell>
          <cell r="F99">
            <v>1.95</v>
          </cell>
          <cell r="I99">
            <v>937622</v>
          </cell>
          <cell r="J99">
            <v>1862025.19</v>
          </cell>
        </row>
        <row r="100">
          <cell r="B100" t="str">
            <v>JBERGER</v>
          </cell>
          <cell r="C100">
            <v>92.2</v>
          </cell>
          <cell r="F100">
            <v>92.2</v>
          </cell>
          <cell r="I100">
            <v>605189</v>
          </cell>
          <cell r="J100">
            <v>54338684.649999999</v>
          </cell>
        </row>
        <row r="101">
          <cell r="B101" t="str">
            <v>JOHNHOLT</v>
          </cell>
          <cell r="C101">
            <v>2.38</v>
          </cell>
          <cell r="F101">
            <v>2.61</v>
          </cell>
          <cell r="I101">
            <v>220176</v>
          </cell>
          <cell r="J101">
            <v>571773.6</v>
          </cell>
        </row>
        <row r="102">
          <cell r="B102" t="str">
            <v>LASACO</v>
          </cell>
          <cell r="C102">
            <v>2.02</v>
          </cell>
          <cell r="F102">
            <v>2.16</v>
          </cell>
          <cell r="I102">
            <v>461332</v>
          </cell>
          <cell r="J102">
            <v>988302.95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6686</v>
          </cell>
          <cell r="J103">
            <v>24270.18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15367</v>
          </cell>
          <cell r="J104">
            <v>14367.69</v>
          </cell>
        </row>
        <row r="105">
          <cell r="B105" t="str">
            <v>LIVESTOCK</v>
          </cell>
          <cell r="C105">
            <v>1.75</v>
          </cell>
          <cell r="F105">
            <v>1.71</v>
          </cell>
          <cell r="I105">
            <v>501633</v>
          </cell>
          <cell r="J105">
            <v>869005.91</v>
          </cell>
        </row>
        <row r="106">
          <cell r="B106" t="str">
            <v>MANSARD</v>
          </cell>
          <cell r="C106">
            <v>5.4</v>
          </cell>
          <cell r="F106">
            <v>5.24</v>
          </cell>
          <cell r="I106">
            <v>1295021</v>
          </cell>
          <cell r="J106">
            <v>6898224.1200000001</v>
          </cell>
        </row>
        <row r="107">
          <cell r="B107" t="str">
            <v>MAYBAKER</v>
          </cell>
          <cell r="C107">
            <v>5.65</v>
          </cell>
          <cell r="F107">
            <v>5.75</v>
          </cell>
          <cell r="I107">
            <v>1919576</v>
          </cell>
          <cell r="J107">
            <v>11435834.49</v>
          </cell>
        </row>
        <row r="108">
          <cell r="B108" t="str">
            <v>MBENEFIT</v>
          </cell>
          <cell r="C108">
            <v>0.56000000000000005</v>
          </cell>
          <cell r="F108">
            <v>0.56000000000000005</v>
          </cell>
          <cell r="I108">
            <v>2842583</v>
          </cell>
          <cell r="J108">
            <v>1598211.41</v>
          </cell>
        </row>
        <row r="109">
          <cell r="B109" t="str">
            <v>MCNICHOLS</v>
          </cell>
          <cell r="C109">
            <v>1.05</v>
          </cell>
          <cell r="F109">
            <v>1.1499999999999999</v>
          </cell>
          <cell r="I109">
            <v>354250</v>
          </cell>
          <cell r="J109">
            <v>402703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9386</v>
          </cell>
          <cell r="J110">
            <v>94019.199999999997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48090</v>
          </cell>
          <cell r="J111">
            <v>234351.91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10000</v>
          </cell>
          <cell r="J112">
            <v>41000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53505</v>
          </cell>
          <cell r="J113">
            <v>7195593.0499999998</v>
          </cell>
        </row>
        <row r="114">
          <cell r="B114" t="str">
            <v>MTNN</v>
          </cell>
          <cell r="C114">
            <v>214.8</v>
          </cell>
          <cell r="F114">
            <v>214.8</v>
          </cell>
          <cell r="I114">
            <v>1859503</v>
          </cell>
          <cell r="J114">
            <v>380595266.30000001</v>
          </cell>
        </row>
        <row r="115">
          <cell r="B115" t="str">
            <v>MULTIVERSE</v>
          </cell>
          <cell r="C115">
            <v>12.4</v>
          </cell>
          <cell r="F115">
            <v>11.2</v>
          </cell>
          <cell r="I115">
            <v>102020</v>
          </cell>
          <cell r="J115">
            <v>1142624</v>
          </cell>
        </row>
        <row r="116">
          <cell r="B116" t="str">
            <v>NAHCO</v>
          </cell>
          <cell r="C116">
            <v>32.549999999999997</v>
          </cell>
          <cell r="F116">
            <v>33</v>
          </cell>
          <cell r="I116">
            <v>470030</v>
          </cell>
          <cell r="J116">
            <v>15517188.550000001</v>
          </cell>
        </row>
        <row r="117">
          <cell r="B117" t="str">
            <v>NASCON</v>
          </cell>
          <cell r="C117">
            <v>36.799999999999997</v>
          </cell>
          <cell r="F117">
            <v>36.799999999999997</v>
          </cell>
          <cell r="I117">
            <v>1298096</v>
          </cell>
          <cell r="J117">
            <v>45826458.75</v>
          </cell>
        </row>
        <row r="118">
          <cell r="B118" t="str">
            <v>NB</v>
          </cell>
          <cell r="C118">
            <v>29</v>
          </cell>
          <cell r="F118">
            <v>29</v>
          </cell>
          <cell r="I118">
            <v>525066</v>
          </cell>
          <cell r="J118">
            <v>15598587.050000001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650</v>
          </cell>
          <cell r="J119">
            <v>2528.5</v>
          </cell>
        </row>
        <row r="120">
          <cell r="B120" t="str">
            <v>NEIMETH</v>
          </cell>
          <cell r="C120">
            <v>1.6</v>
          </cell>
          <cell r="F120">
            <v>1.6</v>
          </cell>
          <cell r="I120">
            <v>1617442</v>
          </cell>
          <cell r="J120">
            <v>2590012.94</v>
          </cell>
        </row>
        <row r="121">
          <cell r="B121" t="str">
            <v>NEM</v>
          </cell>
          <cell r="C121">
            <v>8.4</v>
          </cell>
          <cell r="F121">
            <v>7.9</v>
          </cell>
          <cell r="I121">
            <v>1719774</v>
          </cell>
          <cell r="J121">
            <v>13696282.65</v>
          </cell>
        </row>
        <row r="122">
          <cell r="B122" t="str">
            <v>NESTLE</v>
          </cell>
          <cell r="C122">
            <v>925.1</v>
          </cell>
          <cell r="F122">
            <v>920</v>
          </cell>
          <cell r="I122">
            <v>212438</v>
          </cell>
          <cell r="J122">
            <v>195401885.80000001</v>
          </cell>
        </row>
        <row r="123">
          <cell r="B123" t="str">
            <v>NGXGROUP</v>
          </cell>
          <cell r="C123">
            <v>23.6</v>
          </cell>
          <cell r="F123">
            <v>23.6</v>
          </cell>
          <cell r="I123">
            <v>22985</v>
          </cell>
          <cell r="J123">
            <v>510189.8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14728</v>
          </cell>
          <cell r="J124">
            <v>1663317.4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3182</v>
          </cell>
          <cell r="J125">
            <v>138417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315</v>
          </cell>
          <cell r="J126">
            <v>19750</v>
          </cell>
        </row>
        <row r="127">
          <cell r="B127" t="str">
            <v>NPFMCRFBK</v>
          </cell>
          <cell r="C127">
            <v>1.65</v>
          </cell>
          <cell r="F127">
            <v>1.65</v>
          </cell>
          <cell r="I127">
            <v>138258</v>
          </cell>
          <cell r="J127">
            <v>236722.5</v>
          </cell>
        </row>
        <row r="128">
          <cell r="B128" t="str">
            <v>NSLTECH</v>
          </cell>
          <cell r="C128">
            <v>0.5</v>
          </cell>
          <cell r="F128">
            <v>0.5</v>
          </cell>
          <cell r="I128">
            <v>68331</v>
          </cell>
          <cell r="J128">
            <v>35534.43</v>
          </cell>
        </row>
        <row r="129">
          <cell r="B129" t="str">
            <v>OANDO</v>
          </cell>
          <cell r="C129">
            <v>15.15</v>
          </cell>
          <cell r="F129">
            <v>14.95</v>
          </cell>
          <cell r="I129">
            <v>6912611</v>
          </cell>
          <cell r="J129">
            <v>103746191.25</v>
          </cell>
        </row>
        <row r="130">
          <cell r="B130" t="str">
            <v>OKOMUOIL</v>
          </cell>
          <cell r="C130">
            <v>265</v>
          </cell>
          <cell r="F130">
            <v>265</v>
          </cell>
          <cell r="I130">
            <v>416175</v>
          </cell>
          <cell r="J130">
            <v>112949820.59999999</v>
          </cell>
        </row>
        <row r="131">
          <cell r="B131" t="str">
            <v>OMATEK</v>
          </cell>
          <cell r="C131">
            <v>0.65</v>
          </cell>
          <cell r="F131">
            <v>0.68</v>
          </cell>
          <cell r="I131">
            <v>477507</v>
          </cell>
          <cell r="J131">
            <v>315097.7</v>
          </cell>
        </row>
        <row r="132">
          <cell r="B132" t="str">
            <v>PRESCO</v>
          </cell>
          <cell r="C132">
            <v>359</v>
          </cell>
          <cell r="F132">
            <v>359</v>
          </cell>
          <cell r="I132">
            <v>359326</v>
          </cell>
          <cell r="J132">
            <v>121176654.09999999</v>
          </cell>
        </row>
        <row r="133">
          <cell r="B133" t="str">
            <v>PRESTIGE</v>
          </cell>
          <cell r="C133">
            <v>0.54</v>
          </cell>
          <cell r="F133">
            <v>0.54</v>
          </cell>
          <cell r="I133">
            <v>54990</v>
          </cell>
          <cell r="J133">
            <v>28866.7</v>
          </cell>
        </row>
        <row r="134">
          <cell r="B134" t="str">
            <v>PZ</v>
          </cell>
          <cell r="C134">
            <v>22</v>
          </cell>
          <cell r="F134">
            <v>22</v>
          </cell>
          <cell r="I134">
            <v>553703</v>
          </cell>
          <cell r="J134">
            <v>11722105.949999999</v>
          </cell>
        </row>
        <row r="135">
          <cell r="B135" t="str">
            <v>REDSTAREX</v>
          </cell>
          <cell r="C135">
            <v>3.9</v>
          </cell>
          <cell r="F135">
            <v>3.9</v>
          </cell>
          <cell r="I135">
            <v>568652</v>
          </cell>
          <cell r="J135">
            <v>2179655</v>
          </cell>
        </row>
        <row r="136">
          <cell r="B136" t="str">
            <v>REGALINS</v>
          </cell>
          <cell r="C136">
            <v>0.43</v>
          </cell>
          <cell r="F136">
            <v>0.42</v>
          </cell>
          <cell r="I136">
            <v>1397074</v>
          </cell>
          <cell r="J136">
            <v>602762.57999999996</v>
          </cell>
        </row>
        <row r="137">
          <cell r="B137" t="str">
            <v>ROYALEX</v>
          </cell>
          <cell r="C137">
            <v>0.67</v>
          </cell>
          <cell r="F137">
            <v>0.66</v>
          </cell>
          <cell r="I137">
            <v>1864100</v>
          </cell>
          <cell r="J137">
            <v>1249234.6399999999</v>
          </cell>
        </row>
        <row r="138">
          <cell r="B138" t="str">
            <v>RTBRISCOE</v>
          </cell>
          <cell r="C138">
            <v>0.67</v>
          </cell>
          <cell r="F138">
            <v>0.62</v>
          </cell>
          <cell r="I138">
            <v>1198696</v>
          </cell>
          <cell r="J138">
            <v>745811.52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300380</v>
          </cell>
          <cell r="J139">
            <v>582745</v>
          </cell>
        </row>
        <row r="140">
          <cell r="B140" t="str">
            <v>SEPLAT</v>
          </cell>
          <cell r="C140">
            <v>3450</v>
          </cell>
          <cell r="F140">
            <v>3450</v>
          </cell>
          <cell r="I140">
            <v>2569</v>
          </cell>
          <cell r="J140">
            <v>8613401.3000000007</v>
          </cell>
        </row>
        <row r="141">
          <cell r="B141" t="str">
            <v>SFSREIT</v>
          </cell>
          <cell r="C141">
            <v>101.4</v>
          </cell>
          <cell r="F141">
            <v>101.4</v>
          </cell>
          <cell r="I141">
            <v>151171</v>
          </cell>
          <cell r="J141">
            <v>16854176.699999999</v>
          </cell>
        </row>
        <row r="142">
          <cell r="B142" t="str">
            <v>SKYAVN</v>
          </cell>
          <cell r="C142">
            <v>20.399999999999999</v>
          </cell>
          <cell r="F142">
            <v>20.399999999999999</v>
          </cell>
          <cell r="I142">
            <v>2926</v>
          </cell>
          <cell r="J142">
            <v>65166.8</v>
          </cell>
        </row>
        <row r="143">
          <cell r="B143" t="str">
            <v>SOVRENINS</v>
          </cell>
          <cell r="C143">
            <v>0.46</v>
          </cell>
          <cell r="F143">
            <v>0.45</v>
          </cell>
          <cell r="I143">
            <v>3088224</v>
          </cell>
          <cell r="J143">
            <v>1398121.3</v>
          </cell>
        </row>
        <row r="144">
          <cell r="B144" t="str">
            <v>STANBIC</v>
          </cell>
          <cell r="C144">
            <v>52</v>
          </cell>
          <cell r="F144">
            <v>52</v>
          </cell>
          <cell r="I144">
            <v>10483806</v>
          </cell>
          <cell r="J144">
            <v>545176979.35000002</v>
          </cell>
        </row>
        <row r="145">
          <cell r="B145" t="str">
            <v>STERLINGNG</v>
          </cell>
          <cell r="C145">
            <v>4.41</v>
          </cell>
          <cell r="F145">
            <v>4.3099999999999996</v>
          </cell>
          <cell r="I145">
            <v>5928716</v>
          </cell>
          <cell r="J145">
            <v>25649242.059999999</v>
          </cell>
        </row>
        <row r="146">
          <cell r="B146" t="str">
            <v>SUNUASSUR</v>
          </cell>
          <cell r="C146">
            <v>1.28</v>
          </cell>
          <cell r="F146">
            <v>1.2</v>
          </cell>
          <cell r="I146">
            <v>1113764</v>
          </cell>
          <cell r="J146">
            <v>1344485.84</v>
          </cell>
        </row>
        <row r="147">
          <cell r="B147" t="str">
            <v>TANTALIZER</v>
          </cell>
          <cell r="C147">
            <v>0.48</v>
          </cell>
          <cell r="F147">
            <v>0.48</v>
          </cell>
          <cell r="I147">
            <v>2580604</v>
          </cell>
          <cell r="J147">
            <v>1232004.49</v>
          </cell>
        </row>
        <row r="148">
          <cell r="B148" t="str">
            <v>THOMASWY</v>
          </cell>
          <cell r="C148">
            <v>1.91</v>
          </cell>
          <cell r="F148">
            <v>2.1</v>
          </cell>
          <cell r="I148">
            <v>166154</v>
          </cell>
          <cell r="J148">
            <v>348822.5</v>
          </cell>
        </row>
        <row r="149">
          <cell r="B149" t="str">
            <v>TIP</v>
          </cell>
          <cell r="C149">
            <v>1.78</v>
          </cell>
          <cell r="F149">
            <v>1.82</v>
          </cell>
          <cell r="I149">
            <v>574748</v>
          </cell>
          <cell r="J149">
            <v>1023786.32</v>
          </cell>
        </row>
        <row r="150">
          <cell r="B150" t="str">
            <v>TOTAL</v>
          </cell>
          <cell r="C150">
            <v>388.9</v>
          </cell>
          <cell r="F150">
            <v>388.9</v>
          </cell>
          <cell r="I150">
            <v>24937</v>
          </cell>
          <cell r="J150">
            <v>9918889.8000000007</v>
          </cell>
        </row>
        <row r="151">
          <cell r="B151" t="str">
            <v>TRANSCOHOT</v>
          </cell>
          <cell r="C151">
            <v>90</v>
          </cell>
          <cell r="F151">
            <v>90</v>
          </cell>
          <cell r="I151">
            <v>72279</v>
          </cell>
          <cell r="J151">
            <v>6069926</v>
          </cell>
        </row>
        <row r="152">
          <cell r="B152" t="str">
            <v>TRANSCORP</v>
          </cell>
          <cell r="C152">
            <v>12</v>
          </cell>
          <cell r="F152">
            <v>12</v>
          </cell>
          <cell r="I152">
            <v>19184124</v>
          </cell>
          <cell r="J152">
            <v>233498520.84999999</v>
          </cell>
        </row>
        <row r="153">
          <cell r="B153" t="str">
            <v>TRANSEXPR</v>
          </cell>
          <cell r="C153">
            <v>1.25</v>
          </cell>
          <cell r="F153">
            <v>1.25</v>
          </cell>
          <cell r="I153">
            <v>1000</v>
          </cell>
          <cell r="J153">
            <v>1370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95782</v>
          </cell>
          <cell r="J154">
            <v>32240221.199999999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6000</v>
          </cell>
          <cell r="J155">
            <v>22320</v>
          </cell>
        </row>
        <row r="156">
          <cell r="B156" t="str">
            <v>UACN</v>
          </cell>
          <cell r="C156">
            <v>14.85</v>
          </cell>
          <cell r="F156">
            <v>14.85</v>
          </cell>
          <cell r="I156">
            <v>299486</v>
          </cell>
          <cell r="J156">
            <v>4385203.2</v>
          </cell>
        </row>
        <row r="157">
          <cell r="B157" t="str">
            <v>UBA</v>
          </cell>
          <cell r="C157">
            <v>22.2</v>
          </cell>
          <cell r="F157">
            <v>22</v>
          </cell>
          <cell r="I157">
            <v>11834208</v>
          </cell>
          <cell r="J157">
            <v>263498054.75</v>
          </cell>
        </row>
        <row r="158">
          <cell r="B158" t="str">
            <v>UCAP</v>
          </cell>
          <cell r="C158">
            <v>20.6</v>
          </cell>
          <cell r="F158">
            <v>21.75</v>
          </cell>
          <cell r="I158">
            <v>9850977</v>
          </cell>
          <cell r="J158">
            <v>210750409.44999999</v>
          </cell>
        </row>
        <row r="159">
          <cell r="B159" t="str">
            <v>UHOMREIT</v>
          </cell>
          <cell r="C159">
            <v>36.6</v>
          </cell>
          <cell r="F159">
            <v>36.6</v>
          </cell>
          <cell r="I159">
            <v>3000</v>
          </cell>
          <cell r="J159">
            <v>111000</v>
          </cell>
        </row>
        <row r="160">
          <cell r="B160" t="str">
            <v>UNILEVER</v>
          </cell>
          <cell r="C160">
            <v>16.2</v>
          </cell>
          <cell r="F160">
            <v>16.5</v>
          </cell>
          <cell r="I160">
            <v>5987558</v>
          </cell>
          <cell r="J160">
            <v>101528253.2</v>
          </cell>
        </row>
        <row r="161">
          <cell r="B161" t="str">
            <v>UNITYBNK</v>
          </cell>
          <cell r="C161">
            <v>1.56</v>
          </cell>
          <cell r="F161">
            <v>1.6</v>
          </cell>
          <cell r="I161">
            <v>3629829</v>
          </cell>
          <cell r="J161">
            <v>5993826.4699999997</v>
          </cell>
        </row>
        <row r="162">
          <cell r="B162" t="str">
            <v>UNIVINSURE</v>
          </cell>
          <cell r="C162">
            <v>0.35</v>
          </cell>
          <cell r="F162">
            <v>0.35</v>
          </cell>
          <cell r="I162">
            <v>21257239</v>
          </cell>
          <cell r="J162">
            <v>7276794.5499999998</v>
          </cell>
        </row>
        <row r="163">
          <cell r="B163" t="str">
            <v>UPDC</v>
          </cell>
          <cell r="C163">
            <v>1.4</v>
          </cell>
          <cell r="F163">
            <v>1.4</v>
          </cell>
          <cell r="I163">
            <v>411920</v>
          </cell>
          <cell r="J163">
            <v>563944.67000000004</v>
          </cell>
        </row>
        <row r="164">
          <cell r="B164" t="str">
            <v>UPDCREIT</v>
          </cell>
          <cell r="C164">
            <v>5</v>
          </cell>
          <cell r="F164">
            <v>5</v>
          </cell>
          <cell r="I164">
            <v>98006</v>
          </cell>
          <cell r="J164">
            <v>463925.25</v>
          </cell>
        </row>
        <row r="165">
          <cell r="B165" t="str">
            <v>UPL</v>
          </cell>
          <cell r="C165">
            <v>2.75</v>
          </cell>
          <cell r="F165">
            <v>2.75</v>
          </cell>
          <cell r="I165">
            <v>243219</v>
          </cell>
          <cell r="J165">
            <v>722706.89</v>
          </cell>
        </row>
        <row r="166">
          <cell r="B166" t="str">
            <v>VERITASKAP</v>
          </cell>
          <cell r="C166">
            <v>0.89</v>
          </cell>
          <cell r="F166">
            <v>0.97</v>
          </cell>
          <cell r="I166">
            <v>57594817</v>
          </cell>
          <cell r="J166">
            <v>55200958.039999999</v>
          </cell>
        </row>
        <row r="167">
          <cell r="B167" t="str">
            <v>VITAFOAM</v>
          </cell>
          <cell r="C167">
            <v>18</v>
          </cell>
          <cell r="F167">
            <v>18</v>
          </cell>
          <cell r="I167">
            <v>172836</v>
          </cell>
          <cell r="J167">
            <v>3292455</v>
          </cell>
        </row>
        <row r="168">
          <cell r="B168" t="str">
            <v>WAPCO</v>
          </cell>
          <cell r="C168">
            <v>36.1</v>
          </cell>
          <cell r="F168">
            <v>36.799999999999997</v>
          </cell>
          <cell r="I168">
            <v>1562606</v>
          </cell>
          <cell r="J168">
            <v>56528451.899999999</v>
          </cell>
        </row>
        <row r="169">
          <cell r="B169" t="str">
            <v>WAPIC</v>
          </cell>
          <cell r="C169">
            <v>0.66</v>
          </cell>
          <cell r="F169">
            <v>0.66</v>
          </cell>
          <cell r="I169">
            <v>278670</v>
          </cell>
          <cell r="J169">
            <v>190260.43</v>
          </cell>
        </row>
        <row r="170">
          <cell r="B170" t="str">
            <v>WEMABANK</v>
          </cell>
          <cell r="C170">
            <v>7.5</v>
          </cell>
          <cell r="F170">
            <v>7.4</v>
          </cell>
          <cell r="I170">
            <v>6107388</v>
          </cell>
          <cell r="J170">
            <v>43752266.950000003</v>
          </cell>
        </row>
        <row r="171">
          <cell r="B171" t="str">
            <v>ZENITHBANK</v>
          </cell>
          <cell r="C171">
            <v>35.950000000000003</v>
          </cell>
          <cell r="F171">
            <v>35.9</v>
          </cell>
          <cell r="I171">
            <v>15752007</v>
          </cell>
          <cell r="J171">
            <v>559843823.85000002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45E4-BE0D-4900-9E26-677DD64EE91F}">
  <dimension ref="B1:AT459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45464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COUNTIFS(W9:W420,"&gt;"&amp;LARGE(W9:W420,MIN(AH4,COUNT(W9:W420))))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52140</v>
      </c>
      <c r="J9" s="45">
        <v>142265.60000000001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INTBREW</v>
      </c>
      <c r="O9" s="49">
        <f>VLOOKUP(N9,$B$9:$F$1048576,5,FALSE)</f>
        <v>4.4000000000000004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52140</v>
      </c>
      <c r="Z9" s="53">
        <f t="shared" ref="Z9:Z72" si="3">IF(ISTEXT(B9),J9,"")</f>
        <v>142265.60000000001</v>
      </c>
      <c r="AA9" s="8">
        <v>1</v>
      </c>
      <c r="AB9" s="54" t="str" cm="1">
        <f t="array" ref="AB9">IF($AC9="","",INDEX($V$9:$V$420,SMALL(IF($W$9:$W$420=$AC9,ROW($V$9:$V$420)-ROW($V$9)+1),COUNTIFS($AC$9:AC9,AC9))))</f>
        <v>MULTIVERSE</v>
      </c>
      <c r="AC9" s="55">
        <f>IF(ROWS($AC$9:AC9)&lt;=$AC$5,SMALL($W$9:$W$420,ROWS($AC$9:AC9)),"")</f>
        <v>-9.6774193548387177E-2</v>
      </c>
      <c r="AD9" s="56" t="str">
        <f>INDEX($V$9:$Z$420,MATCH(AE9,$W$9:$W$420,0)+0,1)</f>
        <v>MULTIVERSE</v>
      </c>
      <c r="AE9" s="57">
        <f>_xlfn.MINIFS($W$9:$W$420,$W$9:$W$420,"&lt;&gt;0")</f>
        <v>-9.6774193548387177E-2</v>
      </c>
      <c r="AF9" s="57"/>
      <c r="AG9" s="54" t="str" cm="1">
        <f t="array" ref="AG9">IF($AH9="","",INDEX($V$9:$V$420,SMALL(IF($W$9:$W$420=$AH9,ROW($V$9:$V$420)-ROW($V$9)+1),COUNTIFS($AH$9:AH9,AH9))))</f>
        <v>INTBREW</v>
      </c>
      <c r="AH9" s="55">
        <f>IF(ROWS($AH$9:AH9)&lt;=$AH$5,LARGE($W$9:$W$420,ROWS($AH$9:AH9)),"")</f>
        <v>0.10000000000000009</v>
      </c>
      <c r="AJ9" s="56" t="str">
        <f>INDEX($V$9:$Z$420,MATCH(AK9,$X$9:$X$420,0)+0,1)</f>
        <v>CILEASING</v>
      </c>
      <c r="AK9" s="57">
        <f>_xlfn.MINIFS($X$9:$X$420,$X$9:$X$420,"&lt;&gt;0")</f>
        <v>-0.49464285714285705</v>
      </c>
      <c r="AM9" s="56" t="str">
        <f>INDEX($V$9:$Z$420,MATCH(AN9,$X$9:$X$420,0)+0,1)</f>
        <v>VERITASKAP</v>
      </c>
      <c r="AN9" s="57">
        <f>LARGE($X$9:$X$420,AA9)</f>
        <v>1.6216216216216215</v>
      </c>
      <c r="AP9" s="56" t="str">
        <f>INDEX($V$9:$Z$420,MATCH(AQ9,$Y$9:$Y$420,0)+0,1)</f>
        <v>FBNH</v>
      </c>
      <c r="AQ9" s="58">
        <f>LARGE($Y$9:$Y$420,AA9)</f>
        <v>207913212</v>
      </c>
      <c r="AR9" s="58"/>
      <c r="AS9" s="56" t="str">
        <f>INDEX($V$9:$Z$420,MATCH(AT9,$Z$9:$Z$420,0)+0,1)</f>
        <v>FBNH</v>
      </c>
      <c r="AT9" s="59">
        <f>LARGE($Z$9:$Z$420,AA9)</f>
        <v>4573252682.8999977</v>
      </c>
    </row>
    <row r="10" spans="2:46" x14ac:dyDescent="0.25">
      <c r="B10" s="60" t="s">
        <v>26</v>
      </c>
      <c r="C10" s="41">
        <v>0.62</v>
      </c>
      <c r="D10" s="61">
        <v>0.62</v>
      </c>
      <c r="E10" s="61">
        <v>0.62</v>
      </c>
      <c r="F10" s="42">
        <v>0.62</v>
      </c>
      <c r="G10" s="43">
        <v>0</v>
      </c>
      <c r="H10" s="43">
        <v>0</v>
      </c>
      <c r="I10" s="62">
        <v>50158</v>
      </c>
      <c r="J10" s="63">
        <v>31627.62</v>
      </c>
      <c r="K10" s="46">
        <v>-0.23456790123456794</v>
      </c>
      <c r="L10" s="47"/>
      <c r="N10" s="48" t="str">
        <v>THOMASWY</v>
      </c>
      <c r="O10" s="49">
        <f>VLOOKUP(N10,$B$9:$F$1048576,5,FALSE)</f>
        <v>2.1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9.9476439790576006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-0.23456790123456794</v>
      </c>
      <c r="Y10" s="53">
        <f t="shared" si="2"/>
        <v>50158</v>
      </c>
      <c r="Z10" s="53">
        <f t="shared" si="3"/>
        <v>31627.62</v>
      </c>
      <c r="AA10" s="8">
        <v>2</v>
      </c>
      <c r="AB10" s="54" t="str" cm="1">
        <f t="array" ref="AB10">IF($AC10="","",INDEX($V$9:$V$420,SMALL(IF($W$9:$W$420=$AC10,ROW($V$9:$V$420)-ROW($V$9)+1),COUNTIFS($AC$9:AC10,AC10))))</f>
        <v>RTBRISCOE</v>
      </c>
      <c r="AC10" s="55">
        <f>IF(ROWS($AC$9:AC10)&lt;=$AC$5,SMALL($W$9:$W$420,ROWS($AC$9:AC10)),"")</f>
        <v>-7.4626865671641854E-2</v>
      </c>
      <c r="AD10" s="56" t="str">
        <f>INDEX($V$9:$Z$420,MATCH(AE10,$W$9:$W$420,0)+0,1)</f>
        <v>RTBRISCOE</v>
      </c>
      <c r="AE10" s="57">
        <f>SMALL($W$9:$W$420,AA10)</f>
        <v>-7.4626865671641854E-2</v>
      </c>
      <c r="AF10" s="57"/>
      <c r="AG10" s="54" t="str" cm="1">
        <f t="array" ref="AG10">IF($AH10="","",INDEX($V$9:$V$420,SMALL(IF($W$9:$W$420=$AH10,ROW($V$9:$V$420)-ROW($V$9)+1),COUNTIFS($AH$9:AH10,AH10))))</f>
        <v>THOMASWY</v>
      </c>
      <c r="AH10" s="55">
        <f>IF(ROWS($AH$9:AH10)&lt;=$AH$5,LARGE($W$9:$W$420,ROWS($AH$9:AH10)),"")</f>
        <v>9.9476439790576007E-2</v>
      </c>
      <c r="AJ10" s="56" t="str">
        <f>INDEX($V$9:$Z$420,MATCH(AK10,$X$9:$X$420,0)+0,1)</f>
        <v>MULTIVERSE</v>
      </c>
      <c r="AK10" s="57">
        <f>SMALL($X$9:$X$420,AA10)</f>
        <v>-0.39687668282175559</v>
      </c>
      <c r="AM10" s="56" t="str">
        <f>INDEX($V$9:$Z$420,MATCH(AN10,$X$9:$X$420,0)+0,1)</f>
        <v>GEREGU</v>
      </c>
      <c r="AN10" s="57">
        <f>LARGE($X$9:$X$420,AA10)</f>
        <v>1.5062656641604009</v>
      </c>
      <c r="AP10" s="56" t="str">
        <f>INDEX($V$9:$Z$420,MATCH(AQ10,$Y$9:$Y$420,0)+0,1)</f>
        <v>GTCO</v>
      </c>
      <c r="AQ10" s="58">
        <f>LARGE($Y$9:$Y$420,AA10)</f>
        <v>58553907</v>
      </c>
      <c r="AR10" s="58"/>
      <c r="AS10" s="56" t="str">
        <f>INDEX($V$9:$Z$420,MATCH(AT10,$Z$9:$Z$420,0)+0,1)</f>
        <v>GTCO</v>
      </c>
      <c r="AT10" s="59">
        <f>LARGE($Z$9:$Z$420,AA10)</f>
        <v>2604538275.5500002</v>
      </c>
    </row>
    <row r="11" spans="2:46" x14ac:dyDescent="0.25">
      <c r="B11" s="60" t="s">
        <v>27</v>
      </c>
      <c r="C11" s="41">
        <v>1.83</v>
      </c>
      <c r="D11" s="61">
        <v>2</v>
      </c>
      <c r="E11" s="61">
        <v>2</v>
      </c>
      <c r="F11" s="42">
        <v>2</v>
      </c>
      <c r="G11" s="43">
        <v>0.16999999999999993</v>
      </c>
      <c r="H11" s="43">
        <v>9.2896174863387948</v>
      </c>
      <c r="I11" s="62">
        <v>213888</v>
      </c>
      <c r="J11" s="63">
        <v>427155.25</v>
      </c>
      <c r="K11" s="46">
        <v>3.0927835051546504E-2</v>
      </c>
      <c r="L11" s="47"/>
      <c r="N11" s="48" t="str">
        <v>CHAMS</v>
      </c>
      <c r="O11" s="49">
        <f>VLOOKUP(N11,$B$9:$F$1048576,5,FALSE)</f>
        <v>2.34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9.8591549295774641</v>
      </c>
      <c r="V11" s="7" t="str">
        <f t="shared" si="0"/>
        <v>ACADEMY</v>
      </c>
      <c r="W11" s="52">
        <f t="shared" si="5"/>
        <v>9.2896174863387942E-2</v>
      </c>
      <c r="X11" s="52">
        <f t="shared" si="1"/>
        <v>3.0927835051546504E-2</v>
      </c>
      <c r="Y11" s="53">
        <f t="shared" si="2"/>
        <v>213888</v>
      </c>
      <c r="Z11" s="53">
        <f t="shared" si="3"/>
        <v>427155.25</v>
      </c>
      <c r="AA11" s="8">
        <v>3</v>
      </c>
      <c r="AB11" s="54" t="str" cm="1">
        <f t="array" ref="AB11">IF($AC11="","",INDEX($V$9:$V$420,SMALL(IF($W$9:$W$420=$AC11,ROW($V$9:$V$420)-ROW($V$9)+1),COUNTIFS($AC$9:AC11,AC11))))</f>
        <v>SUNUASSUR</v>
      </c>
      <c r="AC11" s="55">
        <f>IF(ROWS($AC$9:AC11)&lt;=$AC$5,SMALL($W$9:$W$420,ROWS($AC$9:AC11)),"")</f>
        <v>-6.2500000000000056E-2</v>
      </c>
      <c r="AD11" s="56" t="str">
        <f>INDEX($V$9:$Z$420,MATCH(AE11,$W$9:$W$420,0)+0,1)</f>
        <v>SUNUASSUR</v>
      </c>
      <c r="AE11" s="57">
        <f>SMALL($W$9:$W$420,AA11)</f>
        <v>-6.2500000000000056E-2</v>
      </c>
      <c r="AF11" s="57"/>
      <c r="AG11" s="54" t="str" cm="1">
        <f t="array" ref="AG11">IF($AH11="","",INDEX($V$9:$V$420,SMALL(IF($W$9:$W$420=$AH11,ROW($V$9:$V$420)-ROW($V$9)+1),COUNTIFS($AH$9:AH11,AH11))))</f>
        <v>CHAMS</v>
      </c>
      <c r="AH11" s="55">
        <f>IF(ROWS($AH$9:AH11)&lt;=$AH$5,LARGE($W$9:$W$420,ROWS($AH$9:AH11)),"")</f>
        <v>9.8591549295774641E-2</v>
      </c>
      <c r="AJ11" s="56" t="str">
        <f>INDEX($V$9:$Z$420,MATCH(AK11,$X$9:$X$420,0)+0,1)</f>
        <v>DAARCOMM</v>
      </c>
      <c r="AK11" s="57">
        <f>SMALL($X$9:$X$420,AA11)</f>
        <v>-0.3666666666666667</v>
      </c>
      <c r="AM11" s="56" t="str">
        <f>INDEX($V$9:$Z$420,MATCH(AN11,$X$9:$X$420,0)+0,1)</f>
        <v>JBERGER</v>
      </c>
      <c r="AN11" s="57">
        <f>LARGE($X$9:$X$420,AA11)</f>
        <v>1.1441860465116278</v>
      </c>
      <c r="AP11" s="56" t="str">
        <f>INDEX($V$9:$Z$420,MATCH(AQ11,$Y$9:$Y$420,0)+0,1)</f>
        <v>VERITASKAP</v>
      </c>
      <c r="AQ11" s="58">
        <f>LARGE($Y$9:$Y$420,AA11)</f>
        <v>57594817</v>
      </c>
      <c r="AR11" s="58"/>
      <c r="AS11" s="56" t="str">
        <f>INDEX($V$9:$Z$420,MATCH(AT11,$Z$9:$Z$420,0)+0,1)</f>
        <v>ZENITHBANK</v>
      </c>
      <c r="AT11" s="59">
        <f>LARGE($Z$9:$Z$420,AA11)</f>
        <v>559843823.85000002</v>
      </c>
    </row>
    <row r="12" spans="2:46" x14ac:dyDescent="0.25">
      <c r="B12" s="60" t="s">
        <v>28</v>
      </c>
      <c r="C12" s="41">
        <v>19</v>
      </c>
      <c r="D12" s="41">
        <v>19.2</v>
      </c>
      <c r="E12" s="41">
        <v>19</v>
      </c>
      <c r="F12" s="42">
        <v>19</v>
      </c>
      <c r="G12" s="43">
        <v>0</v>
      </c>
      <c r="H12" s="43">
        <v>0</v>
      </c>
      <c r="I12" s="62">
        <v>5818242</v>
      </c>
      <c r="J12" s="63">
        <v>110654017.45</v>
      </c>
      <c r="K12" s="46">
        <v>-0.17926565874730016</v>
      </c>
      <c r="L12" s="47"/>
      <c r="N12" s="48" t="str">
        <v>CHAMPION</v>
      </c>
      <c r="O12" s="49">
        <f>VLOOKUP(N12,$B$9:$F$1048576,5,FALSE)</f>
        <v>3.91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9.8314606741573058</v>
      </c>
      <c r="V12" s="7" t="str">
        <f t="shared" si="0"/>
        <v>ACCESSCORP</v>
      </c>
      <c r="W12" s="52">
        <f t="shared" si="5"/>
        <v>0</v>
      </c>
      <c r="X12" s="52">
        <f t="shared" si="1"/>
        <v>-0.17926565874730016</v>
      </c>
      <c r="Y12" s="53">
        <f t="shared" si="2"/>
        <v>5818242</v>
      </c>
      <c r="Z12" s="53">
        <f t="shared" si="3"/>
        <v>110654017.45</v>
      </c>
      <c r="AA12" s="8">
        <v>4</v>
      </c>
      <c r="AB12" s="54" t="str" cm="1">
        <f t="array" ref="AB12">IF($AC12="","",INDEX($V$9:$V$420,SMALL(IF($W$9:$W$420=$AC12,ROW($V$9:$V$420)-ROW($V$9)+1),COUNTIFS($AC$9:AC12,AC12))))</f>
        <v>NEM</v>
      </c>
      <c r="AC12" s="55">
        <f>IF(ROWS($AC$9:AC12)&lt;=$AC$5,SMALL($W$9:$W$420,ROWS($AC$9:AC12)),"")</f>
        <v>-5.9523809523809514E-2</v>
      </c>
      <c r="AD12" s="56" t="str">
        <f>INDEX($V$9:$Z$420,MATCH(AE12,$W$9:$W$420,0)+0,1)</f>
        <v>NEM</v>
      </c>
      <c r="AE12" s="57">
        <f>SMALL($W$9:$W$420,AA12)</f>
        <v>-5.9523809523809514E-2</v>
      </c>
      <c r="AF12" s="57"/>
      <c r="AG12" s="54" t="str" cm="1">
        <f t="array" ref="AG12">IF($AH12="","",INDEX($V$9:$V$420,SMALL(IF($W$9:$W$420=$AH12,ROW($V$9:$V$420)-ROW($V$9)+1),COUNTIFS($AH$9:AH12,AH12))))</f>
        <v>CHAMPION</v>
      </c>
      <c r="AH12" s="55">
        <f>IF(ROWS($AH$9:AH12)&lt;=$AH$5,LARGE($W$9:$W$420,ROWS($AH$9:AH12)),"")</f>
        <v>9.8314606741573052E-2</v>
      </c>
      <c r="AJ12" s="56" t="str">
        <f>INDEX($V$9:$Z$420,MATCH(AK12,$X$9:$X$420,0)+0,1)</f>
        <v>CWG</v>
      </c>
      <c r="AK12" s="57">
        <f>SMALL($X$9:$X$420,AA12)</f>
        <v>-0.33734939759036153</v>
      </c>
      <c r="AM12" s="56" t="str">
        <f>INDEX($V$9:$Z$420,MATCH(AN12,$X$9:$X$420,0)+0,1)</f>
        <v>DANGCEM</v>
      </c>
      <c r="AN12" s="57">
        <f>LARGE($X$9:$X$420,AA12)</f>
        <v>1.0528290090653334</v>
      </c>
      <c r="AP12" s="56" t="str">
        <f>INDEX($V$9:$Z$420,MATCH(AQ12,$Y$9:$Y$420,0)+0,1)</f>
        <v>AIICO</v>
      </c>
      <c r="AQ12" s="58">
        <f>LARGE($Y$9:$Y$420,AA12)</f>
        <v>46834441</v>
      </c>
      <c r="AR12" s="58"/>
      <c r="AS12" s="56" t="str">
        <f>INDEX($V$9:$Z$420,MATCH(AT12,$Z$9:$Z$420,0)+0,1)</f>
        <v>STANBIC</v>
      </c>
      <c r="AT12" s="59">
        <f>LARGE($Z$9:$Z$420,AA12)</f>
        <v>545176979.35000002</v>
      </c>
    </row>
    <row r="13" spans="2:46" x14ac:dyDescent="0.25">
      <c r="B13" s="60" t="s">
        <v>29</v>
      </c>
      <c r="C13" s="41">
        <v>7</v>
      </c>
      <c r="D13" s="61">
        <v>6.95</v>
      </c>
      <c r="E13" s="61">
        <v>6.95</v>
      </c>
      <c r="F13" s="42">
        <v>6.95</v>
      </c>
      <c r="G13" s="43">
        <v>-4.9999999999999822E-2</v>
      </c>
      <c r="H13" s="43">
        <v>-0.71428571428571175</v>
      </c>
      <c r="I13" s="62">
        <v>535021</v>
      </c>
      <c r="J13" s="63">
        <v>3721457.55</v>
      </c>
      <c r="K13" s="46">
        <v>-6.0810810810810856E-2</v>
      </c>
      <c r="L13" s="47"/>
      <c r="N13" s="48" t="str">
        <v>JOHNHOLT</v>
      </c>
      <c r="O13" s="49">
        <f>VLOOKUP(N13,$B$9:$F$1048576,5,FALSE)</f>
        <v>2.61</v>
      </c>
      <c r="P13" s="50" t="str">
        <f t="shared" si="4"/>
        <v>9.7%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9.6638655462184886</v>
      </c>
      <c r="V13" s="7" t="str">
        <f t="shared" si="0"/>
        <v>AFRIPRUD</v>
      </c>
      <c r="W13" s="52">
        <f t="shared" si="5"/>
        <v>-7.1428571428571175E-3</v>
      </c>
      <c r="X13" s="52">
        <f t="shared" si="1"/>
        <v>-6.0810810810810856E-2</v>
      </c>
      <c r="Y13" s="53">
        <f t="shared" si="2"/>
        <v>535021</v>
      </c>
      <c r="Z13" s="53">
        <f t="shared" si="3"/>
        <v>3721457.55</v>
      </c>
      <c r="AA13" s="8">
        <v>5</v>
      </c>
      <c r="AB13" s="54" t="str" cm="1">
        <f t="array" ref="AB13">IF($AC13="","",INDEX($V$9:$V$420,SMALL(IF($W$9:$W$420=$AC13,ROW($V$9:$V$420)-ROW($V$9)+1),COUNTIFS($AC$9:AC13,AC13))))</f>
        <v>FIDELITYBK</v>
      </c>
      <c r="AC13" s="55">
        <f>IF(ROWS($AC$9:AC13)&lt;=$AC$5,SMALL($W$9:$W$420,ROWS($AC$9:AC13)),"")</f>
        <v>-4.8076923076923073E-2</v>
      </c>
      <c r="AD13" s="56" t="str">
        <f>INDEX($V$9:$Z$420,MATCH(AE13,$W$9:$W$420,0)+0,1)</f>
        <v>FIDELITYBK</v>
      </c>
      <c r="AE13" s="57">
        <f>SMALL($W$9:$W$420,AA13)</f>
        <v>-4.8076923076923073E-2</v>
      </c>
      <c r="AF13" s="57"/>
      <c r="AG13" s="54" t="str" cm="1">
        <f t="array" ref="AG13">IF($AH13="","",INDEX($V$9:$V$420,SMALL(IF($W$9:$W$420=$AH13,ROW($V$9:$V$420)-ROW($V$9)+1),COUNTIFS($AH$9:AH13,AH13))))</f>
        <v>JOHNHOLT</v>
      </c>
      <c r="AH13" s="55">
        <f>IF(ROWS($AH$9:AH13)&lt;=$AH$5,LARGE($W$9:$W$420,ROWS($AH$9:AH13)),"")</f>
        <v>9.6638655462184891E-2</v>
      </c>
      <c r="AJ13" s="56" t="str">
        <f>INDEX($V$9:$Z$420,MATCH(AK13,$X$9:$X$420,0)+0,1)</f>
        <v>NSLTECH</v>
      </c>
      <c r="AK13" s="57">
        <f>SMALL($X$9:$X$420,AA13)</f>
        <v>-0.32432432432432434</v>
      </c>
      <c r="AM13" s="56" t="str">
        <f>INDEX($V$9:$Z$420,MATCH(AN13,$X$9:$X$420,0)+0,1)</f>
        <v>BUAFOODS</v>
      </c>
      <c r="AN13" s="57">
        <f>LARGE($X$9:$X$420,AA13)</f>
        <v>0.96432264736297801</v>
      </c>
      <c r="AP13" s="56" t="str">
        <f>INDEX($V$9:$Z$420,MATCH(AQ13,$Y$9:$Y$420,0)+0,1)</f>
        <v>FIDELITYBK</v>
      </c>
      <c r="AQ13" s="58">
        <f>LARGE($Y$9:$Y$420,AA13)</f>
        <v>38446002</v>
      </c>
      <c r="AR13" s="58"/>
      <c r="AS13" s="56" t="str">
        <f>INDEX($V$9:$Z$420,MATCH(AT13,$Z$9:$Z$420,0)+0,1)</f>
        <v>FIDELITYBK</v>
      </c>
      <c r="AT13" s="59">
        <f>LARGE($Z$9:$Z$420,AA13)</f>
        <v>392168891.85000002</v>
      </c>
    </row>
    <row r="14" spans="2:46" x14ac:dyDescent="0.25">
      <c r="B14" s="60" t="s">
        <v>30</v>
      </c>
      <c r="C14" s="41">
        <v>0.96</v>
      </c>
      <c r="D14" s="41">
        <v>0.97</v>
      </c>
      <c r="E14" s="41">
        <v>0.94</v>
      </c>
      <c r="F14" s="42">
        <v>0.96</v>
      </c>
      <c r="G14" s="43">
        <v>0</v>
      </c>
      <c r="H14" s="43">
        <v>0</v>
      </c>
      <c r="I14" s="62">
        <v>46834441</v>
      </c>
      <c r="J14" s="63">
        <v>45166608.57</v>
      </c>
      <c r="K14" s="46">
        <v>0.19999999999999996</v>
      </c>
      <c r="L14" s="47"/>
      <c r="N14" s="48" t="str">
        <v>MCNICHOLS</v>
      </c>
      <c r="O14" s="49">
        <f>VLOOKUP(N14,$B$9:$F$1048576,5,FALSE)</f>
        <v>1.1499999999999999</v>
      </c>
      <c r="P14" s="50" t="str">
        <f t="shared" si="4"/>
        <v>9.6%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9.5238095238095113</v>
      </c>
      <c r="V14" s="7" t="str">
        <f t="shared" si="0"/>
        <v>AIICO</v>
      </c>
      <c r="W14" s="52">
        <f t="shared" si="5"/>
        <v>0</v>
      </c>
      <c r="X14" s="52">
        <f t="shared" si="1"/>
        <v>0.19999999999999996</v>
      </c>
      <c r="Y14" s="53">
        <f t="shared" si="2"/>
        <v>46834441</v>
      </c>
      <c r="Z14" s="53">
        <f t="shared" si="3"/>
        <v>45166608.57</v>
      </c>
      <c r="AA14" s="8">
        <v>6</v>
      </c>
      <c r="AB14" s="54" t="str" cm="1">
        <f t="array" ref="AB14">IF($AC14="","",INDEX($V$9:$V$420,SMALL(IF($W$9:$W$420=$AC14,ROW($V$9:$V$420)-ROW($V$9)+1),COUNTIFS($AC$9:AC14,AC14))))</f>
        <v>INTENEGINS</v>
      </c>
      <c r="AC14" s="55">
        <f>IF(ROWS($AC$9:AC14)&lt;=$AC$5,SMALL($W$9:$W$420,ROWS($AC$9:AC14)),"")</f>
        <v>-3.7974683544303826E-2</v>
      </c>
      <c r="AD14" s="56" t="str">
        <f>INDEX($V$9:$Z$420,MATCH(AE14,$W$9:$W$420,0)+0,1)</f>
        <v>INTENEGINS</v>
      </c>
      <c r="AE14" s="57">
        <f>SMALL($W$9:$W$420,AA14)</f>
        <v>-3.7974683544303826E-2</v>
      </c>
      <c r="AF14" s="57"/>
      <c r="AG14" s="54" t="str" cm="1">
        <f t="array" ref="AG14">IF($AH14="","",INDEX($V$9:$V$420,SMALL(IF($W$9:$W$420=$AH14,ROW($V$9:$V$420)-ROW($V$9)+1),COUNTIFS($AH$9:AH14,AH14))))</f>
        <v>MCNICHOLS</v>
      </c>
      <c r="AH14" s="55">
        <f>IF(ROWS($AH$9:AH14)&lt;=$AH$5,LARGE($W$9:$W$420,ROWS($AH$9:AH14)),"")</f>
        <v>9.5238095238095108E-2</v>
      </c>
      <c r="AJ14" s="56" t="str">
        <f>INDEX($V$9:$Z$420,MATCH(AK14,$X$9:$X$420,0)+0,1)</f>
        <v>NASCON</v>
      </c>
      <c r="AK14" s="57">
        <f>SMALL($X$9:$X$420,AA14)</f>
        <v>-0.3153488372093024</v>
      </c>
      <c r="AM14" s="56" t="str">
        <f>INDEX($V$9:$Z$420,MATCH(AN14,$X$9:$X$420,0)+0,1)</f>
        <v>TRIPPLEG</v>
      </c>
      <c r="AN14" s="57">
        <f>LARGE($X$9:$X$420,AA14)</f>
        <v>0.92093023255813966</v>
      </c>
      <c r="AP14" s="56" t="str">
        <f>INDEX($V$9:$Z$420,MATCH(AQ14,$Y$9:$Y$420,0)+0,1)</f>
        <v>UNIVINSURE</v>
      </c>
      <c r="AQ14" s="58">
        <f>LARGE($Y$9:$Y$420,AA14)</f>
        <v>21257239</v>
      </c>
      <c r="AR14" s="58"/>
      <c r="AS14" s="56" t="str">
        <f>INDEX($V$9:$Z$420,MATCH(AT14,$Z$9:$Z$420,0)+0,1)</f>
        <v>MTNN</v>
      </c>
      <c r="AT14" s="59">
        <f>LARGE($Z$9:$Z$420,AA14)</f>
        <v>380595266.30000001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3576</v>
      </c>
      <c r="J15" s="63">
        <v>7834462.2999999998</v>
      </c>
      <c r="K15" s="46">
        <v>0.13937466878643345</v>
      </c>
      <c r="L15" s="47"/>
      <c r="N15" s="48" t="str">
        <v>ACADEMY</v>
      </c>
      <c r="O15" s="49">
        <f>VLOOKUP(N15,$B$9:$F$1048576,5,FALSE)</f>
        <v>2</v>
      </c>
      <c r="P15" s="50" t="str">
        <f t="shared" si="4"/>
        <v>9.3%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9.2896174863387948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3576</v>
      </c>
      <c r="Z15" s="53">
        <f t="shared" si="3"/>
        <v>7834462.2999999998</v>
      </c>
      <c r="AA15" s="8">
        <v>7</v>
      </c>
      <c r="AB15" s="54" t="str" cm="1">
        <f t="array" ref="AB15">IF($AC15="","",INDEX($V$9:$V$420,SMALL(IF($W$9:$W$420=$AC15,ROW($V$9:$V$420)-ROW($V$9)+1),COUNTIFS($AC$9:AC15,AC15))))</f>
        <v>CWG</v>
      </c>
      <c r="AC15" s="55">
        <f>IF(ROWS($AC$9:AC15)&lt;=$AC$5,SMALL($W$9:$W$420,ROWS($AC$9:AC15)),"")</f>
        <v>-3.5087719298245647E-2</v>
      </c>
      <c r="AD15" s="56" t="str">
        <f>INDEX($V$9:$Z$420,MATCH(AE15,$W$9:$W$420,0)+0,1)</f>
        <v>CWG</v>
      </c>
      <c r="AE15" s="57">
        <f>SMALL($W$9:$W$420,AA15)</f>
        <v>-3.5087719298245647E-2</v>
      </c>
      <c r="AF15" s="57"/>
      <c r="AG15" s="54" t="str" cm="1">
        <f t="array" ref="AG15">IF($AH15="","",INDEX($V$9:$V$420,SMALL(IF($W$9:$W$420=$AH15,ROW($V$9:$V$420)-ROW($V$9)+1),COUNTIFS($AH$9:AH15,AH15))))</f>
        <v>ACADEMY</v>
      </c>
      <c r="AH15" s="55">
        <f>IF(ROWS($AH$9:AH15)&lt;=$AH$5,LARGE($W$9:$W$420,ROWS($AH$9:AH15)),"")</f>
        <v>9.2896174863387942E-2</v>
      </c>
      <c r="AJ15" s="56" t="str">
        <f>INDEX($V$9:$Z$420,MATCH(AK15,$X$9:$X$420,0)+0,1)</f>
        <v>STANBIC</v>
      </c>
      <c r="AK15" s="57">
        <f>SMALL($X$9:$X$420,AA15)</f>
        <v>-0.25340990667623842</v>
      </c>
      <c r="AM15" s="56" t="str">
        <f>INDEX($V$9:$Z$420,MATCH(AN15,$X$9:$X$420,0)+0,1)</f>
        <v>PRESCO</v>
      </c>
      <c r="AN15" s="57">
        <f>LARGE($X$9:$X$420,AA15)</f>
        <v>0.86010362694300513</v>
      </c>
      <c r="AP15" s="56" t="str">
        <f>INDEX($V$9:$Z$420,MATCH(AQ15,$Y$9:$Y$420,0)+0,1)</f>
        <v>TRANSCORP</v>
      </c>
      <c r="AQ15" s="58">
        <f>LARGE($Y$9:$Y$420,AA15)</f>
        <v>19184124</v>
      </c>
      <c r="AR15" s="58"/>
      <c r="AS15" s="56" t="str">
        <f>INDEX($V$9:$Z$420,MATCH(AT15,$Z$9:$Z$420,0)+0,1)</f>
        <v>UBA</v>
      </c>
      <c r="AT15" s="59">
        <f>LARGE($Z$9:$Z$420,AA15)</f>
        <v>263498054.75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50</v>
      </c>
      <c r="J16" s="63">
        <v>387.5</v>
      </c>
      <c r="K16" s="46">
        <v>0</v>
      </c>
      <c r="L16" s="47"/>
      <c r="N16" s="48" t="str">
        <v>VERITASKAP</v>
      </c>
      <c r="O16" s="49">
        <f>VLOOKUP(N16,$B$9:$F$1048576,5,FALSE)</f>
        <v>0.97</v>
      </c>
      <c r="P16" s="50" t="str">
        <f t="shared" si="4"/>
        <v>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8.9887640449438155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50</v>
      </c>
      <c r="Z16" s="53">
        <f t="shared" si="3"/>
        <v>387.5</v>
      </c>
      <c r="AA16" s="8">
        <v>8</v>
      </c>
      <c r="AB16" s="54" t="str" cm="1">
        <f t="array" ref="AB16">IF($AC16="","",INDEX($V$9:$V$420,SMALL(IF($W$9:$W$420=$AC16,ROW($V$9:$V$420)-ROW($V$9)+1),COUNTIFS($AC$9:AC16,AC16))))</f>
        <v>FBNH</v>
      </c>
      <c r="AC16" s="55">
        <f>IF(ROWS($AC$9:AC16)&lt;=$AC$5,SMALL($W$9:$W$420,ROWS($AC$9:AC16)),"")</f>
        <v>-3.4246575342465758E-2</v>
      </c>
      <c r="AD16" s="56" t="str">
        <f>INDEX($V$9:$Z$420,MATCH(AE16,$W$9:$W$420,0)+0,1)</f>
        <v>FBNH</v>
      </c>
      <c r="AE16" s="57">
        <f>SMALL($W$9:$W$420,AA16)</f>
        <v>-3.4246575342465758E-2</v>
      </c>
      <c r="AF16" s="57"/>
      <c r="AG16" s="54" t="str" cm="1">
        <f t="array" ref="AG16">IF($AH16="","",INDEX($V$9:$V$420,SMALL(IF($W$9:$W$420=$AH16,ROW($V$9:$V$420)-ROW($V$9)+1),COUNTIFS($AH$9:AH16,AH16))))</f>
        <v>VERITASKAP</v>
      </c>
      <c r="AH16" s="55">
        <f>IF(ROWS($AH$9:AH16)&lt;=$AH$5,LARGE($W$9:$W$420,ROWS($AH$9:AH16)),"")</f>
        <v>8.9887640449438158E-2</v>
      </c>
      <c r="AJ16" s="56" t="str">
        <f>INDEX($V$9:$Z$420,MATCH(AK16,$X$9:$X$420,0)+0,1)</f>
        <v>ABCTRANS</v>
      </c>
      <c r="AK16" s="57">
        <f>SMALL($X$9:$X$420,AA16)</f>
        <v>-0.23456790123456794</v>
      </c>
      <c r="AM16" s="56" t="str">
        <f>INDEX($V$9:$Z$420,MATCH(AN16,$X$9:$X$420,0)+0,1)</f>
        <v>CAP</v>
      </c>
      <c r="AN16" s="57">
        <f>LARGE($X$9:$X$420,AA16)</f>
        <v>0.72661870503597115</v>
      </c>
      <c r="AP16" s="56" t="str">
        <f>INDEX($V$9:$Z$420,MATCH(AQ16,$Y$9:$Y$420,0)+0,1)</f>
        <v>CHAMS</v>
      </c>
      <c r="AQ16" s="58">
        <f>LARGE($Y$9:$Y$420,AA16)</f>
        <v>15769576</v>
      </c>
      <c r="AR16" s="58"/>
      <c r="AS16" s="56" t="str">
        <f>INDEX($V$9:$Z$420,MATCH(AT16,$Z$9:$Z$420,0)+0,1)</f>
        <v>TRANSCORP</v>
      </c>
      <c r="AT16" s="59">
        <f>LARGE($Z$9:$Z$420,AA16)</f>
        <v>233498520.84999999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1026</v>
      </c>
      <c r="J17" s="63">
        <v>2031.48</v>
      </c>
      <c r="K17" s="46">
        <v>-1.477832512315258E-2</v>
      </c>
      <c r="L17" s="47"/>
      <c r="N17" s="48" t="str">
        <v>LASACO</v>
      </c>
      <c r="O17" s="49">
        <f>VLOOKUP(N17,$B$9:$F$1048576,5,FALSE)</f>
        <v>2.16</v>
      </c>
      <c r="P17" s="50" t="str">
        <f t="shared" si="4"/>
        <v>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6.9306930693069368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1026</v>
      </c>
      <c r="Z17" s="53">
        <f t="shared" si="3"/>
        <v>2031.48</v>
      </c>
      <c r="AA17" s="8">
        <v>9</v>
      </c>
      <c r="AB17" s="54" t="str" cm="1">
        <f t="array" ref="AB17">IF($AC17="","",INDEX($V$9:$V$420,SMALL(IF($W$9:$W$420=$AC17,ROW($V$9:$V$420)-ROW($V$9)+1),COUNTIFS($AC$9:AC17,AC17))))</f>
        <v>CUSTODIAN</v>
      </c>
      <c r="AC17" s="55">
        <f>IF(ROWS($AC$9:AC17)&lt;=$AC$5,SMALL($W$9:$W$420,ROWS($AC$9:AC17)),"")</f>
        <v>-2.9702970297029598E-2</v>
      </c>
      <c r="AD17" s="56" t="str">
        <f>INDEX($V$9:$Z$420,MATCH(AE17,$W$9:$W$420,0)+0,1)</f>
        <v>CUSTODIAN</v>
      </c>
      <c r="AE17" s="57">
        <f>SMALL($W$9:$W$420,AA17)</f>
        <v>-2.9702970297029598E-2</v>
      </c>
      <c r="AF17" s="57"/>
      <c r="AG17" s="54" t="str" cm="1">
        <f t="array" ref="AG17">IF($AH17="","",INDEX($V$9:$V$420,SMALL(IF($W$9:$W$420=$AH17,ROW($V$9:$V$420)-ROW($V$9)+1),COUNTIFS($AH$9:AH17,AH17))))</f>
        <v>LASACO</v>
      </c>
      <c r="AH17" s="55">
        <f>IF(ROWS($AH$9:AH17)&lt;=$AH$5,LARGE($W$9:$W$420,ROWS($AH$9:AH17)),"")</f>
        <v>6.9306930693069368E-2</v>
      </c>
      <c r="AJ17" s="56" t="str">
        <f>INDEX($V$9:$Z$420,MATCH(AK17,$X$9:$X$420,0)+0,1)</f>
        <v>THOMASWY</v>
      </c>
      <c r="AK17" s="57">
        <f>SMALL($X$9:$X$420,AA17)</f>
        <v>-0.22222222222222221</v>
      </c>
      <c r="AM17" s="56" t="str">
        <f>INDEX($V$9:$Z$420,MATCH(AN17,$X$9:$X$420,0)+0,1)</f>
        <v>CUTIX</v>
      </c>
      <c r="AN17" s="57">
        <f>LARGE($X$9:$X$420,AA17)</f>
        <v>0.7021276595744681</v>
      </c>
      <c r="AP17" s="56" t="str">
        <f>INDEX($V$9:$Z$420,MATCH(AQ17,$Y$9:$Y$420,0)+0,1)</f>
        <v>ZENITHBANK</v>
      </c>
      <c r="AQ17" s="58">
        <f>LARGE($Y$9:$Y$420,AA17)</f>
        <v>15752007</v>
      </c>
      <c r="AR17" s="58"/>
      <c r="AS17" s="56" t="str">
        <f>INDEX($V$9:$Z$420,MATCH(AT17,$Z$9:$Z$420,0)+0,1)</f>
        <v>UCAP</v>
      </c>
      <c r="AT17" s="59">
        <f>LARGE($Z$9:$Z$420,AA17)</f>
        <v>210750409.44999999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46856</v>
      </c>
      <c r="J18" s="63">
        <v>694738.95</v>
      </c>
      <c r="K18" s="46">
        <v>0.15384615384615374</v>
      </c>
      <c r="L18" s="47"/>
      <c r="N18" s="48" t="str">
        <v>CORNERST</v>
      </c>
      <c r="O18" s="49">
        <f>VLOOKUP(N18,$B$9:$F$1048576,5,FALSE)</f>
        <v>2.13</v>
      </c>
      <c r="P18" s="50" t="str">
        <f t="shared" si="4"/>
        <v>6.5%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6.4999999999999947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46856</v>
      </c>
      <c r="Z18" s="53">
        <f t="shared" si="3"/>
        <v>694738.95</v>
      </c>
      <c r="AA18" s="8">
        <v>10</v>
      </c>
      <c r="AB18" s="54" t="str" cm="1">
        <f t="array" ref="AB18">IF($AC18="","",INDEX($V$9:$V$420,SMALL(IF($W$9:$W$420=$AC18,ROW($V$9:$V$420)-ROW($V$9)+1),COUNTIFS($AC$9:AC18,AC18))))</f>
        <v>MANSARD</v>
      </c>
      <c r="AC18" s="55">
        <f>IF(ROWS($AC$9:AC18)&lt;=$AC$5,SMALL($W$9:$W$420,ROWS($AC$9:AC18)),"")</f>
        <v>-2.9629629629629655E-2</v>
      </c>
      <c r="AD18" s="56" t="str">
        <f>INDEX($V$9:$Z$420,MATCH(AE18,$W$9:$W$420,0)+0,1)</f>
        <v>MANSARD</v>
      </c>
      <c r="AE18" s="57">
        <f>SMALL($W$9:$W$420,AA18)</f>
        <v>-2.9629629629629655E-2</v>
      </c>
      <c r="AF18" s="57"/>
      <c r="AG18" s="54" t="str" cm="1">
        <f t="array" ref="AG18">IF($AH18="","",INDEX($V$9:$V$420,SMALL(IF($W$9:$W$420=$AH18,ROW($V$9:$V$420)-ROW($V$9)+1),COUNTIFS($AH$9:AH18,AH18))))</f>
        <v>CORNERST</v>
      </c>
      <c r="AH18" s="55">
        <f>IF(ROWS($AH$9:AH18)&lt;=$AH$5,LARGE($W$9:$W$420,ROWS($AH$9:AH18)),"")</f>
        <v>6.4999999999999947E-2</v>
      </c>
      <c r="AJ18" s="56" t="str">
        <f>INDEX($V$9:$Z$420,MATCH(AK18,$X$9:$X$420,0)+0,1)</f>
        <v>UPDCREIT</v>
      </c>
      <c r="AK18" s="57">
        <f>SMALL($X$9:$X$420,AA18)</f>
        <v>-0.21875</v>
      </c>
      <c r="AM18" s="56" t="str">
        <f>INDEX($V$9:$Z$420,MATCH(AN18,$X$9:$X$420,0)+0,1)</f>
        <v>MORISON</v>
      </c>
      <c r="AN18" s="57">
        <f>LARGE($X$9:$X$420,AA18)</f>
        <v>0.58928571428571441</v>
      </c>
      <c r="AP18" s="56" t="str">
        <f>INDEX($V$9:$Z$420,MATCH(AQ18,$Y$9:$Y$420,0)+0,1)</f>
        <v>UBA</v>
      </c>
      <c r="AQ18" s="58">
        <f>LARGE($Y$9:$Y$420,AA18)</f>
        <v>11834208</v>
      </c>
      <c r="AR18" s="58"/>
      <c r="AS18" s="56" t="str">
        <f>INDEX($V$9:$Z$420,MATCH(AT18,$Z$9:$Z$420,0)+0,1)</f>
        <v>NESTLE</v>
      </c>
      <c r="AT18" s="59">
        <f>LARGE($Z$9:$Z$420,AA18)</f>
        <v>195401885.80000001</v>
      </c>
    </row>
    <row r="19" spans="2:46" x14ac:dyDescent="0.25">
      <c r="B19" s="60" t="s">
        <v>35</v>
      </c>
      <c r="C19" s="41">
        <v>58</v>
      </c>
      <c r="D19" s="41">
        <v>58</v>
      </c>
      <c r="E19" s="41">
        <v>58</v>
      </c>
      <c r="F19" s="42">
        <v>58</v>
      </c>
      <c r="G19" s="43">
        <v>0</v>
      </c>
      <c r="H19" s="43">
        <v>0</v>
      </c>
      <c r="I19" s="62">
        <v>210</v>
      </c>
      <c r="J19" s="63">
        <v>11730</v>
      </c>
      <c r="K19" s="46">
        <v>-2.3569023569023573E-2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-2.3569023569023573E-2</v>
      </c>
      <c r="Y19" s="53">
        <f t="shared" si="2"/>
        <v>210</v>
      </c>
      <c r="Z19" s="53">
        <f t="shared" si="3"/>
        <v>11730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15092</v>
      </c>
      <c r="J20" s="63">
        <v>1945358.8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15092</v>
      </c>
      <c r="Z20" s="53">
        <f t="shared" si="3"/>
        <v>1945358.8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1642</v>
      </c>
      <c r="J21" s="63">
        <v>561564</v>
      </c>
      <c r="K21" s="46">
        <v>0.96432264736297801</v>
      </c>
      <c r="L21" s="47"/>
      <c r="N21" s="66">
        <f>COUNTIF($H$9:$H$131,"&gt;0.00")</f>
        <v>23</v>
      </c>
      <c r="O21" s="66">
        <f>COUNTIF($H$9:$H$131,"&lt;0.00")</f>
        <v>24</v>
      </c>
      <c r="P21" s="66">
        <f>COUNTIF($H$9:$H$131,"=0.00")</f>
        <v>76</v>
      </c>
      <c r="Q21" s="67">
        <f>N21/O21</f>
        <v>0.95833333333333337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1642</v>
      </c>
      <c r="Z21" s="53">
        <f t="shared" si="3"/>
        <v>561564</v>
      </c>
      <c r="AG21" s="57"/>
      <c r="AH21" s="57"/>
      <c r="AI21" s="68"/>
    </row>
    <row r="22" spans="2:46" x14ac:dyDescent="0.25">
      <c r="B22" s="60" t="s">
        <v>42</v>
      </c>
      <c r="C22" s="41">
        <v>16</v>
      </c>
      <c r="D22" s="61">
        <v>17.600000000000001</v>
      </c>
      <c r="E22" s="61">
        <v>16.600000000000001</v>
      </c>
      <c r="F22" s="42">
        <v>16.600000000000001</v>
      </c>
      <c r="G22" s="43">
        <v>0.60000000000000142</v>
      </c>
      <c r="H22" s="43">
        <v>3.7500000000000089</v>
      </c>
      <c r="I22" s="62">
        <v>748889</v>
      </c>
      <c r="J22" s="63">
        <v>13014018.9</v>
      </c>
      <c r="K22" s="46">
        <v>-0.12631578947368416</v>
      </c>
      <c r="L22" s="47"/>
      <c r="V22" s="7" t="str">
        <f t="shared" si="0"/>
        <v>CADBURY</v>
      </c>
      <c r="W22" s="52">
        <f t="shared" si="5"/>
        <v>3.7500000000000089E-2</v>
      </c>
      <c r="X22" s="52">
        <f t="shared" si="1"/>
        <v>-0.12631578947368416</v>
      </c>
      <c r="Y22" s="53">
        <f t="shared" si="2"/>
        <v>748889</v>
      </c>
      <c r="Z22" s="53">
        <f t="shared" si="3"/>
        <v>13014018.9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44766</v>
      </c>
      <c r="J23" s="63">
        <v>1538009.75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44766</v>
      </c>
      <c r="Z23" s="53">
        <f t="shared" si="3"/>
        <v>1538009.75</v>
      </c>
      <c r="AG23" s="57"/>
      <c r="AH23" s="57"/>
      <c r="AI23" s="68"/>
    </row>
    <row r="24" spans="2:46" x14ac:dyDescent="0.25">
      <c r="B24" s="60" t="s">
        <v>44</v>
      </c>
      <c r="C24" s="41">
        <v>1.41</v>
      </c>
      <c r="D24" s="61">
        <v>1.41</v>
      </c>
      <c r="E24" s="61">
        <v>1.41</v>
      </c>
      <c r="F24" s="42">
        <v>1.41</v>
      </c>
      <c r="G24" s="43">
        <v>0</v>
      </c>
      <c r="H24" s="43">
        <v>0</v>
      </c>
      <c r="I24" s="62">
        <v>266756</v>
      </c>
      <c r="J24" s="63">
        <v>372031.15</v>
      </c>
      <c r="K24" s="46">
        <v>-0.2122905027932962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-0.2122905027932962</v>
      </c>
      <c r="Y24" s="53">
        <f t="shared" si="2"/>
        <v>266756</v>
      </c>
      <c r="Z24" s="53">
        <f t="shared" si="3"/>
        <v>372031.15</v>
      </c>
      <c r="AG24" s="57"/>
      <c r="AH24" s="57"/>
      <c r="AI24" s="68"/>
    </row>
    <row r="25" spans="2:46" x14ac:dyDescent="0.25">
      <c r="B25" s="60" t="s">
        <v>45</v>
      </c>
      <c r="C25" s="41">
        <v>3.56</v>
      </c>
      <c r="D25" s="41">
        <v>3.91</v>
      </c>
      <c r="E25" s="41">
        <v>3.91</v>
      </c>
      <c r="F25" s="42">
        <v>3.91</v>
      </c>
      <c r="G25" s="43">
        <v>0.35000000000000009</v>
      </c>
      <c r="H25" s="43">
        <v>9.8314606741573058</v>
      </c>
      <c r="I25" s="62">
        <v>1589542</v>
      </c>
      <c r="J25" s="63">
        <v>6215109.2199999997</v>
      </c>
      <c r="K25" s="46">
        <v>-5.7831325301204828E-2</v>
      </c>
      <c r="L25" s="47"/>
      <c r="V25" s="7" t="str">
        <f t="shared" si="0"/>
        <v>CHAMPION</v>
      </c>
      <c r="W25" s="52">
        <f t="shared" si="5"/>
        <v>9.8314606741573052E-2</v>
      </c>
      <c r="X25" s="52">
        <f t="shared" si="1"/>
        <v>-5.7831325301204828E-2</v>
      </c>
      <c r="Y25" s="53">
        <f t="shared" si="2"/>
        <v>1589542</v>
      </c>
      <c r="Z25" s="53">
        <f t="shared" si="3"/>
        <v>6215109.2199999997</v>
      </c>
      <c r="AG25" s="57"/>
      <c r="AH25" s="57"/>
      <c r="AI25" s="68"/>
    </row>
    <row r="26" spans="2:46" x14ac:dyDescent="0.25">
      <c r="B26" s="60" t="s">
        <v>46</v>
      </c>
      <c r="C26" s="41">
        <v>2.13</v>
      </c>
      <c r="D26" s="61">
        <v>2.34</v>
      </c>
      <c r="E26" s="61">
        <v>1.98</v>
      </c>
      <c r="F26" s="42">
        <v>2.34</v>
      </c>
      <c r="G26" s="43">
        <v>0.20999999999999996</v>
      </c>
      <c r="H26" s="43">
        <v>9.8591549295774641</v>
      </c>
      <c r="I26" s="62">
        <v>15769576</v>
      </c>
      <c r="J26" s="63">
        <v>35903030.090000004</v>
      </c>
      <c r="K26" s="46">
        <v>0.18781725888324874</v>
      </c>
      <c r="L26" s="47"/>
      <c r="N26" s="70"/>
      <c r="V26" s="7" t="str">
        <f t="shared" si="0"/>
        <v>CHAMS</v>
      </c>
      <c r="W26" s="52">
        <f t="shared" si="5"/>
        <v>9.8591549295774641E-2</v>
      </c>
      <c r="X26" s="52">
        <f t="shared" si="1"/>
        <v>0.18781725888324874</v>
      </c>
      <c r="Y26" s="53">
        <f t="shared" si="2"/>
        <v>15769576</v>
      </c>
      <c r="Z26" s="53">
        <f t="shared" si="3"/>
        <v>35903030.090000004</v>
      </c>
      <c r="AG26" s="57"/>
      <c r="AH26" s="57"/>
      <c r="AI26" s="68"/>
    </row>
    <row r="27" spans="2:46" x14ac:dyDescent="0.25">
      <c r="B27" s="60" t="s">
        <v>47</v>
      </c>
      <c r="C27" s="41">
        <v>2.82</v>
      </c>
      <c r="D27" s="61">
        <v>2.83</v>
      </c>
      <c r="E27" s="61">
        <v>2.77</v>
      </c>
      <c r="F27" s="42">
        <v>2.83</v>
      </c>
      <c r="G27" s="43">
        <v>1.0000000000000231E-2</v>
      </c>
      <c r="H27" s="43">
        <v>0.35460992907802236</v>
      </c>
      <c r="I27" s="62">
        <v>1059267</v>
      </c>
      <c r="J27" s="63">
        <v>2979748.69</v>
      </c>
      <c r="K27" s="46">
        <v>-0.49464285714285705</v>
      </c>
      <c r="L27" s="47"/>
      <c r="V27" s="7" t="str">
        <f t="shared" si="0"/>
        <v>CILEASING</v>
      </c>
      <c r="W27" s="52">
        <f t="shared" si="5"/>
        <v>3.5460992907802237E-3</v>
      </c>
      <c r="X27" s="52">
        <f t="shared" si="1"/>
        <v>-0.49464285714285705</v>
      </c>
      <c r="Y27" s="53">
        <f t="shared" si="2"/>
        <v>1059267</v>
      </c>
      <c r="Z27" s="53">
        <f t="shared" si="3"/>
        <v>2979748.69</v>
      </c>
      <c r="AG27" s="57"/>
      <c r="AH27" s="57"/>
      <c r="AI27" s="68"/>
    </row>
    <row r="28" spans="2:46" x14ac:dyDescent="0.25">
      <c r="B28" s="60" t="s">
        <v>48</v>
      </c>
      <c r="C28" s="41">
        <v>1.59</v>
      </c>
      <c r="D28" s="61">
        <v>1.59</v>
      </c>
      <c r="E28" s="61">
        <v>1.59</v>
      </c>
      <c r="F28" s="42">
        <v>1.59</v>
      </c>
      <c r="G28" s="43">
        <v>0</v>
      </c>
      <c r="H28" s="43">
        <v>0</v>
      </c>
      <c r="I28" s="62">
        <v>33900</v>
      </c>
      <c r="J28" s="63">
        <v>49886.02</v>
      </c>
      <c r="K28" s="46">
        <v>8.163265306122458E-2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8.163265306122458E-2</v>
      </c>
      <c r="Y28" s="53">
        <f t="shared" si="2"/>
        <v>33900</v>
      </c>
      <c r="Z28" s="53">
        <f t="shared" si="3"/>
        <v>49886.02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12589</v>
      </c>
      <c r="J29" s="63">
        <v>1240357</v>
      </c>
      <c r="K29" s="46">
        <v>0.25148986889153746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0.25148986889153746</v>
      </c>
      <c r="Y29" s="53">
        <f t="shared" si="2"/>
        <v>12589</v>
      </c>
      <c r="Z29" s="53">
        <f t="shared" si="3"/>
        <v>1240357</v>
      </c>
      <c r="AG29" s="57"/>
      <c r="AH29" s="57"/>
      <c r="AI29" s="68"/>
    </row>
    <row r="30" spans="2:46" x14ac:dyDescent="0.25">
      <c r="B30" s="60" t="s">
        <v>50</v>
      </c>
      <c r="C30" s="41">
        <v>2</v>
      </c>
      <c r="D30" s="41">
        <v>2.13</v>
      </c>
      <c r="E30" s="41">
        <v>2.13</v>
      </c>
      <c r="F30" s="42">
        <v>2.13</v>
      </c>
      <c r="G30" s="43">
        <v>0.12999999999999989</v>
      </c>
      <c r="H30" s="43">
        <v>6.4999999999999947</v>
      </c>
      <c r="I30" s="62">
        <v>608952</v>
      </c>
      <c r="J30" s="63">
        <v>1295931.3400000001</v>
      </c>
      <c r="K30" s="46">
        <v>0.52142857142857135</v>
      </c>
      <c r="L30" s="47"/>
      <c r="V30" s="7" t="str">
        <f t="shared" si="0"/>
        <v>CORNERST</v>
      </c>
      <c r="W30" s="52">
        <f t="shared" si="5"/>
        <v>6.4999999999999947E-2</v>
      </c>
      <c r="X30" s="52">
        <f t="shared" si="1"/>
        <v>0.52142857142857135</v>
      </c>
      <c r="Y30" s="53">
        <f t="shared" si="2"/>
        <v>608952</v>
      </c>
      <c r="Z30" s="53">
        <f t="shared" si="3"/>
        <v>1295931.3400000001</v>
      </c>
      <c r="AG30" s="57"/>
      <c r="AH30" s="57"/>
      <c r="AI30" s="68"/>
    </row>
    <row r="31" spans="2:46" x14ac:dyDescent="0.25">
      <c r="B31" s="60" t="s">
        <v>51</v>
      </c>
      <c r="C31" s="41">
        <v>10.1</v>
      </c>
      <c r="D31" s="41">
        <v>9.8000000000000007</v>
      </c>
      <c r="E31" s="41">
        <v>9.8000000000000007</v>
      </c>
      <c r="F31" s="42">
        <v>9.8000000000000007</v>
      </c>
      <c r="G31" s="43">
        <v>-0.29999999999999893</v>
      </c>
      <c r="H31" s="43">
        <v>-2.9702970297029596</v>
      </c>
      <c r="I31" s="62">
        <v>1715578</v>
      </c>
      <c r="J31" s="63">
        <v>16848610.25</v>
      </c>
      <c r="K31" s="46">
        <v>8.8888888888889017E-2</v>
      </c>
      <c r="L31" s="47"/>
      <c r="V31" s="7" t="str">
        <f t="shared" si="0"/>
        <v>CUSTODIAN</v>
      </c>
      <c r="W31" s="52">
        <f t="shared" si="5"/>
        <v>-2.9702970297029598E-2</v>
      </c>
      <c r="X31" s="52">
        <f t="shared" si="1"/>
        <v>8.8888888888889017E-2</v>
      </c>
      <c r="Y31" s="53">
        <f t="shared" si="2"/>
        <v>1715578</v>
      </c>
      <c r="Z31" s="53">
        <f t="shared" si="3"/>
        <v>16848610.25</v>
      </c>
    </row>
    <row r="32" spans="2:46" x14ac:dyDescent="0.25">
      <c r="B32" s="60" t="s">
        <v>52</v>
      </c>
      <c r="C32" s="41">
        <v>4</v>
      </c>
      <c r="D32" s="61">
        <v>4</v>
      </c>
      <c r="E32" s="61">
        <v>3.65</v>
      </c>
      <c r="F32" s="42">
        <v>4</v>
      </c>
      <c r="G32" s="43">
        <v>0</v>
      </c>
      <c r="H32" s="43">
        <v>0</v>
      </c>
      <c r="I32" s="62">
        <v>1405814</v>
      </c>
      <c r="J32" s="63">
        <v>5436204.9000000004</v>
      </c>
      <c r="K32" s="46">
        <v>0.7021276595744681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0.7021276595744681</v>
      </c>
      <c r="Y32" s="53">
        <f t="shared" si="2"/>
        <v>1405814</v>
      </c>
      <c r="Z32" s="53">
        <f t="shared" si="3"/>
        <v>5436204.9000000004</v>
      </c>
    </row>
    <row r="33" spans="2:26" x14ac:dyDescent="0.25">
      <c r="B33" s="60" t="s">
        <v>53</v>
      </c>
      <c r="C33" s="41">
        <v>5.7</v>
      </c>
      <c r="D33" s="61">
        <v>5.5</v>
      </c>
      <c r="E33" s="61">
        <v>5.15</v>
      </c>
      <c r="F33" s="42">
        <v>5.5</v>
      </c>
      <c r="G33" s="43">
        <v>-0.20000000000000018</v>
      </c>
      <c r="H33" s="43">
        <v>-3.5087719298245648</v>
      </c>
      <c r="I33" s="62">
        <v>2387490</v>
      </c>
      <c r="J33" s="63">
        <v>12631895.949999999</v>
      </c>
      <c r="K33" s="46">
        <v>-0.33734939759036153</v>
      </c>
      <c r="V33" s="7" t="str">
        <f t="shared" si="0"/>
        <v>CWG</v>
      </c>
      <c r="W33" s="52">
        <f t="shared" si="5"/>
        <v>-3.5087719298245647E-2</v>
      </c>
      <c r="X33" s="52">
        <f t="shared" si="1"/>
        <v>-0.33734939759036153</v>
      </c>
      <c r="Y33" s="53">
        <f t="shared" si="2"/>
        <v>2387490</v>
      </c>
      <c r="Z33" s="53">
        <f t="shared" si="3"/>
        <v>12631895.949999999</v>
      </c>
    </row>
    <row r="34" spans="2:26" x14ac:dyDescent="0.25">
      <c r="B34" s="60" t="s">
        <v>54</v>
      </c>
      <c r="C34" s="41">
        <v>0.56999999999999995</v>
      </c>
      <c r="D34" s="41">
        <v>0.56999999999999995</v>
      </c>
      <c r="E34" s="41">
        <v>0.56999999999999995</v>
      </c>
      <c r="F34" s="42">
        <v>0.56999999999999995</v>
      </c>
      <c r="G34" s="43">
        <v>0</v>
      </c>
      <c r="H34" s="43">
        <v>0</v>
      </c>
      <c r="I34" s="62">
        <v>317858</v>
      </c>
      <c r="J34" s="63">
        <v>167138.66</v>
      </c>
      <c r="K34" s="46">
        <v>-0.3666666666666667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-0.3666666666666667</v>
      </c>
      <c r="Y34" s="53">
        <f t="shared" si="2"/>
        <v>317858</v>
      </c>
      <c r="Z34" s="53">
        <f t="shared" si="3"/>
        <v>167138.66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5595</v>
      </c>
      <c r="J35" s="63">
        <v>3307204.5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5595</v>
      </c>
      <c r="Z35" s="53">
        <f t="shared" si="3"/>
        <v>3307204.5</v>
      </c>
    </row>
    <row r="36" spans="2:26" x14ac:dyDescent="0.25">
      <c r="B36" s="60" t="s">
        <v>56</v>
      </c>
      <c r="C36" s="41">
        <v>47</v>
      </c>
      <c r="D36" s="61">
        <v>47</v>
      </c>
      <c r="E36" s="61">
        <v>47</v>
      </c>
      <c r="F36" s="42">
        <v>47</v>
      </c>
      <c r="G36" s="43">
        <v>0</v>
      </c>
      <c r="H36" s="43">
        <v>0</v>
      </c>
      <c r="I36" s="62">
        <v>356379</v>
      </c>
      <c r="J36" s="63">
        <v>15920825.050000001</v>
      </c>
      <c r="K36" s="46">
        <v>-0.17543859649122806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-0.17543859649122806</v>
      </c>
      <c r="Y36" s="53">
        <f t="shared" si="2"/>
        <v>356379</v>
      </c>
      <c r="Z36" s="53">
        <f t="shared" si="3"/>
        <v>15920825.050000001</v>
      </c>
    </row>
    <row r="37" spans="2:26" x14ac:dyDescent="0.25">
      <c r="B37" s="60" t="s">
        <v>57</v>
      </c>
      <c r="C37" s="41">
        <v>0.56000000000000005</v>
      </c>
      <c r="D37" s="41">
        <v>0.56000000000000005</v>
      </c>
      <c r="E37" s="41">
        <v>0.56000000000000005</v>
      </c>
      <c r="F37" s="42">
        <v>0.56000000000000005</v>
      </c>
      <c r="G37" s="43">
        <v>0</v>
      </c>
      <c r="H37" s="43">
        <v>0</v>
      </c>
      <c r="I37" s="62">
        <v>86574</v>
      </c>
      <c r="J37" s="63">
        <v>49026.6</v>
      </c>
      <c r="K37" s="46">
        <v>-3.4482758620689502E-2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-3.4482758620689502E-2</v>
      </c>
      <c r="Y37" s="53">
        <f t="shared" si="2"/>
        <v>86574</v>
      </c>
      <c r="Z37" s="53">
        <f t="shared" si="3"/>
        <v>49026.6</v>
      </c>
    </row>
    <row r="38" spans="2:26" x14ac:dyDescent="0.25">
      <c r="B38" s="60" t="s">
        <v>58</v>
      </c>
      <c r="C38" s="41">
        <v>2.99</v>
      </c>
      <c r="D38" s="41">
        <v>2.99</v>
      </c>
      <c r="E38" s="41">
        <v>2.99</v>
      </c>
      <c r="F38" s="42">
        <v>2.99</v>
      </c>
      <c r="G38" s="43">
        <v>0</v>
      </c>
      <c r="H38" s="43">
        <v>0</v>
      </c>
      <c r="I38" s="62">
        <v>659012</v>
      </c>
      <c r="J38" s="63">
        <v>1968742.2</v>
      </c>
      <c r="K38" s="46">
        <v>3.1034482758620863E-2</v>
      </c>
      <c r="L38" s="47"/>
      <c r="V38" s="7" t="str">
        <f t="shared" si="0"/>
        <v>ELLAHLAKES</v>
      </c>
      <c r="W38" s="52">
        <f t="shared" si="5"/>
        <v>0</v>
      </c>
      <c r="X38" s="52">
        <f t="shared" si="1"/>
        <v>3.1034482758620863E-2</v>
      </c>
      <c r="Y38" s="53">
        <f t="shared" si="2"/>
        <v>659012</v>
      </c>
      <c r="Z38" s="53">
        <f t="shared" si="3"/>
        <v>1968742.2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500</v>
      </c>
      <c r="J39" s="63">
        <v>10500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500</v>
      </c>
      <c r="Z39" s="53">
        <f t="shared" si="3"/>
        <v>10500</v>
      </c>
    </row>
    <row r="40" spans="2:26" x14ac:dyDescent="0.25">
      <c r="B40" s="60" t="s">
        <v>60</v>
      </c>
      <c r="C40" s="41">
        <v>15.4</v>
      </c>
      <c r="D40" s="41">
        <v>16</v>
      </c>
      <c r="E40" s="41">
        <v>16</v>
      </c>
      <c r="F40" s="42">
        <v>16</v>
      </c>
      <c r="G40" s="43">
        <v>0.59999999999999964</v>
      </c>
      <c r="H40" s="43">
        <v>3.8961038961038938</v>
      </c>
      <c r="I40" s="62">
        <v>315208</v>
      </c>
      <c r="J40" s="63">
        <v>4985558.8499999996</v>
      </c>
      <c r="K40" s="46">
        <v>0.15523465703971118</v>
      </c>
      <c r="L40" s="47"/>
      <c r="V40" s="7" t="str">
        <f t="shared" si="0"/>
        <v>ETERNA</v>
      </c>
      <c r="W40" s="52">
        <f t="shared" si="5"/>
        <v>3.8961038961038939E-2</v>
      </c>
      <c r="X40" s="52">
        <f t="shared" si="1"/>
        <v>0.15523465703971118</v>
      </c>
      <c r="Y40" s="53">
        <f t="shared" si="2"/>
        <v>315208</v>
      </c>
      <c r="Z40" s="53">
        <f t="shared" si="3"/>
        <v>4985558.8499999996</v>
      </c>
    </row>
    <row r="41" spans="2:26" x14ac:dyDescent="0.25">
      <c r="B41" s="60" t="s">
        <v>61</v>
      </c>
      <c r="C41" s="41">
        <v>21.35</v>
      </c>
      <c r="D41" s="61">
        <v>21.35</v>
      </c>
      <c r="E41" s="61">
        <v>21.35</v>
      </c>
      <c r="F41" s="42">
        <v>21.35</v>
      </c>
      <c r="G41" s="43">
        <v>0</v>
      </c>
      <c r="H41" s="43">
        <v>0</v>
      </c>
      <c r="I41" s="62">
        <v>670944</v>
      </c>
      <c r="J41" s="63">
        <v>14051759.800000001</v>
      </c>
      <c r="K41" s="46">
        <v>2.1531100478469067E-2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2.1531100478469067E-2</v>
      </c>
      <c r="Y41" s="53">
        <f t="shared" si="2"/>
        <v>670944</v>
      </c>
      <c r="Z41" s="53">
        <f t="shared" si="3"/>
        <v>14051759.800000001</v>
      </c>
    </row>
    <row r="42" spans="2:26" x14ac:dyDescent="0.25">
      <c r="B42" s="60" t="s">
        <v>62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119582</v>
      </c>
      <c r="J42" s="63">
        <v>578874.55000000005</v>
      </c>
      <c r="K42" s="46">
        <v>-0.17355371900826444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-0.17355371900826444</v>
      </c>
      <c r="Y42" s="53">
        <f t="shared" si="2"/>
        <v>119582</v>
      </c>
      <c r="Z42" s="53">
        <f t="shared" si="3"/>
        <v>578874.55000000005</v>
      </c>
    </row>
    <row r="43" spans="2:26" x14ac:dyDescent="0.25">
      <c r="B43" s="60" t="s">
        <v>63</v>
      </c>
      <c r="C43" s="41">
        <v>21.9</v>
      </c>
      <c r="D43" s="61">
        <v>23.5</v>
      </c>
      <c r="E43" s="61">
        <v>21.15</v>
      </c>
      <c r="F43" s="42">
        <v>21.15</v>
      </c>
      <c r="G43" s="43">
        <v>-0.75</v>
      </c>
      <c r="H43" s="43">
        <v>-3.4246575342465757</v>
      </c>
      <c r="I43" s="62">
        <v>207913212</v>
      </c>
      <c r="J43" s="63">
        <v>4573252682.8999977</v>
      </c>
      <c r="K43" s="46">
        <v>-0.1019108280254778</v>
      </c>
      <c r="L43" s="47"/>
      <c r="V43" s="7" t="str">
        <f t="shared" si="0"/>
        <v>FBNH</v>
      </c>
      <c r="W43" s="52">
        <f t="shared" si="5"/>
        <v>-3.4246575342465758E-2</v>
      </c>
      <c r="X43" s="52">
        <f t="shared" si="1"/>
        <v>-0.1019108280254778</v>
      </c>
      <c r="Y43" s="53">
        <f t="shared" si="2"/>
        <v>207913212</v>
      </c>
      <c r="Z43" s="53">
        <f t="shared" si="3"/>
        <v>4573252682.8999977</v>
      </c>
    </row>
    <row r="44" spans="2:26" x14ac:dyDescent="0.25">
      <c r="B44" s="60" t="s">
        <v>64</v>
      </c>
      <c r="C44" s="41">
        <v>7.8</v>
      </c>
      <c r="D44" s="61">
        <v>7.85</v>
      </c>
      <c r="E44" s="61">
        <v>7.65</v>
      </c>
      <c r="F44" s="42">
        <v>7.85</v>
      </c>
      <c r="G44" s="43">
        <v>4.9999999999999822E-2</v>
      </c>
      <c r="H44" s="43">
        <v>0.64102564102563875</v>
      </c>
      <c r="I44" s="62">
        <v>2734105</v>
      </c>
      <c r="J44" s="63">
        <v>21283319.100000001</v>
      </c>
      <c r="K44" s="46">
        <v>6.0810810810810745E-2</v>
      </c>
      <c r="L44" s="47"/>
      <c r="V44" s="7" t="str">
        <f t="shared" si="0"/>
        <v>FCMB</v>
      </c>
      <c r="W44" s="52">
        <f t="shared" si="5"/>
        <v>6.4102564102563875E-3</v>
      </c>
      <c r="X44" s="52">
        <f t="shared" si="1"/>
        <v>6.0810810810810745E-2</v>
      </c>
      <c r="Y44" s="53">
        <f t="shared" si="2"/>
        <v>2734105</v>
      </c>
      <c r="Z44" s="53">
        <f t="shared" si="3"/>
        <v>21283319.100000001</v>
      </c>
    </row>
    <row r="45" spans="2:26" x14ac:dyDescent="0.25">
      <c r="B45" s="60" t="s">
        <v>65</v>
      </c>
      <c r="C45" s="41">
        <v>10.4</v>
      </c>
      <c r="D45" s="61">
        <v>10.8</v>
      </c>
      <c r="E45" s="61">
        <v>9.9</v>
      </c>
      <c r="F45" s="42">
        <v>9.9</v>
      </c>
      <c r="G45" s="43">
        <v>-0.5</v>
      </c>
      <c r="H45" s="43">
        <v>-4.8076923076923075</v>
      </c>
      <c r="I45" s="62">
        <v>38446002</v>
      </c>
      <c r="J45" s="63">
        <v>392168891.85000002</v>
      </c>
      <c r="K45" s="46">
        <v>-8.7557603686635899E-2</v>
      </c>
      <c r="L45" s="47"/>
      <c r="V45" s="7" t="str">
        <f t="shared" si="0"/>
        <v>FIDELITYBK</v>
      </c>
      <c r="W45" s="52">
        <f t="shared" si="5"/>
        <v>-4.8076923076923073E-2</v>
      </c>
      <c r="X45" s="52">
        <f t="shared" si="1"/>
        <v>-8.7557603686635899E-2</v>
      </c>
      <c r="Y45" s="53">
        <f t="shared" si="2"/>
        <v>38446002</v>
      </c>
      <c r="Z45" s="53">
        <f t="shared" si="3"/>
        <v>392168891.85000002</v>
      </c>
    </row>
    <row r="46" spans="2:26" x14ac:dyDescent="0.25">
      <c r="B46" s="60" t="s">
        <v>66</v>
      </c>
      <c r="C46" s="41">
        <v>14.5</v>
      </c>
      <c r="D46" s="61">
        <v>15</v>
      </c>
      <c r="E46" s="61">
        <v>15</v>
      </c>
      <c r="F46" s="42">
        <v>15</v>
      </c>
      <c r="G46" s="43">
        <v>0.5</v>
      </c>
      <c r="H46" s="43">
        <v>3.4482758620689653</v>
      </c>
      <c r="I46" s="62">
        <v>786218</v>
      </c>
      <c r="J46" s="63">
        <v>11440356.199999999</v>
      </c>
      <c r="K46" s="46">
        <v>-0.1428571428571429</v>
      </c>
      <c r="L46" s="47"/>
      <c r="V46" s="7" t="str">
        <f t="shared" si="0"/>
        <v>FIDSON</v>
      </c>
      <c r="W46" s="52">
        <f t="shared" si="5"/>
        <v>3.4482758620689655E-2</v>
      </c>
      <c r="X46" s="52">
        <f t="shared" si="1"/>
        <v>-0.1428571428571429</v>
      </c>
      <c r="Y46" s="53">
        <f t="shared" si="2"/>
        <v>786218</v>
      </c>
      <c r="Z46" s="53">
        <f t="shared" si="3"/>
        <v>11440356.199999999</v>
      </c>
    </row>
    <row r="47" spans="2:26" x14ac:dyDescent="0.25">
      <c r="B47" s="60" t="s">
        <v>67</v>
      </c>
      <c r="C47" s="41">
        <v>42.4</v>
      </c>
      <c r="D47" s="61">
        <v>42.4</v>
      </c>
      <c r="E47" s="61">
        <v>42.4</v>
      </c>
      <c r="F47" s="42">
        <v>42.4</v>
      </c>
      <c r="G47" s="43">
        <v>0</v>
      </c>
      <c r="H47" s="43">
        <v>0</v>
      </c>
      <c r="I47" s="62">
        <v>1111268</v>
      </c>
      <c r="J47" s="63">
        <v>46606173.700000003</v>
      </c>
      <c r="K47" s="46">
        <v>0.28290468986384276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0.28290468986384276</v>
      </c>
      <c r="Y47" s="53">
        <f t="shared" si="2"/>
        <v>1111268</v>
      </c>
      <c r="Z47" s="53">
        <f t="shared" si="3"/>
        <v>46606173.700000003</v>
      </c>
    </row>
    <row r="48" spans="2:26" x14ac:dyDescent="0.25">
      <c r="B48" s="60" t="s">
        <v>68</v>
      </c>
      <c r="C48" s="41">
        <v>1.37</v>
      </c>
      <c r="D48" s="61">
        <v>1.47</v>
      </c>
      <c r="E48" s="61">
        <v>1.3</v>
      </c>
      <c r="F48" s="42">
        <v>1.34</v>
      </c>
      <c r="G48" s="43">
        <v>-3.0000000000000027E-2</v>
      </c>
      <c r="H48" s="43">
        <v>-2.189781021897812</v>
      </c>
      <c r="I48" s="62">
        <v>1992105</v>
      </c>
      <c r="J48" s="63">
        <v>2777959.7</v>
      </c>
      <c r="K48" s="46">
        <v>-9.4594594594594517E-2</v>
      </c>
      <c r="L48" s="47"/>
      <c r="V48" s="7" t="str">
        <f t="shared" si="0"/>
        <v>FTNCOCOA</v>
      </c>
      <c r="W48" s="52">
        <f t="shared" si="5"/>
        <v>-2.1897810218978121E-2</v>
      </c>
      <c r="X48" s="52">
        <f t="shared" si="1"/>
        <v>-9.4594594594594517E-2</v>
      </c>
      <c r="Y48" s="53">
        <f t="shared" si="2"/>
        <v>1992105</v>
      </c>
      <c r="Z48" s="53">
        <f t="shared" si="3"/>
        <v>2777959.7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2136</v>
      </c>
      <c r="J49" s="63">
        <v>1922400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2136</v>
      </c>
      <c r="Z49" s="53">
        <f t="shared" si="3"/>
        <v>1922400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2002</v>
      </c>
      <c r="J50" s="63">
        <v>5996.3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2002</v>
      </c>
      <c r="Z50" s="53">
        <f t="shared" si="3"/>
        <v>5996.3</v>
      </c>
    </row>
    <row r="51" spans="2:26" x14ac:dyDescent="0.25">
      <c r="B51" s="60" t="s">
        <v>71</v>
      </c>
      <c r="C51" s="41">
        <v>44.9</v>
      </c>
      <c r="D51" s="41">
        <v>44.55</v>
      </c>
      <c r="E51" s="41">
        <v>44</v>
      </c>
      <c r="F51" s="42">
        <v>44</v>
      </c>
      <c r="G51" s="43">
        <v>-0.89999999999999858</v>
      </c>
      <c r="H51" s="43">
        <v>-2.0044543429844066</v>
      </c>
      <c r="I51" s="62">
        <v>58553907</v>
      </c>
      <c r="J51" s="63">
        <v>2604538275.5500002</v>
      </c>
      <c r="K51" s="46">
        <v>8.6419753086419693E-2</v>
      </c>
      <c r="L51" s="47"/>
      <c r="V51" s="7" t="str">
        <f t="shared" si="0"/>
        <v>GTCO</v>
      </c>
      <c r="W51" s="52">
        <f t="shared" si="5"/>
        <v>-2.0044543429844065E-2</v>
      </c>
      <c r="X51" s="52">
        <f t="shared" si="1"/>
        <v>8.6419753086419693E-2</v>
      </c>
      <c r="Y51" s="53">
        <f t="shared" si="2"/>
        <v>58553907</v>
      </c>
      <c r="Z51" s="53">
        <f t="shared" si="3"/>
        <v>2604538275.5500002</v>
      </c>
    </row>
    <row r="52" spans="2:26" x14ac:dyDescent="0.25">
      <c r="B52" s="60" t="s">
        <v>72</v>
      </c>
      <c r="C52" s="41">
        <v>0.35</v>
      </c>
      <c r="D52" s="61">
        <v>0.34</v>
      </c>
      <c r="E52" s="61">
        <v>0.33</v>
      </c>
      <c r="F52" s="42">
        <v>0.34</v>
      </c>
      <c r="G52" s="43">
        <v>-9.9999999999999534E-3</v>
      </c>
      <c r="H52" s="43">
        <v>-2.8571428571428439</v>
      </c>
      <c r="I52" s="62">
        <v>3454980</v>
      </c>
      <c r="J52" s="63">
        <v>1148647.2</v>
      </c>
      <c r="K52" s="46">
        <v>0.1724137931034484</v>
      </c>
      <c r="L52" s="47"/>
      <c r="V52" s="7" t="str">
        <f t="shared" si="0"/>
        <v>GUINEAINS</v>
      </c>
      <c r="W52" s="52">
        <f t="shared" si="5"/>
        <v>-2.8571428571428439E-2</v>
      </c>
      <c r="X52" s="52">
        <f t="shared" si="1"/>
        <v>0.1724137931034484</v>
      </c>
      <c r="Y52" s="53">
        <f t="shared" si="2"/>
        <v>3454980</v>
      </c>
      <c r="Z52" s="53">
        <f t="shared" si="3"/>
        <v>1148647.2</v>
      </c>
    </row>
    <row r="53" spans="2:26" x14ac:dyDescent="0.25">
      <c r="B53" s="60" t="s">
        <v>73</v>
      </c>
      <c r="C53" s="41">
        <v>70</v>
      </c>
      <c r="D53" s="61">
        <v>70</v>
      </c>
      <c r="E53" s="61">
        <v>70</v>
      </c>
      <c r="F53" s="42">
        <v>70</v>
      </c>
      <c r="G53" s="43">
        <v>0</v>
      </c>
      <c r="H53" s="43">
        <v>0</v>
      </c>
      <c r="I53" s="62">
        <v>531278</v>
      </c>
      <c r="J53" s="63">
        <v>36574735.950000003</v>
      </c>
      <c r="K53" s="46">
        <v>6.0606060606060552E-2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6.0606060606060552E-2</v>
      </c>
      <c r="Y53" s="53">
        <f t="shared" si="2"/>
        <v>531278</v>
      </c>
      <c r="Z53" s="53">
        <f t="shared" si="3"/>
        <v>36574735.950000003</v>
      </c>
    </row>
    <row r="54" spans="2:26" x14ac:dyDescent="0.25">
      <c r="B54" s="60" t="s">
        <v>74</v>
      </c>
      <c r="C54" s="41">
        <v>3.4</v>
      </c>
      <c r="D54" s="41">
        <v>3.4</v>
      </c>
      <c r="E54" s="41">
        <v>3.4</v>
      </c>
      <c r="F54" s="42">
        <v>3.4</v>
      </c>
      <c r="G54" s="43">
        <v>0</v>
      </c>
      <c r="H54" s="43">
        <v>0</v>
      </c>
      <c r="I54" s="62">
        <v>413344</v>
      </c>
      <c r="J54" s="63">
        <v>1393250.28</v>
      </c>
      <c r="K54" s="46">
        <v>2.4096385542168752E-2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2.4096385542168752E-2</v>
      </c>
      <c r="Y54" s="53">
        <f t="shared" si="2"/>
        <v>413344</v>
      </c>
      <c r="Z54" s="53">
        <f t="shared" si="3"/>
        <v>1393250.28</v>
      </c>
    </row>
    <row r="55" spans="2:26" x14ac:dyDescent="0.25">
      <c r="B55" s="60" t="s">
        <v>75</v>
      </c>
      <c r="C55" s="41">
        <v>7.25</v>
      </c>
      <c r="D55" s="61">
        <v>7.25</v>
      </c>
      <c r="E55" s="61">
        <v>7.25</v>
      </c>
      <c r="F55" s="42">
        <v>7.25</v>
      </c>
      <c r="G55" s="43">
        <v>0</v>
      </c>
      <c r="H55" s="43">
        <v>0</v>
      </c>
      <c r="I55" s="62">
        <v>406810</v>
      </c>
      <c r="J55" s="63">
        <v>2826854.6</v>
      </c>
      <c r="K55" s="46">
        <v>0.20833333333333326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0.20833333333333326</v>
      </c>
      <c r="Y55" s="53">
        <f t="shared" si="2"/>
        <v>406810</v>
      </c>
      <c r="Z55" s="53">
        <f t="shared" si="3"/>
        <v>2826854.6</v>
      </c>
    </row>
    <row r="56" spans="2:26" x14ac:dyDescent="0.25">
      <c r="B56" s="60" t="s">
        <v>76</v>
      </c>
      <c r="C56" s="41">
        <v>12</v>
      </c>
      <c r="D56" s="61">
        <v>11.9</v>
      </c>
      <c r="E56" s="61">
        <v>11.9</v>
      </c>
      <c r="F56" s="42">
        <v>11.9</v>
      </c>
      <c r="G56" s="43">
        <v>-9.9999999999999645E-2</v>
      </c>
      <c r="H56" s="43">
        <v>-0.83333333333333037</v>
      </c>
      <c r="I56" s="62">
        <v>164116</v>
      </c>
      <c r="J56" s="63">
        <v>1960400.6</v>
      </c>
      <c r="K56" s="46">
        <v>-0.11524163568773227</v>
      </c>
      <c r="L56" s="47"/>
      <c r="V56" s="7" t="str">
        <f t="shared" si="0"/>
        <v>IMG</v>
      </c>
      <c r="W56" s="52">
        <f t="shared" si="5"/>
        <v>-8.3333333333333037E-3</v>
      </c>
      <c r="X56" s="52">
        <f t="shared" si="1"/>
        <v>-0.11524163568773227</v>
      </c>
      <c r="Y56" s="53">
        <f t="shared" si="2"/>
        <v>164116</v>
      </c>
      <c r="Z56" s="53">
        <f t="shared" si="3"/>
        <v>1960400.6</v>
      </c>
    </row>
    <row r="57" spans="2:26" x14ac:dyDescent="0.25">
      <c r="B57" s="60" t="s">
        <v>77</v>
      </c>
      <c r="C57" s="41">
        <v>7.05</v>
      </c>
      <c r="D57" s="61">
        <v>7.05</v>
      </c>
      <c r="E57" s="61">
        <v>7.05</v>
      </c>
      <c r="F57" s="42">
        <v>7.05</v>
      </c>
      <c r="G57" s="43">
        <v>0</v>
      </c>
      <c r="H57" s="43">
        <v>0</v>
      </c>
      <c r="I57" s="62">
        <v>1500</v>
      </c>
      <c r="J57" s="63">
        <v>9525</v>
      </c>
      <c r="K57" s="46">
        <v>0.17500000000000004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0.17500000000000004</v>
      </c>
      <c r="Y57" s="53">
        <f t="shared" si="2"/>
        <v>1500</v>
      </c>
      <c r="Z57" s="53">
        <f t="shared" si="3"/>
        <v>9525</v>
      </c>
    </row>
    <row r="58" spans="2:26" x14ac:dyDescent="0.25">
      <c r="B58" s="60" t="s">
        <v>78</v>
      </c>
      <c r="C58" s="41">
        <v>4</v>
      </c>
      <c r="D58" s="61">
        <v>4.4000000000000004</v>
      </c>
      <c r="E58" s="61">
        <v>4</v>
      </c>
      <c r="F58" s="42">
        <v>4.4000000000000004</v>
      </c>
      <c r="G58" s="43">
        <v>0.40000000000000036</v>
      </c>
      <c r="H58" s="43">
        <v>10.000000000000009</v>
      </c>
      <c r="I58" s="62">
        <v>3800831</v>
      </c>
      <c r="J58" s="63">
        <v>15743645.74</v>
      </c>
      <c r="K58" s="46">
        <v>-8.3333333333333259E-2</v>
      </c>
      <c r="L58" s="47"/>
      <c r="V58" s="7" t="str">
        <f t="shared" si="0"/>
        <v>INTBREW</v>
      </c>
      <c r="W58" s="52">
        <f t="shared" si="5"/>
        <v>0.10000000000000009</v>
      </c>
      <c r="X58" s="52">
        <f t="shared" si="1"/>
        <v>-8.3333333333333259E-2</v>
      </c>
      <c r="Y58" s="53">
        <f t="shared" si="2"/>
        <v>3800831</v>
      </c>
      <c r="Z58" s="53">
        <f t="shared" si="3"/>
        <v>15743645.74</v>
      </c>
    </row>
    <row r="59" spans="2:26" x14ac:dyDescent="0.25">
      <c r="B59" s="60" t="s">
        <v>79</v>
      </c>
      <c r="C59" s="41">
        <v>1.58</v>
      </c>
      <c r="D59" s="41">
        <v>1.52</v>
      </c>
      <c r="E59" s="41">
        <v>1.52</v>
      </c>
      <c r="F59" s="42">
        <v>1.52</v>
      </c>
      <c r="G59" s="43">
        <v>-6.0000000000000053E-2</v>
      </c>
      <c r="H59" s="43">
        <v>-3.7974683544303827</v>
      </c>
      <c r="I59" s="62">
        <v>1515574</v>
      </c>
      <c r="J59" s="63">
        <v>2306815.4900000002</v>
      </c>
      <c r="K59" s="46">
        <v>9.3525179856115193E-2</v>
      </c>
      <c r="L59" s="47"/>
      <c r="V59" s="7" t="str">
        <f t="shared" si="0"/>
        <v>INTENEGINS</v>
      </c>
      <c r="W59" s="52">
        <f t="shared" si="5"/>
        <v>-3.7974683544303826E-2</v>
      </c>
      <c r="X59" s="52">
        <f t="shared" si="1"/>
        <v>9.3525179856115193E-2</v>
      </c>
      <c r="Y59" s="53">
        <f t="shared" si="2"/>
        <v>1515574</v>
      </c>
      <c r="Z59" s="53">
        <f t="shared" si="3"/>
        <v>2306815.4900000002</v>
      </c>
    </row>
    <row r="60" spans="2:26" x14ac:dyDescent="0.25">
      <c r="B60" s="60" t="s">
        <v>80</v>
      </c>
      <c r="C60" s="41">
        <v>2.25</v>
      </c>
      <c r="D60" s="61">
        <v>2.25</v>
      </c>
      <c r="E60" s="61">
        <v>2.1</v>
      </c>
      <c r="F60" s="42">
        <v>2.2000000000000002</v>
      </c>
      <c r="G60" s="43">
        <v>-4.9999999999999822E-2</v>
      </c>
      <c r="H60" s="43">
        <v>-2.2222222222222143</v>
      </c>
      <c r="I60" s="62">
        <v>3649098</v>
      </c>
      <c r="J60" s="63">
        <v>7957836.0800000001</v>
      </c>
      <c r="K60" s="46">
        <v>0.13402061855670122</v>
      </c>
      <c r="V60" s="7" t="str">
        <f t="shared" si="0"/>
        <v>JAIZBANK</v>
      </c>
      <c r="W60" s="52">
        <f t="shared" si="5"/>
        <v>-2.2222222222222143E-2</v>
      </c>
      <c r="X60" s="52">
        <f t="shared" si="1"/>
        <v>0.13402061855670122</v>
      </c>
      <c r="Y60" s="53">
        <f t="shared" si="2"/>
        <v>3649098</v>
      </c>
      <c r="Z60" s="53">
        <f t="shared" si="3"/>
        <v>7957836.0800000001</v>
      </c>
    </row>
    <row r="61" spans="2:26" x14ac:dyDescent="0.25">
      <c r="B61" s="60" t="s">
        <v>81</v>
      </c>
      <c r="C61" s="41">
        <v>1.95</v>
      </c>
      <c r="D61" s="61">
        <v>2</v>
      </c>
      <c r="E61" s="61">
        <v>1.95</v>
      </c>
      <c r="F61" s="42">
        <v>1.95</v>
      </c>
      <c r="G61" s="43">
        <v>0</v>
      </c>
      <c r="H61" s="43">
        <v>0</v>
      </c>
      <c r="I61" s="62">
        <v>937622</v>
      </c>
      <c r="J61" s="63">
        <v>1862025.19</v>
      </c>
      <c r="K61" s="46">
        <v>0.14705882352941169</v>
      </c>
      <c r="L61" s="47"/>
      <c r="V61" s="7" t="str">
        <f t="shared" si="0"/>
        <v>JAPAULGOLD</v>
      </c>
      <c r="W61" s="52">
        <f t="shared" si="5"/>
        <v>0</v>
      </c>
      <c r="X61" s="52">
        <f t="shared" si="1"/>
        <v>0.14705882352941169</v>
      </c>
      <c r="Y61" s="53">
        <f t="shared" si="2"/>
        <v>937622</v>
      </c>
      <c r="Z61" s="53">
        <f t="shared" si="3"/>
        <v>1862025.19</v>
      </c>
    </row>
    <row r="62" spans="2:26" x14ac:dyDescent="0.25">
      <c r="B62" s="60" t="s">
        <v>82</v>
      </c>
      <c r="C62" s="41">
        <v>92.2</v>
      </c>
      <c r="D62" s="41">
        <v>92.2</v>
      </c>
      <c r="E62" s="41">
        <v>92.2</v>
      </c>
      <c r="F62" s="42">
        <v>92.2</v>
      </c>
      <c r="G62" s="43">
        <v>0</v>
      </c>
      <c r="H62" s="43">
        <v>0</v>
      </c>
      <c r="I62" s="62">
        <v>605189</v>
      </c>
      <c r="J62" s="63">
        <v>54338684.649999999</v>
      </c>
      <c r="K62" s="46">
        <v>1.1441860465116278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1.1441860465116278</v>
      </c>
      <c r="Y62" s="53">
        <f t="shared" si="2"/>
        <v>605189</v>
      </c>
      <c r="Z62" s="53">
        <f t="shared" si="3"/>
        <v>54338684.649999999</v>
      </c>
    </row>
    <row r="63" spans="2:26" x14ac:dyDescent="0.25">
      <c r="B63" s="60" t="s">
        <v>83</v>
      </c>
      <c r="C63" s="41">
        <v>2.38</v>
      </c>
      <c r="D63" s="61">
        <v>2.61</v>
      </c>
      <c r="E63" s="61">
        <v>2.61</v>
      </c>
      <c r="F63" s="42">
        <v>2.61</v>
      </c>
      <c r="G63" s="43">
        <v>0.22999999999999998</v>
      </c>
      <c r="H63" s="43">
        <v>9.6638655462184886</v>
      </c>
      <c r="I63" s="62">
        <v>220176</v>
      </c>
      <c r="J63" s="63">
        <v>571773.6</v>
      </c>
      <c r="K63" s="46">
        <v>0.125</v>
      </c>
      <c r="L63" s="47"/>
      <c r="V63" s="7" t="str">
        <f t="shared" si="0"/>
        <v>JOHNHOLT</v>
      </c>
      <c r="W63" s="52">
        <f t="shared" si="5"/>
        <v>9.6638655462184891E-2</v>
      </c>
      <c r="X63" s="52">
        <f t="shared" si="1"/>
        <v>0.125</v>
      </c>
      <c r="Y63" s="53">
        <f t="shared" si="2"/>
        <v>220176</v>
      </c>
      <c r="Z63" s="53">
        <f t="shared" si="3"/>
        <v>571773.6</v>
      </c>
    </row>
    <row r="64" spans="2:26" x14ac:dyDescent="0.25">
      <c r="B64" s="60" t="s">
        <v>84</v>
      </c>
      <c r="C64" s="41">
        <v>2.02</v>
      </c>
      <c r="D64" s="61">
        <v>2.16</v>
      </c>
      <c r="E64" s="61">
        <v>2.16</v>
      </c>
      <c r="F64" s="42">
        <v>2.16</v>
      </c>
      <c r="G64" s="43">
        <v>0.14000000000000012</v>
      </c>
      <c r="H64" s="43">
        <v>6.9306930693069368</v>
      </c>
      <c r="I64" s="62">
        <v>461332</v>
      </c>
      <c r="J64" s="63">
        <v>988302.95</v>
      </c>
      <c r="K64" s="46">
        <v>0.1368421052631581</v>
      </c>
      <c r="L64" s="47"/>
      <c r="V64" s="7" t="str">
        <f t="shared" si="0"/>
        <v>LASACO</v>
      </c>
      <c r="W64" s="52">
        <f t="shared" si="5"/>
        <v>6.9306930693069368E-2</v>
      </c>
      <c r="X64" s="52">
        <f t="shared" si="1"/>
        <v>0.1368421052631581</v>
      </c>
      <c r="Y64" s="53">
        <f t="shared" si="2"/>
        <v>461332</v>
      </c>
      <c r="Z64" s="53">
        <f t="shared" si="3"/>
        <v>988302.95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6686</v>
      </c>
      <c r="J65" s="63">
        <v>24270.18</v>
      </c>
      <c r="K65" s="46">
        <v>3.4482758620689724E-2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3.4482758620689724E-2</v>
      </c>
      <c r="Y65" s="53">
        <f t="shared" si="2"/>
        <v>6686</v>
      </c>
      <c r="Z65" s="53">
        <f t="shared" si="3"/>
        <v>24270.18</v>
      </c>
    </row>
    <row r="66" spans="2:26" x14ac:dyDescent="0.25">
      <c r="B66" s="60" t="s">
        <v>86</v>
      </c>
      <c r="C66" s="41">
        <v>0.9</v>
      </c>
      <c r="D66" s="61">
        <v>0.9</v>
      </c>
      <c r="E66" s="61">
        <v>0.9</v>
      </c>
      <c r="F66" s="42">
        <v>0.9</v>
      </c>
      <c r="G66" s="43">
        <v>0</v>
      </c>
      <c r="H66" s="43">
        <v>0</v>
      </c>
      <c r="I66" s="62">
        <v>15367</v>
      </c>
      <c r="J66" s="63">
        <v>14367.69</v>
      </c>
      <c r="K66" s="46">
        <v>0.125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0.125</v>
      </c>
      <c r="Y66" s="53">
        <f t="shared" si="2"/>
        <v>15367</v>
      </c>
      <c r="Z66" s="53">
        <f t="shared" si="3"/>
        <v>14367.69</v>
      </c>
    </row>
    <row r="67" spans="2:26" x14ac:dyDescent="0.25">
      <c r="B67" s="60" t="s">
        <v>87</v>
      </c>
      <c r="C67" s="41">
        <v>1.75</v>
      </c>
      <c r="D67" s="41">
        <v>1.71</v>
      </c>
      <c r="E67" s="41">
        <v>1.71</v>
      </c>
      <c r="F67" s="42">
        <v>1.71</v>
      </c>
      <c r="G67" s="43">
        <v>-4.0000000000000036E-2</v>
      </c>
      <c r="H67" s="43">
        <v>-2.2857142857142878</v>
      </c>
      <c r="I67" s="62">
        <v>501633</v>
      </c>
      <c r="J67" s="63">
        <v>869005.91</v>
      </c>
      <c r="K67" s="46">
        <v>-7.5675675675675791E-2</v>
      </c>
      <c r="L67" s="47"/>
      <c r="V67" s="7" t="str">
        <f t="shared" si="0"/>
        <v>LIVESTOCK</v>
      </c>
      <c r="W67" s="52">
        <f t="shared" si="5"/>
        <v>-2.2857142857142878E-2</v>
      </c>
      <c r="X67" s="52">
        <f t="shared" si="1"/>
        <v>-7.5675675675675791E-2</v>
      </c>
      <c r="Y67" s="53">
        <f t="shared" si="2"/>
        <v>501633</v>
      </c>
      <c r="Z67" s="53">
        <f t="shared" si="3"/>
        <v>869005.91</v>
      </c>
    </row>
    <row r="68" spans="2:26" x14ac:dyDescent="0.25">
      <c r="B68" s="60" t="s">
        <v>88</v>
      </c>
      <c r="C68" s="41">
        <v>5.4</v>
      </c>
      <c r="D68" s="61">
        <v>5.4</v>
      </c>
      <c r="E68" s="61">
        <v>5.24</v>
      </c>
      <c r="F68" s="42">
        <v>5.24</v>
      </c>
      <c r="G68" s="43">
        <v>-0.16000000000000014</v>
      </c>
      <c r="H68" s="43">
        <v>-2.9629629629629655</v>
      </c>
      <c r="I68" s="62">
        <v>1295021</v>
      </c>
      <c r="J68" s="63">
        <v>6898224.1200000001</v>
      </c>
      <c r="K68" s="46">
        <v>-4.7272727272727244E-2</v>
      </c>
      <c r="L68" s="47"/>
      <c r="V68" s="7" t="str">
        <f t="shared" si="0"/>
        <v>MANSARD</v>
      </c>
      <c r="W68" s="52">
        <f t="shared" si="5"/>
        <v>-2.9629629629629655E-2</v>
      </c>
      <c r="X68" s="52">
        <f t="shared" si="1"/>
        <v>-4.7272727272727244E-2</v>
      </c>
      <c r="Y68" s="53">
        <f t="shared" si="2"/>
        <v>1295021</v>
      </c>
      <c r="Z68" s="53">
        <f t="shared" si="3"/>
        <v>6898224.1200000001</v>
      </c>
    </row>
    <row r="69" spans="2:26" x14ac:dyDescent="0.25">
      <c r="B69" s="60" t="s">
        <v>89</v>
      </c>
      <c r="C69" s="41">
        <v>5.65</v>
      </c>
      <c r="D69" s="61">
        <v>6.21</v>
      </c>
      <c r="E69" s="61">
        <v>5.75</v>
      </c>
      <c r="F69" s="42">
        <v>5.75</v>
      </c>
      <c r="G69" s="43">
        <v>9.9999999999999645E-2</v>
      </c>
      <c r="H69" s="43">
        <v>1.7699115044247724</v>
      </c>
      <c r="I69" s="62">
        <v>1919576</v>
      </c>
      <c r="J69" s="63">
        <v>11435834.49</v>
      </c>
      <c r="K69" s="46">
        <v>9.5238095238095344E-2</v>
      </c>
      <c r="L69" s="47"/>
      <c r="V69" s="7" t="str">
        <f t="shared" si="0"/>
        <v>MAYBAKER</v>
      </c>
      <c r="W69" s="52">
        <f t="shared" si="5"/>
        <v>1.7699115044247725E-2</v>
      </c>
      <c r="X69" s="52">
        <f t="shared" si="1"/>
        <v>9.5238095238095344E-2</v>
      </c>
      <c r="Y69" s="53">
        <f t="shared" si="2"/>
        <v>1919576</v>
      </c>
      <c r="Z69" s="53">
        <f t="shared" si="3"/>
        <v>11435834.49</v>
      </c>
    </row>
    <row r="70" spans="2:26" x14ac:dyDescent="0.25">
      <c r="B70" s="60" t="s">
        <v>90</v>
      </c>
      <c r="C70" s="41">
        <v>0.56000000000000005</v>
      </c>
      <c r="D70" s="41">
        <v>0.57999999999999996</v>
      </c>
      <c r="E70" s="41">
        <v>0.55000000000000004</v>
      </c>
      <c r="F70" s="42">
        <v>0.56000000000000005</v>
      </c>
      <c r="G70" s="43">
        <v>0</v>
      </c>
      <c r="H70" s="43">
        <v>0</v>
      </c>
      <c r="I70" s="62">
        <v>2842583</v>
      </c>
      <c r="J70" s="63">
        <v>1598211.41</v>
      </c>
      <c r="K70" s="46">
        <v>5.6603773584905648E-2</v>
      </c>
      <c r="L70" s="47"/>
      <c r="V70" s="7" t="str">
        <f t="shared" si="0"/>
        <v>MBENEFIT</v>
      </c>
      <c r="W70" s="52">
        <f t="shared" si="5"/>
        <v>0</v>
      </c>
      <c r="X70" s="52">
        <f t="shared" si="1"/>
        <v>5.6603773584905648E-2</v>
      </c>
      <c r="Y70" s="53">
        <f t="shared" si="2"/>
        <v>2842583</v>
      </c>
      <c r="Z70" s="53">
        <f t="shared" si="3"/>
        <v>1598211.41</v>
      </c>
    </row>
    <row r="71" spans="2:26" x14ac:dyDescent="0.25">
      <c r="B71" s="60" t="s">
        <v>91</v>
      </c>
      <c r="C71" s="41">
        <v>1.05</v>
      </c>
      <c r="D71" s="41">
        <v>1.1499999999999999</v>
      </c>
      <c r="E71" s="41">
        <v>1.1499999999999999</v>
      </c>
      <c r="F71" s="42">
        <v>1.1499999999999999</v>
      </c>
      <c r="G71" s="43">
        <v>9.9999999999999867E-2</v>
      </c>
      <c r="H71" s="43">
        <v>9.5238095238095113</v>
      </c>
      <c r="I71" s="62">
        <v>354250</v>
      </c>
      <c r="J71" s="63">
        <v>402703</v>
      </c>
      <c r="K71" s="46">
        <v>0.36904761904761907</v>
      </c>
      <c r="L71" s="47"/>
      <c r="V71" s="7" t="str">
        <f t="shared" si="0"/>
        <v>MCNICHOLS</v>
      </c>
      <c r="W71" s="52">
        <f t="shared" si="5"/>
        <v>9.5238095238095108E-2</v>
      </c>
      <c r="X71" s="52">
        <f t="shared" si="1"/>
        <v>0.36904761904761907</v>
      </c>
      <c r="Y71" s="53">
        <f t="shared" si="2"/>
        <v>354250</v>
      </c>
      <c r="Z71" s="53">
        <f t="shared" si="3"/>
        <v>402703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9386</v>
      </c>
      <c r="J72" s="63">
        <v>94019.199999999997</v>
      </c>
      <c r="K72" s="46">
        <v>-0.20250000000000001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-0.20250000000000001</v>
      </c>
      <c r="Y72" s="53">
        <f t="shared" si="2"/>
        <v>9386</v>
      </c>
      <c r="Z72" s="53">
        <f t="shared" si="3"/>
        <v>94019.199999999997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48090</v>
      </c>
      <c r="J73" s="63">
        <v>234351.91</v>
      </c>
      <c r="K73" s="46">
        <v>0.47632311977715869</v>
      </c>
      <c r="L73" s="47"/>
      <c r="V73" s="7" t="str">
        <f t="shared" ref="V73:V133" si="6">IF(ISTEXT(B73),B73,"")</f>
        <v>MEYER</v>
      </c>
      <c r="W73" s="52">
        <f t="shared" si="5"/>
        <v>0</v>
      </c>
      <c r="X73" s="52">
        <f t="shared" ref="X73:X124" si="7">IF(ISTEXT(B73),K73,"")</f>
        <v>0.47632311977715869</v>
      </c>
      <c r="Y73" s="53">
        <f t="shared" ref="Y73:Y133" si="8">IF(ISTEXT(B73),I73,"")</f>
        <v>48090</v>
      </c>
      <c r="Z73" s="53">
        <f t="shared" ref="Z73:Z133" si="9">IF(ISTEXT(B73),J73,"")</f>
        <v>234351.91</v>
      </c>
    </row>
    <row r="74" spans="2:26" x14ac:dyDescent="0.25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10000</v>
      </c>
      <c r="J74" s="63">
        <v>41000</v>
      </c>
      <c r="K74" s="46">
        <v>0.58928571428571441</v>
      </c>
      <c r="L74" s="47"/>
      <c r="V74" s="7" t="str">
        <f t="shared" si="6"/>
        <v>MORISON</v>
      </c>
      <c r="W74" s="52">
        <f t="shared" ref="W74:W133" si="10">IF(ISTEXT(B74),H74,"")/100</f>
        <v>0</v>
      </c>
      <c r="X74" s="52">
        <f t="shared" si="7"/>
        <v>0.58928571428571441</v>
      </c>
      <c r="Y74" s="53">
        <f t="shared" si="8"/>
        <v>10000</v>
      </c>
      <c r="Z74" s="53">
        <f t="shared" si="9"/>
        <v>41000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53505</v>
      </c>
      <c r="J75" s="63">
        <v>7195593.0499999998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53505</v>
      </c>
      <c r="Z75" s="53">
        <f t="shared" si="9"/>
        <v>7195593.0499999998</v>
      </c>
    </row>
    <row r="76" spans="2:26" x14ac:dyDescent="0.25">
      <c r="B76" s="60" t="s">
        <v>96</v>
      </c>
      <c r="C76" s="41">
        <v>214.8</v>
      </c>
      <c r="D76" s="41">
        <v>214.8</v>
      </c>
      <c r="E76" s="41">
        <v>214.8</v>
      </c>
      <c r="F76" s="42">
        <v>214.8</v>
      </c>
      <c r="G76" s="43">
        <v>0</v>
      </c>
      <c r="H76" s="43">
        <v>0</v>
      </c>
      <c r="I76" s="62">
        <v>1859503</v>
      </c>
      <c r="J76" s="63">
        <v>380595266.30000001</v>
      </c>
      <c r="K76" s="46">
        <v>-0.18636363636363629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-0.18636363636363629</v>
      </c>
      <c r="Y76" s="53">
        <f t="shared" si="8"/>
        <v>1859503</v>
      </c>
      <c r="Z76" s="53">
        <f t="shared" si="9"/>
        <v>380595266.30000001</v>
      </c>
    </row>
    <row r="77" spans="2:26" x14ac:dyDescent="0.25">
      <c r="B77" s="60" t="s">
        <v>97</v>
      </c>
      <c r="C77" s="41">
        <v>12.4</v>
      </c>
      <c r="D77" s="61">
        <v>11.2</v>
      </c>
      <c r="E77" s="61">
        <v>11.2</v>
      </c>
      <c r="F77" s="42">
        <v>11.2</v>
      </c>
      <c r="G77" s="43">
        <v>-1.2000000000000011</v>
      </c>
      <c r="H77" s="43">
        <v>-9.6774193548387171</v>
      </c>
      <c r="I77" s="62">
        <v>102020</v>
      </c>
      <c r="J77" s="63">
        <v>1142624</v>
      </c>
      <c r="K77" s="46">
        <v>-0.39687668282175559</v>
      </c>
      <c r="L77" s="47"/>
      <c r="V77" s="7" t="str">
        <f t="shared" si="6"/>
        <v>MULTIVERSE</v>
      </c>
      <c r="W77" s="52">
        <f t="shared" si="10"/>
        <v>-9.6774193548387177E-2</v>
      </c>
      <c r="X77" s="52">
        <f t="shared" si="7"/>
        <v>-0.39687668282175559</v>
      </c>
      <c r="Y77" s="53">
        <f t="shared" si="8"/>
        <v>102020</v>
      </c>
      <c r="Z77" s="53">
        <f t="shared" si="9"/>
        <v>1142624</v>
      </c>
    </row>
    <row r="78" spans="2:26" x14ac:dyDescent="0.25">
      <c r="B78" s="60" t="s">
        <v>98</v>
      </c>
      <c r="C78" s="41">
        <v>32.549999999999997</v>
      </c>
      <c r="D78" s="41">
        <v>33</v>
      </c>
      <c r="E78" s="41">
        <v>33</v>
      </c>
      <c r="F78" s="42">
        <v>33</v>
      </c>
      <c r="G78" s="43">
        <v>0.45000000000000284</v>
      </c>
      <c r="H78" s="43">
        <v>1.3824884792626817</v>
      </c>
      <c r="I78" s="62">
        <v>470030</v>
      </c>
      <c r="J78" s="63">
        <v>15517188.550000001</v>
      </c>
      <c r="K78" s="46">
        <v>0.29921259842519699</v>
      </c>
      <c r="L78" s="47"/>
      <c r="V78" s="7" t="str">
        <f t="shared" si="6"/>
        <v>NAHCO</v>
      </c>
      <c r="W78" s="52">
        <f t="shared" si="10"/>
        <v>1.3824884792626817E-2</v>
      </c>
      <c r="X78" s="52">
        <f t="shared" si="7"/>
        <v>0.29921259842519699</v>
      </c>
      <c r="Y78" s="53">
        <f t="shared" si="8"/>
        <v>470030</v>
      </c>
      <c r="Z78" s="53">
        <f t="shared" si="9"/>
        <v>15517188.550000001</v>
      </c>
    </row>
    <row r="79" spans="2:26" x14ac:dyDescent="0.25">
      <c r="B79" s="60" t="s">
        <v>99</v>
      </c>
      <c r="C79" s="41">
        <v>36.799999999999997</v>
      </c>
      <c r="D79" s="41">
        <v>36.799999999999997</v>
      </c>
      <c r="E79" s="41">
        <v>36.799999999999997</v>
      </c>
      <c r="F79" s="42">
        <v>36.799999999999997</v>
      </c>
      <c r="G79" s="43">
        <v>0</v>
      </c>
      <c r="H79" s="43">
        <v>0</v>
      </c>
      <c r="I79" s="62">
        <v>1298096</v>
      </c>
      <c r="J79" s="63">
        <v>45826458.75</v>
      </c>
      <c r="K79" s="46">
        <v>-0.3153488372093024</v>
      </c>
      <c r="L79" s="47"/>
      <c r="V79" s="7" t="str">
        <f t="shared" si="6"/>
        <v>NASCON</v>
      </c>
      <c r="W79" s="52">
        <f t="shared" si="10"/>
        <v>0</v>
      </c>
      <c r="X79" s="52">
        <f t="shared" si="7"/>
        <v>-0.3153488372093024</v>
      </c>
      <c r="Y79" s="53">
        <f t="shared" si="8"/>
        <v>1298096</v>
      </c>
      <c r="Z79" s="53">
        <f t="shared" si="9"/>
        <v>45826458.75</v>
      </c>
    </row>
    <row r="80" spans="2:26" x14ac:dyDescent="0.25">
      <c r="B80" s="60" t="s">
        <v>100</v>
      </c>
      <c r="C80" s="41">
        <v>29</v>
      </c>
      <c r="D80" s="61">
        <v>29</v>
      </c>
      <c r="E80" s="61">
        <v>29</v>
      </c>
      <c r="F80" s="42">
        <v>29</v>
      </c>
      <c r="G80" s="43">
        <v>0</v>
      </c>
      <c r="H80" s="43">
        <v>0</v>
      </c>
      <c r="I80" s="62">
        <v>525066</v>
      </c>
      <c r="J80" s="63">
        <v>15598587.050000001</v>
      </c>
      <c r="K80" s="46">
        <v>-0.19444444444444442</v>
      </c>
      <c r="L80" s="47"/>
      <c r="V80" s="7" t="str">
        <f t="shared" si="6"/>
        <v>NB</v>
      </c>
      <c r="W80" s="52">
        <f t="shared" si="10"/>
        <v>0</v>
      </c>
      <c r="X80" s="52">
        <f t="shared" si="7"/>
        <v>-0.19444444444444442</v>
      </c>
      <c r="Y80" s="53">
        <f t="shared" si="8"/>
        <v>525066</v>
      </c>
      <c r="Z80" s="53">
        <f t="shared" si="9"/>
        <v>15598587.050000001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650</v>
      </c>
      <c r="J81" s="63">
        <v>2528.5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650</v>
      </c>
      <c r="Z81" s="53">
        <f t="shared" si="9"/>
        <v>2528.5</v>
      </c>
    </row>
    <row r="82" spans="2:26" x14ac:dyDescent="0.25">
      <c r="B82" s="60" t="s">
        <v>102</v>
      </c>
      <c r="C82" s="41">
        <v>1.6</v>
      </c>
      <c r="D82" s="61">
        <v>1.6</v>
      </c>
      <c r="E82" s="61">
        <v>1.6</v>
      </c>
      <c r="F82" s="42">
        <v>1.6</v>
      </c>
      <c r="G82" s="43">
        <v>0</v>
      </c>
      <c r="H82" s="43">
        <v>0</v>
      </c>
      <c r="I82" s="62">
        <v>1617442</v>
      </c>
      <c r="J82" s="63">
        <v>2590012.94</v>
      </c>
      <c r="K82" s="46">
        <v>-0.17525773195876282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-0.17525773195876282</v>
      </c>
      <c r="Y82" s="53">
        <f t="shared" si="8"/>
        <v>1617442</v>
      </c>
      <c r="Z82" s="53">
        <f t="shared" si="9"/>
        <v>2590012.94</v>
      </c>
    </row>
    <row r="83" spans="2:26" x14ac:dyDescent="0.25">
      <c r="B83" s="60" t="s">
        <v>103</v>
      </c>
      <c r="C83" s="41">
        <v>8.4</v>
      </c>
      <c r="D83" s="41">
        <v>7.9</v>
      </c>
      <c r="E83" s="41">
        <v>7.9</v>
      </c>
      <c r="F83" s="42">
        <v>7.9</v>
      </c>
      <c r="G83" s="43">
        <v>-0.5</v>
      </c>
      <c r="H83" s="43">
        <v>-5.9523809523809517</v>
      </c>
      <c r="I83" s="62">
        <v>1719774</v>
      </c>
      <c r="J83" s="63">
        <v>13696282.65</v>
      </c>
      <c r="K83" s="46">
        <v>0.25396825396825395</v>
      </c>
      <c r="L83" s="47"/>
      <c r="V83" s="7" t="str">
        <f t="shared" si="6"/>
        <v>NEM</v>
      </c>
      <c r="W83" s="52">
        <f t="shared" si="10"/>
        <v>-5.9523809523809514E-2</v>
      </c>
      <c r="X83" s="52">
        <f t="shared" si="7"/>
        <v>0.25396825396825395</v>
      </c>
      <c r="Y83" s="53">
        <f t="shared" si="8"/>
        <v>1719774</v>
      </c>
      <c r="Z83" s="53">
        <f t="shared" si="9"/>
        <v>13696282.65</v>
      </c>
    </row>
    <row r="84" spans="2:26" x14ac:dyDescent="0.25">
      <c r="B84" s="60" t="s">
        <v>104</v>
      </c>
      <c r="C84" s="41">
        <v>925.1</v>
      </c>
      <c r="D84" s="41">
        <v>920</v>
      </c>
      <c r="E84" s="41">
        <v>920</v>
      </c>
      <c r="F84" s="42">
        <v>920</v>
      </c>
      <c r="G84" s="43">
        <v>-5.1000000000000227</v>
      </c>
      <c r="H84" s="43">
        <v>-0.5512917522430032</v>
      </c>
      <c r="I84" s="62">
        <v>212438</v>
      </c>
      <c r="J84" s="63">
        <v>195401885.80000001</v>
      </c>
      <c r="K84" s="46">
        <v>-0.16363636363636369</v>
      </c>
      <c r="L84" s="47"/>
      <c r="V84" s="7" t="str">
        <f t="shared" si="6"/>
        <v>NESTLE</v>
      </c>
      <c r="W84" s="52">
        <f t="shared" si="10"/>
        <v>-5.5129175224300324E-3</v>
      </c>
      <c r="X84" s="52">
        <f t="shared" si="7"/>
        <v>-0.16363636363636369</v>
      </c>
      <c r="Y84" s="53">
        <f t="shared" si="8"/>
        <v>212438</v>
      </c>
      <c r="Z84" s="53">
        <f t="shared" si="9"/>
        <v>195401885.80000001</v>
      </c>
    </row>
    <row r="85" spans="2:26" x14ac:dyDescent="0.25">
      <c r="B85" s="60" t="s">
        <v>105</v>
      </c>
      <c r="C85" s="41">
        <v>23.6</v>
      </c>
      <c r="D85" s="41">
        <v>23.6</v>
      </c>
      <c r="E85" s="41">
        <v>23.6</v>
      </c>
      <c r="F85" s="42">
        <v>23.6</v>
      </c>
      <c r="G85" s="43">
        <v>0</v>
      </c>
      <c r="H85" s="43">
        <v>0</v>
      </c>
      <c r="I85" s="62">
        <v>22985</v>
      </c>
      <c r="J85" s="63">
        <v>510189.8</v>
      </c>
      <c r="K85" s="46">
        <v>4.2553191489362874E-3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4.2553191489362874E-3</v>
      </c>
      <c r="Y85" s="53">
        <f t="shared" si="8"/>
        <v>22985</v>
      </c>
      <c r="Z85" s="53">
        <f t="shared" si="9"/>
        <v>510189.8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14728</v>
      </c>
      <c r="J86" s="63">
        <v>1663317.4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14728</v>
      </c>
      <c r="Z86" s="53">
        <f t="shared" si="9"/>
        <v>1663317.4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3182</v>
      </c>
      <c r="J87" s="63">
        <v>138417</v>
      </c>
      <c r="K87" s="46">
        <v>6.1538461538461542E-2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6.1538461538461542E-2</v>
      </c>
      <c r="Y87" s="53">
        <f t="shared" si="8"/>
        <v>3182</v>
      </c>
      <c r="Z87" s="53">
        <f t="shared" si="9"/>
        <v>138417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315</v>
      </c>
      <c r="J88" s="63">
        <v>19750</v>
      </c>
      <c r="K88" s="46">
        <v>0</v>
      </c>
      <c r="L88" s="47"/>
      <c r="V88" s="7" t="str">
        <f t="shared" si="6"/>
        <v>NOTORE</v>
      </c>
      <c r="W88" s="52">
        <f t="shared" si="10"/>
        <v>0</v>
      </c>
      <c r="X88" s="52">
        <f t="shared" si="7"/>
        <v>0</v>
      </c>
      <c r="Y88" s="53">
        <f t="shared" si="8"/>
        <v>315</v>
      </c>
      <c r="Z88" s="53">
        <f t="shared" si="9"/>
        <v>19750</v>
      </c>
    </row>
    <row r="89" spans="2:26" x14ac:dyDescent="0.25">
      <c r="B89" s="60" t="s">
        <v>109</v>
      </c>
      <c r="C89" s="41">
        <v>1.65</v>
      </c>
      <c r="D89" s="41">
        <v>1.65</v>
      </c>
      <c r="E89" s="41">
        <v>1.65</v>
      </c>
      <c r="F89" s="42">
        <v>1.65</v>
      </c>
      <c r="G89" s="43">
        <v>0</v>
      </c>
      <c r="H89" s="43">
        <v>0</v>
      </c>
      <c r="I89" s="62">
        <v>138258</v>
      </c>
      <c r="J89" s="63">
        <v>236722.5</v>
      </c>
      <c r="K89" s="46">
        <v>-0.14948453608247425</v>
      </c>
      <c r="L89" s="47"/>
      <c r="V89" s="7" t="str">
        <f t="shared" si="6"/>
        <v>NPFMCRFBK</v>
      </c>
      <c r="W89" s="52">
        <f t="shared" si="10"/>
        <v>0</v>
      </c>
      <c r="X89" s="52">
        <f t="shared" si="7"/>
        <v>-0.14948453608247425</v>
      </c>
      <c r="Y89" s="53">
        <f t="shared" si="8"/>
        <v>138258</v>
      </c>
      <c r="Z89" s="53">
        <f t="shared" si="9"/>
        <v>236722.5</v>
      </c>
    </row>
    <row r="90" spans="2:26" x14ac:dyDescent="0.25">
      <c r="B90" s="60" t="s">
        <v>110</v>
      </c>
      <c r="C90" s="41">
        <v>0.5</v>
      </c>
      <c r="D90" s="61">
        <v>0.5</v>
      </c>
      <c r="E90" s="61">
        <v>0.5</v>
      </c>
      <c r="F90" s="42">
        <v>0.5</v>
      </c>
      <c r="G90" s="43">
        <v>0</v>
      </c>
      <c r="H90" s="43">
        <v>0</v>
      </c>
      <c r="I90" s="62">
        <v>68331</v>
      </c>
      <c r="J90" s="63">
        <v>35534.43</v>
      </c>
      <c r="K90" s="46">
        <v>-0.32432432432432434</v>
      </c>
      <c r="L90" s="47"/>
      <c r="V90" s="7" t="str">
        <f t="shared" si="6"/>
        <v>NSLTECH</v>
      </c>
      <c r="W90" s="52">
        <f t="shared" si="10"/>
        <v>0</v>
      </c>
      <c r="X90" s="52">
        <f t="shared" si="7"/>
        <v>-0.32432432432432434</v>
      </c>
      <c r="Y90" s="53">
        <f t="shared" si="8"/>
        <v>68331</v>
      </c>
      <c r="Z90" s="53">
        <f t="shared" si="9"/>
        <v>35534.43</v>
      </c>
    </row>
    <row r="91" spans="2:26" x14ac:dyDescent="0.25">
      <c r="B91" s="60" t="s">
        <v>111</v>
      </c>
      <c r="C91" s="41">
        <v>15.15</v>
      </c>
      <c r="D91" s="61">
        <v>15.1</v>
      </c>
      <c r="E91" s="61">
        <v>14.95</v>
      </c>
      <c r="F91" s="42">
        <v>14.95</v>
      </c>
      <c r="G91" s="43">
        <v>-0.20000000000000107</v>
      </c>
      <c r="H91" s="43">
        <v>-1.320132013201327</v>
      </c>
      <c r="I91" s="62">
        <v>6912611</v>
      </c>
      <c r="J91" s="63">
        <v>103746191.25</v>
      </c>
      <c r="K91" s="46">
        <v>0.42380952380952364</v>
      </c>
      <c r="L91" s="47"/>
      <c r="V91" s="7" t="str">
        <f t="shared" si="6"/>
        <v>OANDO</v>
      </c>
      <c r="W91" s="52">
        <f t="shared" si="10"/>
        <v>-1.3201320132013271E-2</v>
      </c>
      <c r="X91" s="52">
        <f t="shared" si="7"/>
        <v>0.42380952380952364</v>
      </c>
      <c r="Y91" s="53">
        <f t="shared" si="8"/>
        <v>6912611</v>
      </c>
      <c r="Z91" s="53">
        <f t="shared" si="9"/>
        <v>103746191.25</v>
      </c>
    </row>
    <row r="92" spans="2:26" x14ac:dyDescent="0.25">
      <c r="B92" s="60" t="s">
        <v>112</v>
      </c>
      <c r="C92" s="41">
        <v>265</v>
      </c>
      <c r="D92" s="61">
        <v>265</v>
      </c>
      <c r="E92" s="61">
        <v>265</v>
      </c>
      <c r="F92" s="42">
        <v>265</v>
      </c>
      <c r="G92" s="43">
        <v>0</v>
      </c>
      <c r="H92" s="43">
        <v>0</v>
      </c>
      <c r="I92" s="62">
        <v>416175</v>
      </c>
      <c r="J92" s="63">
        <v>112949820.59999999</v>
      </c>
      <c r="K92" s="46">
        <v>1.9230769230769162E-2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1.9230769230769162E-2</v>
      </c>
      <c r="Y92" s="53">
        <f t="shared" si="8"/>
        <v>416175</v>
      </c>
      <c r="Z92" s="53">
        <f t="shared" si="9"/>
        <v>112949820.59999999</v>
      </c>
    </row>
    <row r="93" spans="2:26" x14ac:dyDescent="0.25">
      <c r="B93" s="60" t="s">
        <v>113</v>
      </c>
      <c r="C93" s="41">
        <v>0.65</v>
      </c>
      <c r="D93" s="41">
        <v>0.68</v>
      </c>
      <c r="E93" s="41">
        <v>0.63</v>
      </c>
      <c r="F93" s="42">
        <v>0.68</v>
      </c>
      <c r="G93" s="43">
        <v>3.0000000000000027E-2</v>
      </c>
      <c r="H93" s="43">
        <v>4.6153846153846194</v>
      </c>
      <c r="I93" s="62">
        <v>477507</v>
      </c>
      <c r="J93" s="63">
        <v>315097.7</v>
      </c>
      <c r="K93" s="46">
        <v>-0.10526315789473684</v>
      </c>
      <c r="L93" s="47"/>
      <c r="V93" s="7" t="str">
        <f t="shared" si="6"/>
        <v>OMATEK</v>
      </c>
      <c r="W93" s="52">
        <f t="shared" si="10"/>
        <v>4.6153846153846191E-2</v>
      </c>
      <c r="X93" s="52">
        <f t="shared" si="7"/>
        <v>-0.10526315789473684</v>
      </c>
      <c r="Y93" s="53">
        <f t="shared" si="8"/>
        <v>477507</v>
      </c>
      <c r="Z93" s="53">
        <f t="shared" si="9"/>
        <v>315097.7</v>
      </c>
    </row>
    <row r="94" spans="2:26" x14ac:dyDescent="0.25">
      <c r="B94" s="60" t="s">
        <v>114</v>
      </c>
      <c r="C94" s="41">
        <v>359</v>
      </c>
      <c r="D94" s="41">
        <v>359</v>
      </c>
      <c r="E94" s="41">
        <v>359</v>
      </c>
      <c r="F94" s="42">
        <v>359</v>
      </c>
      <c r="G94" s="43">
        <v>0</v>
      </c>
      <c r="H94" s="43">
        <v>0</v>
      </c>
      <c r="I94" s="62">
        <v>359326</v>
      </c>
      <c r="J94" s="63">
        <v>121176654.09999999</v>
      </c>
      <c r="K94" s="46">
        <v>0.86010362694300513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0.86010362694300513</v>
      </c>
      <c r="Y94" s="53">
        <f t="shared" si="8"/>
        <v>359326</v>
      </c>
      <c r="Z94" s="53">
        <f t="shared" si="9"/>
        <v>121176654.09999999</v>
      </c>
    </row>
    <row r="95" spans="2:26" x14ac:dyDescent="0.25">
      <c r="B95" s="60" t="s">
        <v>115</v>
      </c>
      <c r="C95" s="41">
        <v>0.54</v>
      </c>
      <c r="D95" s="61">
        <v>0.54</v>
      </c>
      <c r="E95" s="61">
        <v>0.54</v>
      </c>
      <c r="F95" s="42">
        <v>0.54</v>
      </c>
      <c r="G95" s="43">
        <v>0</v>
      </c>
      <c r="H95" s="43">
        <v>0</v>
      </c>
      <c r="I95" s="62">
        <v>54990</v>
      </c>
      <c r="J95" s="63">
        <v>28866.7</v>
      </c>
      <c r="K95" s="46">
        <v>5.8823529411764719E-2</v>
      </c>
      <c r="L95" s="47"/>
      <c r="V95" s="7" t="str">
        <f t="shared" si="6"/>
        <v>PRESTIGE</v>
      </c>
      <c r="W95" s="52">
        <f t="shared" si="10"/>
        <v>0</v>
      </c>
      <c r="X95" s="52">
        <f t="shared" si="7"/>
        <v>5.8823529411764719E-2</v>
      </c>
      <c r="Y95" s="53">
        <f t="shared" si="8"/>
        <v>54990</v>
      </c>
      <c r="Z95" s="53">
        <f t="shared" si="9"/>
        <v>28866.7</v>
      </c>
    </row>
    <row r="96" spans="2:26" x14ac:dyDescent="0.25">
      <c r="B96" s="60" t="s">
        <v>116</v>
      </c>
      <c r="C96" s="41">
        <v>22</v>
      </c>
      <c r="D96" s="41">
        <v>22</v>
      </c>
      <c r="E96" s="41">
        <v>22</v>
      </c>
      <c r="F96" s="42">
        <v>22</v>
      </c>
      <c r="G96" s="43">
        <v>0</v>
      </c>
      <c r="H96" s="43">
        <v>0</v>
      </c>
      <c r="I96" s="62">
        <v>553703</v>
      </c>
      <c r="J96" s="63">
        <v>11722105.949999999</v>
      </c>
      <c r="K96" s="46">
        <v>-0.17602996254681647</v>
      </c>
      <c r="L96" s="47"/>
      <c r="V96" s="7" t="str">
        <f t="shared" si="6"/>
        <v>PZ</v>
      </c>
      <c r="W96" s="52">
        <f t="shared" si="10"/>
        <v>0</v>
      </c>
      <c r="X96" s="52">
        <f t="shared" si="7"/>
        <v>-0.17602996254681647</v>
      </c>
      <c r="Y96" s="53">
        <f t="shared" si="8"/>
        <v>553703</v>
      </c>
      <c r="Z96" s="53">
        <f t="shared" si="9"/>
        <v>11722105.949999999</v>
      </c>
    </row>
    <row r="97" spans="2:26" x14ac:dyDescent="0.25">
      <c r="B97" s="60" t="s">
        <v>117</v>
      </c>
      <c r="C97" s="41">
        <v>3.9</v>
      </c>
      <c r="D97" s="41">
        <v>3.9</v>
      </c>
      <c r="E97" s="41">
        <v>3.9</v>
      </c>
      <c r="F97" s="42">
        <v>3.9</v>
      </c>
      <c r="G97" s="43">
        <v>0</v>
      </c>
      <c r="H97" s="43">
        <v>0</v>
      </c>
      <c r="I97" s="62">
        <v>568652</v>
      </c>
      <c r="J97" s="63">
        <v>2179655</v>
      </c>
      <c r="K97" s="46">
        <v>0.22641509433962259</v>
      </c>
      <c r="L97" s="47"/>
      <c r="V97" s="7" t="str">
        <f t="shared" si="6"/>
        <v>REDSTAREX</v>
      </c>
      <c r="W97" s="52">
        <f t="shared" si="10"/>
        <v>0</v>
      </c>
      <c r="X97" s="52">
        <f t="shared" si="7"/>
        <v>0.22641509433962259</v>
      </c>
      <c r="Y97" s="53">
        <f t="shared" si="8"/>
        <v>568652</v>
      </c>
      <c r="Z97" s="53">
        <f t="shared" si="9"/>
        <v>2179655</v>
      </c>
    </row>
    <row r="98" spans="2:26" x14ac:dyDescent="0.25">
      <c r="B98" s="60" t="s">
        <v>118</v>
      </c>
      <c r="C98" s="41">
        <v>0.43</v>
      </c>
      <c r="D98" s="41">
        <v>0.46</v>
      </c>
      <c r="E98" s="41">
        <v>0.41</v>
      </c>
      <c r="F98" s="42">
        <v>0.42</v>
      </c>
      <c r="G98" s="43">
        <v>-1.0000000000000009E-2</v>
      </c>
      <c r="H98" s="43">
        <v>-2.3255813953488391</v>
      </c>
      <c r="I98" s="62">
        <v>1397074</v>
      </c>
      <c r="J98" s="63">
        <v>602762.57999999996</v>
      </c>
      <c r="K98" s="46">
        <v>0.10526315789473673</v>
      </c>
      <c r="L98" s="47"/>
      <c r="V98" s="7" t="str">
        <f t="shared" si="6"/>
        <v>REGALINS</v>
      </c>
      <c r="W98" s="52">
        <f t="shared" si="10"/>
        <v>-2.3255813953488393E-2</v>
      </c>
      <c r="X98" s="52">
        <f t="shared" si="7"/>
        <v>0.10526315789473673</v>
      </c>
      <c r="Y98" s="53">
        <f t="shared" si="8"/>
        <v>1397074</v>
      </c>
      <c r="Z98" s="53">
        <f t="shared" si="9"/>
        <v>602762.57999999996</v>
      </c>
    </row>
    <row r="99" spans="2:26" x14ac:dyDescent="0.25">
      <c r="B99" s="60" t="s">
        <v>119</v>
      </c>
      <c r="C99" s="41">
        <v>0.67</v>
      </c>
      <c r="D99" s="61">
        <v>0.69</v>
      </c>
      <c r="E99" s="61">
        <v>0.65</v>
      </c>
      <c r="F99" s="42">
        <v>0.66</v>
      </c>
      <c r="G99" s="43">
        <v>-1.0000000000000009E-2</v>
      </c>
      <c r="H99" s="43">
        <v>-1.492537313432837</v>
      </c>
      <c r="I99" s="62">
        <v>1864100</v>
      </c>
      <c r="J99" s="63">
        <v>1249234.6399999999</v>
      </c>
      <c r="K99" s="46">
        <v>4.7619047619047672E-2</v>
      </c>
      <c r="L99" s="47"/>
      <c r="V99" s="7" t="str">
        <f t="shared" si="6"/>
        <v>ROYALEX</v>
      </c>
      <c r="W99" s="52">
        <f t="shared" si="10"/>
        <v>-1.492537313432837E-2</v>
      </c>
      <c r="X99" s="52">
        <f t="shared" si="7"/>
        <v>4.7619047619047672E-2</v>
      </c>
      <c r="Y99" s="53">
        <f t="shared" si="8"/>
        <v>1864100</v>
      </c>
      <c r="Z99" s="53">
        <f t="shared" si="9"/>
        <v>1249234.6399999999</v>
      </c>
    </row>
    <row r="100" spans="2:26" x14ac:dyDescent="0.25">
      <c r="B100" s="60" t="s">
        <v>120</v>
      </c>
      <c r="C100" s="41">
        <v>0.67</v>
      </c>
      <c r="D100" s="41">
        <v>0.62</v>
      </c>
      <c r="E100" s="41">
        <v>0.62</v>
      </c>
      <c r="F100" s="42">
        <v>0.62</v>
      </c>
      <c r="G100" s="43">
        <v>-5.0000000000000044E-2</v>
      </c>
      <c r="H100" s="43">
        <v>-7.4626865671641855</v>
      </c>
      <c r="I100" s="62">
        <v>1198696</v>
      </c>
      <c r="J100" s="63">
        <v>745811.52</v>
      </c>
      <c r="K100" s="46">
        <v>1.6393442622950838E-2</v>
      </c>
      <c r="L100" s="47"/>
      <c r="V100" s="7" t="str">
        <f t="shared" si="6"/>
        <v>RTBRISCOE</v>
      </c>
      <c r="W100" s="52">
        <f t="shared" si="10"/>
        <v>-7.4626865671641854E-2</v>
      </c>
      <c r="X100" s="52">
        <f t="shared" si="7"/>
        <v>1.6393442622950838E-2</v>
      </c>
      <c r="Y100" s="53">
        <f t="shared" si="8"/>
        <v>1198696</v>
      </c>
      <c r="Z100" s="53">
        <f t="shared" si="9"/>
        <v>745811.52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300380</v>
      </c>
      <c r="J101" s="63">
        <v>582745</v>
      </c>
      <c r="K101" s="46">
        <v>8.5858585858585856E-2</v>
      </c>
      <c r="L101" s="47"/>
      <c r="V101" s="7" t="str">
        <f t="shared" si="6"/>
        <v>SCOA</v>
      </c>
      <c r="W101" s="52">
        <f t="shared" si="10"/>
        <v>0</v>
      </c>
      <c r="X101" s="52">
        <f t="shared" si="7"/>
        <v>8.5858585858585856E-2</v>
      </c>
      <c r="Y101" s="53">
        <f t="shared" si="8"/>
        <v>300380</v>
      </c>
      <c r="Z101" s="53">
        <f t="shared" si="9"/>
        <v>582745</v>
      </c>
    </row>
    <row r="102" spans="2:26" x14ac:dyDescent="0.25">
      <c r="B102" s="60" t="s">
        <v>122</v>
      </c>
      <c r="C102" s="41">
        <v>3450</v>
      </c>
      <c r="D102" s="41">
        <v>3450</v>
      </c>
      <c r="E102" s="41">
        <v>3450</v>
      </c>
      <c r="F102" s="42">
        <v>3450</v>
      </c>
      <c r="G102" s="43">
        <v>0</v>
      </c>
      <c r="H102" s="43">
        <v>0</v>
      </c>
      <c r="I102" s="62">
        <v>2569</v>
      </c>
      <c r="J102" s="63">
        <v>8613401.3000000007</v>
      </c>
      <c r="K102" s="46">
        <v>0.49350649350649345</v>
      </c>
      <c r="L102" s="47"/>
      <c r="V102" s="7" t="str">
        <f t="shared" si="6"/>
        <v>SEPLAT</v>
      </c>
      <c r="W102" s="52">
        <f t="shared" si="10"/>
        <v>0</v>
      </c>
      <c r="X102" s="52">
        <f t="shared" si="7"/>
        <v>0.49350649350649345</v>
      </c>
      <c r="Y102" s="53">
        <f t="shared" si="8"/>
        <v>2569</v>
      </c>
      <c r="Z102" s="53">
        <f t="shared" si="9"/>
        <v>8613401.3000000007</v>
      </c>
    </row>
    <row r="103" spans="2:26" x14ac:dyDescent="0.25">
      <c r="B103" s="60" t="s">
        <v>123</v>
      </c>
      <c r="C103" s="41">
        <v>101.4</v>
      </c>
      <c r="D103" s="41">
        <v>101.4</v>
      </c>
      <c r="E103" s="41">
        <v>101.4</v>
      </c>
      <c r="F103" s="42">
        <v>101.4</v>
      </c>
      <c r="G103" s="43">
        <v>0</v>
      </c>
      <c r="H103" s="43">
        <v>0</v>
      </c>
      <c r="I103" s="62">
        <v>151171</v>
      </c>
      <c r="J103" s="63">
        <v>16854176.699999999</v>
      </c>
      <c r="K103" s="46">
        <v>4.9333991119882015E-4</v>
      </c>
      <c r="L103" s="47"/>
      <c r="V103" s="7" t="str">
        <f t="shared" si="6"/>
        <v>SFSREIT</v>
      </c>
      <c r="W103" s="52">
        <f t="shared" si="10"/>
        <v>0</v>
      </c>
      <c r="X103" s="52">
        <f t="shared" si="7"/>
        <v>4.9333991119882015E-4</v>
      </c>
      <c r="Y103" s="53">
        <f t="shared" si="8"/>
        <v>151171</v>
      </c>
      <c r="Z103" s="53">
        <f t="shared" si="9"/>
        <v>16854176.699999999</v>
      </c>
    </row>
    <row r="104" spans="2:26" x14ac:dyDescent="0.25">
      <c r="B104" s="60" t="s">
        <v>124</v>
      </c>
      <c r="C104" s="41">
        <v>20.399999999999999</v>
      </c>
      <c r="D104" s="41">
        <v>20.399999999999999</v>
      </c>
      <c r="E104" s="41">
        <v>20.399999999999999</v>
      </c>
      <c r="F104" s="42">
        <v>20.399999999999999</v>
      </c>
      <c r="G104" s="43">
        <v>0</v>
      </c>
      <c r="H104" s="43">
        <v>0</v>
      </c>
      <c r="I104" s="62">
        <v>2926</v>
      </c>
      <c r="J104" s="63">
        <v>65166.8</v>
      </c>
      <c r="K104" s="46">
        <v>-0.19526627218934922</v>
      </c>
      <c r="L104" s="47"/>
      <c r="V104" s="7" t="str">
        <f t="shared" si="6"/>
        <v>SKYAVN</v>
      </c>
      <c r="W104" s="52">
        <f t="shared" si="10"/>
        <v>0</v>
      </c>
      <c r="X104" s="52">
        <f t="shared" si="7"/>
        <v>-0.19526627218934922</v>
      </c>
      <c r="Y104" s="53">
        <f t="shared" si="8"/>
        <v>2926</v>
      </c>
      <c r="Z104" s="53">
        <f t="shared" si="9"/>
        <v>65166.8</v>
      </c>
    </row>
    <row r="105" spans="2:26" x14ac:dyDescent="0.25">
      <c r="B105" s="60" t="s">
        <v>125</v>
      </c>
      <c r="C105" s="41">
        <v>0.46</v>
      </c>
      <c r="D105" s="41">
        <v>0.46</v>
      </c>
      <c r="E105" s="41">
        <v>0.45</v>
      </c>
      <c r="F105" s="42">
        <v>0.45</v>
      </c>
      <c r="G105" s="43">
        <v>-1.0000000000000009E-2</v>
      </c>
      <c r="H105" s="43">
        <v>-2.1739130434782625</v>
      </c>
      <c r="I105" s="62">
        <v>3088224</v>
      </c>
      <c r="J105" s="63">
        <v>1398121.3</v>
      </c>
      <c r="K105" s="46">
        <v>7.1428571428571397E-2</v>
      </c>
      <c r="L105" s="47"/>
      <c r="V105" s="7" t="str">
        <f t="shared" si="6"/>
        <v>SOVRENINS</v>
      </c>
      <c r="W105" s="52">
        <f t="shared" si="10"/>
        <v>-2.1739130434782625E-2</v>
      </c>
      <c r="X105" s="52">
        <f t="shared" si="7"/>
        <v>7.1428571428571397E-2</v>
      </c>
      <c r="Y105" s="53">
        <f t="shared" si="8"/>
        <v>3088224</v>
      </c>
      <c r="Z105" s="53">
        <f t="shared" si="9"/>
        <v>1398121.3</v>
      </c>
    </row>
    <row r="106" spans="2:26" x14ac:dyDescent="0.25">
      <c r="B106" s="60" t="s">
        <v>126</v>
      </c>
      <c r="C106" s="41">
        <v>52</v>
      </c>
      <c r="D106" s="41">
        <v>52</v>
      </c>
      <c r="E106" s="41">
        <v>52</v>
      </c>
      <c r="F106" s="42">
        <v>52</v>
      </c>
      <c r="G106" s="43">
        <v>0</v>
      </c>
      <c r="H106" s="43">
        <v>0</v>
      </c>
      <c r="I106" s="62">
        <v>10483806</v>
      </c>
      <c r="J106" s="63">
        <v>545176979.35000002</v>
      </c>
      <c r="K106" s="46">
        <v>-0.25340990667623842</v>
      </c>
      <c r="L106" s="47"/>
      <c r="V106" s="7" t="str">
        <f t="shared" si="6"/>
        <v>STANBIC</v>
      </c>
      <c r="W106" s="52">
        <f t="shared" si="10"/>
        <v>0</v>
      </c>
      <c r="X106" s="52">
        <f t="shared" si="7"/>
        <v>-0.25340990667623842</v>
      </c>
      <c r="Y106" s="53">
        <f t="shared" si="8"/>
        <v>10483806</v>
      </c>
      <c r="Z106" s="53">
        <f t="shared" si="9"/>
        <v>545176979.35000002</v>
      </c>
    </row>
    <row r="107" spans="2:26" x14ac:dyDescent="0.25">
      <c r="B107" s="60" t="s">
        <v>127</v>
      </c>
      <c r="C107" s="41">
        <v>4.41</v>
      </c>
      <c r="D107" s="41">
        <v>4.4400000000000004</v>
      </c>
      <c r="E107" s="41">
        <v>4.22</v>
      </c>
      <c r="F107" s="42">
        <v>4.3099999999999996</v>
      </c>
      <c r="G107" s="43">
        <v>-0.10000000000000053</v>
      </c>
      <c r="H107" s="43">
        <v>-2.2675736961451367</v>
      </c>
      <c r="I107" s="62">
        <v>5928716</v>
      </c>
      <c r="J107" s="63">
        <v>25649242.059999999</v>
      </c>
      <c r="K107" s="46">
        <v>4.6620046620045041E-3</v>
      </c>
      <c r="L107" s="47"/>
      <c r="V107" s="7" t="str">
        <f t="shared" si="6"/>
        <v>STERLINGNG</v>
      </c>
      <c r="W107" s="52">
        <f t="shared" si="10"/>
        <v>-2.2675736961451368E-2</v>
      </c>
      <c r="X107" s="52">
        <f t="shared" si="7"/>
        <v>4.6620046620045041E-3</v>
      </c>
      <c r="Y107" s="53">
        <f t="shared" si="8"/>
        <v>5928716</v>
      </c>
      <c r="Z107" s="53">
        <f t="shared" si="9"/>
        <v>25649242.059999999</v>
      </c>
    </row>
    <row r="108" spans="2:26" x14ac:dyDescent="0.25">
      <c r="B108" s="60" t="s">
        <v>128</v>
      </c>
      <c r="C108" s="41">
        <v>1.28</v>
      </c>
      <c r="D108" s="61">
        <v>1.21</v>
      </c>
      <c r="E108" s="61">
        <v>1.2</v>
      </c>
      <c r="F108" s="42">
        <v>1.2</v>
      </c>
      <c r="G108" s="43">
        <v>-8.0000000000000071E-2</v>
      </c>
      <c r="H108" s="43">
        <v>-6.2500000000000053</v>
      </c>
      <c r="I108" s="62">
        <v>1113764</v>
      </c>
      <c r="J108" s="63">
        <v>1344485.84</v>
      </c>
      <c r="K108" s="46">
        <v>9.0909090909090828E-2</v>
      </c>
      <c r="L108" s="47"/>
      <c r="V108" s="7" t="str">
        <f t="shared" si="6"/>
        <v>SUNUASSUR</v>
      </c>
      <c r="W108" s="52">
        <f t="shared" si="10"/>
        <v>-6.2500000000000056E-2</v>
      </c>
      <c r="X108" s="52">
        <f t="shared" si="7"/>
        <v>9.0909090909090828E-2</v>
      </c>
      <c r="Y108" s="53">
        <f t="shared" si="8"/>
        <v>1113764</v>
      </c>
      <c r="Z108" s="53">
        <f t="shared" si="9"/>
        <v>1344485.84</v>
      </c>
    </row>
    <row r="109" spans="2:26" x14ac:dyDescent="0.25">
      <c r="B109" s="60" t="s">
        <v>129</v>
      </c>
      <c r="C109" s="41">
        <v>0.48</v>
      </c>
      <c r="D109" s="41">
        <v>0.49</v>
      </c>
      <c r="E109" s="41">
        <v>0.46</v>
      </c>
      <c r="F109" s="42">
        <v>0.48</v>
      </c>
      <c r="G109" s="43">
        <v>0</v>
      </c>
      <c r="H109" s="43">
        <v>0</v>
      </c>
      <c r="I109" s="62">
        <v>2580604</v>
      </c>
      <c r="J109" s="63">
        <v>1232004.49</v>
      </c>
      <c r="K109" s="46">
        <v>2.1276595744680771E-2</v>
      </c>
      <c r="L109" s="47"/>
      <c r="V109" s="7" t="str">
        <f t="shared" si="6"/>
        <v>TANTALIZER</v>
      </c>
      <c r="W109" s="52">
        <f t="shared" si="10"/>
        <v>0</v>
      </c>
      <c r="X109" s="52">
        <f t="shared" si="7"/>
        <v>2.1276595744680771E-2</v>
      </c>
      <c r="Y109" s="53">
        <f t="shared" si="8"/>
        <v>2580604</v>
      </c>
      <c r="Z109" s="53">
        <f t="shared" si="9"/>
        <v>1232004.49</v>
      </c>
    </row>
    <row r="110" spans="2:26" x14ac:dyDescent="0.25">
      <c r="B110" s="60" t="s">
        <v>130</v>
      </c>
      <c r="C110" s="41">
        <v>1.91</v>
      </c>
      <c r="D110" s="41">
        <v>2.1</v>
      </c>
      <c r="E110" s="41">
        <v>2.1</v>
      </c>
      <c r="F110" s="42">
        <v>2.1</v>
      </c>
      <c r="G110" s="43">
        <v>0.19000000000000017</v>
      </c>
      <c r="H110" s="43">
        <v>9.9476439790576006</v>
      </c>
      <c r="I110" s="62">
        <v>166154</v>
      </c>
      <c r="J110" s="63">
        <v>348822.5</v>
      </c>
      <c r="K110" s="46">
        <v>-0.22222222222222221</v>
      </c>
      <c r="L110" s="47"/>
      <c r="V110" s="7" t="str">
        <f t="shared" si="6"/>
        <v>THOMASWY</v>
      </c>
      <c r="W110" s="52">
        <f t="shared" si="10"/>
        <v>9.9476439790576007E-2</v>
      </c>
      <c r="X110" s="52">
        <f t="shared" si="7"/>
        <v>-0.22222222222222221</v>
      </c>
      <c r="Y110" s="53">
        <f t="shared" si="8"/>
        <v>166154</v>
      </c>
      <c r="Z110" s="53">
        <f t="shared" si="9"/>
        <v>348822.5</v>
      </c>
    </row>
    <row r="111" spans="2:26" x14ac:dyDescent="0.25">
      <c r="B111" s="60" t="s">
        <v>131</v>
      </c>
      <c r="C111" s="41">
        <v>1.78</v>
      </c>
      <c r="D111" s="61">
        <v>1.82</v>
      </c>
      <c r="E111" s="61">
        <v>1.75</v>
      </c>
      <c r="F111" s="42">
        <v>1.82</v>
      </c>
      <c r="G111" s="43">
        <v>4.0000000000000036E-2</v>
      </c>
      <c r="H111" s="43">
        <v>2.247191011235957</v>
      </c>
      <c r="I111" s="62">
        <v>574748</v>
      </c>
      <c r="J111" s="63">
        <v>1023786.32</v>
      </c>
      <c r="K111" s="46">
        <v>0.5826086956521741</v>
      </c>
      <c r="L111" s="47"/>
      <c r="V111" s="7" t="str">
        <f t="shared" si="6"/>
        <v>TIP</v>
      </c>
      <c r="W111" s="52">
        <f t="shared" si="10"/>
        <v>2.2471910112359571E-2</v>
      </c>
      <c r="X111" s="52">
        <f t="shared" si="7"/>
        <v>0.5826086956521741</v>
      </c>
      <c r="Y111" s="53">
        <f t="shared" si="8"/>
        <v>574748</v>
      </c>
      <c r="Z111" s="53">
        <f t="shared" si="9"/>
        <v>1023786.32</v>
      </c>
    </row>
    <row r="112" spans="2:26" x14ac:dyDescent="0.25">
      <c r="B112" s="60" t="s">
        <v>132</v>
      </c>
      <c r="C112" s="41">
        <v>388.9</v>
      </c>
      <c r="D112" s="61">
        <v>388.9</v>
      </c>
      <c r="E112" s="61">
        <v>388.9</v>
      </c>
      <c r="F112" s="42">
        <v>388.9</v>
      </c>
      <c r="G112" s="43">
        <v>0</v>
      </c>
      <c r="H112" s="43">
        <v>0</v>
      </c>
      <c r="I112" s="62">
        <v>24937</v>
      </c>
      <c r="J112" s="63">
        <v>9918889.8000000007</v>
      </c>
      <c r="K112" s="46">
        <v>1.0129870129869989E-2</v>
      </c>
      <c r="L112" s="47"/>
      <c r="V112" s="7" t="str">
        <f t="shared" si="6"/>
        <v>TOTAL</v>
      </c>
      <c r="W112" s="52">
        <f t="shared" si="10"/>
        <v>0</v>
      </c>
      <c r="X112" s="52">
        <f t="shared" si="7"/>
        <v>1.0129870129869989E-2</v>
      </c>
      <c r="Y112" s="53">
        <f t="shared" si="8"/>
        <v>24937</v>
      </c>
      <c r="Z112" s="53">
        <f t="shared" si="9"/>
        <v>9918889.8000000007</v>
      </c>
    </row>
    <row r="113" spans="2:26" x14ac:dyDescent="0.25">
      <c r="B113" s="60" t="s">
        <v>133</v>
      </c>
      <c r="C113" s="41">
        <v>90</v>
      </c>
      <c r="D113" s="61">
        <v>90</v>
      </c>
      <c r="E113" s="61">
        <v>90</v>
      </c>
      <c r="F113" s="42">
        <v>90</v>
      </c>
      <c r="G113" s="43">
        <v>0</v>
      </c>
      <c r="H113" s="43">
        <v>0</v>
      </c>
      <c r="I113" s="62">
        <v>72279</v>
      </c>
      <c r="J113" s="63">
        <v>6069926</v>
      </c>
      <c r="K113" s="46">
        <v>0.28241664291821023</v>
      </c>
      <c r="L113" s="47"/>
      <c r="V113" s="7" t="str">
        <f t="shared" si="6"/>
        <v>TRANSCOHOT</v>
      </c>
      <c r="W113" s="52">
        <f t="shared" si="10"/>
        <v>0</v>
      </c>
      <c r="X113" s="52">
        <f t="shared" si="7"/>
        <v>0.28241664291821023</v>
      </c>
      <c r="Y113" s="53">
        <f t="shared" si="8"/>
        <v>72279</v>
      </c>
      <c r="Z113" s="53">
        <f t="shared" si="9"/>
        <v>6069926</v>
      </c>
    </row>
    <row r="114" spans="2:26" x14ac:dyDescent="0.25">
      <c r="B114" s="60" t="s">
        <v>134</v>
      </c>
      <c r="C114" s="41">
        <v>12</v>
      </c>
      <c r="D114" s="41">
        <v>12.7</v>
      </c>
      <c r="E114" s="41">
        <v>12</v>
      </c>
      <c r="F114" s="42">
        <v>12</v>
      </c>
      <c r="G114" s="43">
        <v>0</v>
      </c>
      <c r="H114" s="43">
        <v>0</v>
      </c>
      <c r="I114" s="62">
        <v>19184124</v>
      </c>
      <c r="J114" s="63">
        <v>233498520.84999999</v>
      </c>
      <c r="K114" s="46">
        <v>0.38568129330254042</v>
      </c>
      <c r="L114" s="47"/>
      <c r="V114" s="7" t="str">
        <f t="shared" si="6"/>
        <v>TRANSCORP</v>
      </c>
      <c r="W114" s="52">
        <f t="shared" si="10"/>
        <v>0</v>
      </c>
      <c r="X114" s="52">
        <f t="shared" si="7"/>
        <v>0.38568129330254042</v>
      </c>
      <c r="Y114" s="53">
        <f t="shared" si="8"/>
        <v>19184124</v>
      </c>
      <c r="Z114" s="53">
        <f t="shared" si="9"/>
        <v>233498520.84999999</v>
      </c>
    </row>
    <row r="115" spans="2:26" x14ac:dyDescent="0.25">
      <c r="B115" s="60" t="s">
        <v>135</v>
      </c>
      <c r="C115" s="41">
        <v>1.25</v>
      </c>
      <c r="D115" s="41">
        <v>1.25</v>
      </c>
      <c r="E115" s="41">
        <v>1.25</v>
      </c>
      <c r="F115" s="42">
        <v>1.25</v>
      </c>
      <c r="G115" s="43">
        <v>0</v>
      </c>
      <c r="H115" s="43">
        <v>0</v>
      </c>
      <c r="I115" s="62">
        <v>1000</v>
      </c>
      <c r="J115" s="63">
        <v>1370</v>
      </c>
      <c r="K115" s="46">
        <v>8.6956521739130599E-2</v>
      </c>
      <c r="L115" s="47"/>
      <c r="V115" s="7" t="str">
        <f t="shared" si="6"/>
        <v>TRANSEXPR</v>
      </c>
      <c r="W115" s="52">
        <f t="shared" si="10"/>
        <v>0</v>
      </c>
      <c r="X115" s="52">
        <f t="shared" si="7"/>
        <v>8.6956521739130599E-2</v>
      </c>
      <c r="Y115" s="53">
        <f t="shared" si="8"/>
        <v>1000</v>
      </c>
      <c r="Z115" s="53">
        <f t="shared" si="9"/>
        <v>1370</v>
      </c>
    </row>
    <row r="116" spans="2:26" x14ac:dyDescent="0.25">
      <c r="B116" s="60" t="s">
        <v>136</v>
      </c>
      <c r="C116" s="41">
        <v>373.9</v>
      </c>
      <c r="D116" s="61">
        <v>373.9</v>
      </c>
      <c r="E116" s="61">
        <v>373.9</v>
      </c>
      <c r="F116" s="42">
        <v>373.9</v>
      </c>
      <c r="G116" s="43">
        <v>0</v>
      </c>
      <c r="H116" s="43">
        <v>0</v>
      </c>
      <c r="I116" s="71">
        <v>95782</v>
      </c>
      <c r="J116" s="63">
        <v>32240221.199999999</v>
      </c>
      <c r="K116" s="46">
        <v>0.55791666666666662</v>
      </c>
      <c r="V116" s="7" t="str">
        <f t="shared" si="6"/>
        <v>TRANSPOWER</v>
      </c>
      <c r="W116" s="52">
        <f t="shared" si="10"/>
        <v>0</v>
      </c>
      <c r="X116" s="52">
        <f t="shared" si="7"/>
        <v>0.55791666666666662</v>
      </c>
      <c r="Y116" s="53">
        <f t="shared" si="8"/>
        <v>95782</v>
      </c>
      <c r="Z116" s="53">
        <f t="shared" si="9"/>
        <v>32240221.199999999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1">
        <v>6000</v>
      </c>
      <c r="J117" s="63">
        <v>22320</v>
      </c>
      <c r="K117" s="46">
        <v>0.92093023255813966</v>
      </c>
      <c r="V117" s="7" t="str">
        <f t="shared" si="6"/>
        <v>TRIPPLEG</v>
      </c>
      <c r="W117" s="52">
        <f t="shared" si="10"/>
        <v>0</v>
      </c>
      <c r="X117" s="52">
        <f t="shared" si="7"/>
        <v>0.92093023255813966</v>
      </c>
      <c r="Y117" s="53">
        <f t="shared" si="8"/>
        <v>6000</v>
      </c>
      <c r="Z117" s="53">
        <f t="shared" si="9"/>
        <v>22320</v>
      </c>
    </row>
    <row r="118" spans="2:26" x14ac:dyDescent="0.25">
      <c r="B118" s="60" t="s">
        <v>138</v>
      </c>
      <c r="C118" s="41">
        <v>14.85</v>
      </c>
      <c r="D118" s="41">
        <v>14.85</v>
      </c>
      <c r="E118" s="41">
        <v>14.85</v>
      </c>
      <c r="F118" s="42">
        <v>14.85</v>
      </c>
      <c r="G118" s="43">
        <v>0</v>
      </c>
      <c r="H118" s="43">
        <v>0</v>
      </c>
      <c r="I118" s="71">
        <v>299486</v>
      </c>
      <c r="J118" s="63">
        <v>4385203.2</v>
      </c>
      <c r="K118" s="46">
        <v>0.15564202334630362</v>
      </c>
      <c r="V118" s="7" t="str">
        <f t="shared" si="6"/>
        <v>UACN</v>
      </c>
      <c r="W118" s="52">
        <f t="shared" si="10"/>
        <v>0</v>
      </c>
      <c r="X118" s="52">
        <f t="shared" si="7"/>
        <v>0.15564202334630362</v>
      </c>
      <c r="Y118" s="53">
        <f t="shared" si="8"/>
        <v>299486</v>
      </c>
      <c r="Z118" s="53">
        <f t="shared" si="9"/>
        <v>4385203.2</v>
      </c>
    </row>
    <row r="119" spans="2:26" x14ac:dyDescent="0.25">
      <c r="B119" s="60" t="s">
        <v>139</v>
      </c>
      <c r="C119" s="41">
        <v>22.2</v>
      </c>
      <c r="D119" s="41">
        <v>22.7</v>
      </c>
      <c r="E119" s="41">
        <v>22</v>
      </c>
      <c r="F119" s="42">
        <v>22</v>
      </c>
      <c r="G119" s="43">
        <v>-0.19999999999999929</v>
      </c>
      <c r="H119" s="43">
        <v>-0.90090090090089781</v>
      </c>
      <c r="I119" s="62">
        <v>11834208</v>
      </c>
      <c r="J119" s="63">
        <v>263498054.75</v>
      </c>
      <c r="K119" s="46">
        <v>-0.14230019493177382</v>
      </c>
      <c r="V119" s="7" t="str">
        <f t="shared" si="6"/>
        <v>UBA</v>
      </c>
      <c r="W119" s="52">
        <f t="shared" si="10"/>
        <v>-9.0090090090089777E-3</v>
      </c>
      <c r="X119" s="52">
        <f t="shared" si="7"/>
        <v>-0.14230019493177382</v>
      </c>
      <c r="Y119" s="53">
        <f t="shared" si="8"/>
        <v>11834208</v>
      </c>
      <c r="Z119" s="53">
        <f t="shared" si="9"/>
        <v>263498054.75</v>
      </c>
    </row>
    <row r="120" spans="2:26" x14ac:dyDescent="0.25">
      <c r="B120" s="60" t="s">
        <v>140</v>
      </c>
      <c r="C120" s="41">
        <v>20.6</v>
      </c>
      <c r="D120" s="61">
        <v>21.75</v>
      </c>
      <c r="E120" s="61">
        <v>20.6</v>
      </c>
      <c r="F120" s="42">
        <v>21.75</v>
      </c>
      <c r="G120" s="43">
        <v>1.1499999999999986</v>
      </c>
      <c r="H120" s="43">
        <v>5.5825242718446528</v>
      </c>
      <c r="I120" s="71">
        <v>9850977</v>
      </c>
      <c r="J120" s="63">
        <v>210750409.44999999</v>
      </c>
      <c r="K120" s="46">
        <v>-5.4347826086956541E-2</v>
      </c>
      <c r="V120" s="7" t="str">
        <f t="shared" si="6"/>
        <v>UCAP</v>
      </c>
      <c r="W120" s="52">
        <f t="shared" si="10"/>
        <v>5.5825242718446529E-2</v>
      </c>
      <c r="X120" s="52">
        <f t="shared" si="7"/>
        <v>-5.4347826086956541E-2</v>
      </c>
      <c r="Y120" s="53">
        <f t="shared" si="8"/>
        <v>9850977</v>
      </c>
      <c r="Z120" s="53">
        <f t="shared" si="9"/>
        <v>210750409.44999999</v>
      </c>
    </row>
    <row r="121" spans="2:26" x14ac:dyDescent="0.25">
      <c r="B121" s="60" t="s">
        <v>141</v>
      </c>
      <c r="C121" s="41">
        <v>36.6</v>
      </c>
      <c r="D121" s="61">
        <v>36.6</v>
      </c>
      <c r="E121" s="61">
        <v>36.6</v>
      </c>
      <c r="F121" s="42">
        <v>36.6</v>
      </c>
      <c r="G121" s="43">
        <v>0</v>
      </c>
      <c r="H121" s="43">
        <v>0</v>
      </c>
      <c r="I121" s="71">
        <v>3000</v>
      </c>
      <c r="J121" s="63">
        <v>111000</v>
      </c>
      <c r="K121" s="46">
        <v>0</v>
      </c>
      <c r="V121" s="7" t="str">
        <f t="shared" si="6"/>
        <v>UHOMREIT</v>
      </c>
      <c r="W121" s="52">
        <f t="shared" si="10"/>
        <v>0</v>
      </c>
      <c r="X121" s="52">
        <f t="shared" si="7"/>
        <v>0</v>
      </c>
      <c r="Y121" s="53">
        <f t="shared" si="8"/>
        <v>3000</v>
      </c>
      <c r="Z121" s="53">
        <f t="shared" si="9"/>
        <v>111000</v>
      </c>
    </row>
    <row r="122" spans="2:26" x14ac:dyDescent="0.25">
      <c r="B122" s="60" t="s">
        <v>142</v>
      </c>
      <c r="C122" s="41">
        <v>16.2</v>
      </c>
      <c r="D122" s="41">
        <v>17.8</v>
      </c>
      <c r="E122" s="41">
        <v>16.5</v>
      </c>
      <c r="F122" s="42">
        <v>16.5</v>
      </c>
      <c r="G122" s="43">
        <v>0.30000000000000071</v>
      </c>
      <c r="H122" s="43">
        <v>1.8518518518518563</v>
      </c>
      <c r="I122" s="62">
        <v>5987558</v>
      </c>
      <c r="J122" s="63">
        <v>101528253.2</v>
      </c>
      <c r="K122" s="46">
        <v>0.11486486486486491</v>
      </c>
      <c r="V122" s="7" t="str">
        <f t="shared" si="6"/>
        <v>UNILEVER</v>
      </c>
      <c r="W122" s="52">
        <f t="shared" si="10"/>
        <v>1.8518518518518563E-2</v>
      </c>
      <c r="X122" s="52">
        <f t="shared" si="7"/>
        <v>0.11486486486486491</v>
      </c>
      <c r="Y122" s="53">
        <f t="shared" si="8"/>
        <v>5987558</v>
      </c>
      <c r="Z122" s="53">
        <f t="shared" si="9"/>
        <v>101528253.2</v>
      </c>
    </row>
    <row r="123" spans="2:26" x14ac:dyDescent="0.25">
      <c r="B123" s="60" t="s">
        <v>143</v>
      </c>
      <c r="C123" s="41">
        <v>1.56</v>
      </c>
      <c r="D123" s="61">
        <v>1.71</v>
      </c>
      <c r="E123" s="61">
        <v>1.59</v>
      </c>
      <c r="F123" s="42">
        <v>1.6</v>
      </c>
      <c r="G123" s="43">
        <v>4.0000000000000036E-2</v>
      </c>
      <c r="H123" s="43">
        <v>2.5641025641025665</v>
      </c>
      <c r="I123" s="71">
        <v>3629829</v>
      </c>
      <c r="J123" s="63">
        <v>5993826.4699999997</v>
      </c>
      <c r="K123" s="46">
        <v>-1.2345679012345734E-2</v>
      </c>
      <c r="V123" s="7" t="str">
        <f t="shared" si="6"/>
        <v>UNITYBNK</v>
      </c>
      <c r="W123" s="52">
        <f t="shared" si="10"/>
        <v>2.5641025641025664E-2</v>
      </c>
      <c r="X123" s="52">
        <f t="shared" si="7"/>
        <v>-1.2345679012345734E-2</v>
      </c>
      <c r="Y123" s="53">
        <f t="shared" si="8"/>
        <v>3629829</v>
      </c>
      <c r="Z123" s="53">
        <f t="shared" si="9"/>
        <v>5993826.4699999997</v>
      </c>
    </row>
    <row r="124" spans="2:26" x14ac:dyDescent="0.25">
      <c r="B124" s="60" t="s">
        <v>144</v>
      </c>
      <c r="C124" s="41">
        <v>0.35</v>
      </c>
      <c r="D124" s="61">
        <v>0.36</v>
      </c>
      <c r="E124" s="61">
        <v>0.33</v>
      </c>
      <c r="F124" s="42">
        <v>0.35</v>
      </c>
      <c r="G124" s="43">
        <v>0</v>
      </c>
      <c r="H124" s="43">
        <v>0</v>
      </c>
      <c r="I124" s="71">
        <v>21257239</v>
      </c>
      <c r="J124" s="63">
        <v>7276794.5499999998</v>
      </c>
      <c r="K124" s="46">
        <v>0.34615384615384603</v>
      </c>
      <c r="V124" s="7" t="str">
        <f t="shared" si="6"/>
        <v>UNIVINSURE</v>
      </c>
      <c r="W124" s="52">
        <f t="shared" si="10"/>
        <v>0</v>
      </c>
      <c r="X124" s="52">
        <f t="shared" si="7"/>
        <v>0.34615384615384603</v>
      </c>
      <c r="Y124" s="53">
        <f t="shared" si="8"/>
        <v>21257239</v>
      </c>
      <c r="Z124" s="53">
        <f t="shared" si="9"/>
        <v>7276794.5499999998</v>
      </c>
    </row>
    <row r="125" spans="2:26" x14ac:dyDescent="0.25">
      <c r="B125" s="60" t="s">
        <v>145</v>
      </c>
      <c r="C125" s="41">
        <v>1.4</v>
      </c>
      <c r="D125" s="41">
        <v>1.4</v>
      </c>
      <c r="E125" s="41">
        <v>1.4</v>
      </c>
      <c r="F125" s="42">
        <v>1.4</v>
      </c>
      <c r="G125" s="43">
        <v>0</v>
      </c>
      <c r="H125" s="43">
        <v>0</v>
      </c>
      <c r="I125" s="62">
        <v>411920</v>
      </c>
      <c r="J125" s="63">
        <v>563944.67000000004</v>
      </c>
      <c r="K125" s="46">
        <v>9.375E-2</v>
      </c>
      <c r="V125" s="7" t="str">
        <f t="shared" si="6"/>
        <v>UPDC</v>
      </c>
      <c r="W125" s="52">
        <f t="shared" si="10"/>
        <v>0</v>
      </c>
      <c r="X125" s="52">
        <f>IF(ISTEXT(B125),K125,"")</f>
        <v>9.375E-2</v>
      </c>
      <c r="Y125" s="53">
        <f t="shared" si="8"/>
        <v>411920</v>
      </c>
      <c r="Z125" s="53">
        <f t="shared" si="9"/>
        <v>563944.67000000004</v>
      </c>
    </row>
    <row r="126" spans="2:26" x14ac:dyDescent="0.25">
      <c r="B126" s="60" t="s">
        <v>146</v>
      </c>
      <c r="C126" s="41">
        <v>5</v>
      </c>
      <c r="D126" s="61">
        <v>5</v>
      </c>
      <c r="E126" s="61">
        <v>5</v>
      </c>
      <c r="F126" s="42">
        <v>5</v>
      </c>
      <c r="G126" s="43">
        <v>0</v>
      </c>
      <c r="H126" s="43">
        <v>0</v>
      </c>
      <c r="I126" s="71">
        <v>98006</v>
      </c>
      <c r="J126" s="63">
        <v>463925.25</v>
      </c>
      <c r="K126" s="46">
        <v>-0.21875</v>
      </c>
      <c r="V126" s="7" t="str">
        <f t="shared" si="6"/>
        <v>UPDCREIT</v>
      </c>
      <c r="W126" s="52">
        <f t="shared" si="10"/>
        <v>0</v>
      </c>
      <c r="X126" s="52">
        <f t="shared" ref="X126:X133" si="11">IF(ISTEXT(B126),K126,"")</f>
        <v>-0.21875</v>
      </c>
      <c r="Y126" s="53">
        <f t="shared" si="8"/>
        <v>98006</v>
      </c>
      <c r="Z126" s="53">
        <f t="shared" si="9"/>
        <v>463925.25</v>
      </c>
    </row>
    <row r="127" spans="2:26" x14ac:dyDescent="0.25">
      <c r="B127" s="60" t="s">
        <v>147</v>
      </c>
      <c r="C127" s="41">
        <v>2.75</v>
      </c>
      <c r="D127" s="41">
        <v>2.75</v>
      </c>
      <c r="E127" s="41">
        <v>2.75</v>
      </c>
      <c r="F127" s="42">
        <v>2.75</v>
      </c>
      <c r="G127" s="43">
        <v>0</v>
      </c>
      <c r="H127" s="43">
        <v>0</v>
      </c>
      <c r="I127" s="71">
        <v>243219</v>
      </c>
      <c r="J127" s="63">
        <v>722706.89</v>
      </c>
      <c r="K127" s="46">
        <v>0.14583333333333348</v>
      </c>
      <c r="V127" s="7" t="str">
        <f t="shared" si="6"/>
        <v>UPL</v>
      </c>
      <c r="W127" s="52">
        <f t="shared" si="10"/>
        <v>0</v>
      </c>
      <c r="X127" s="52">
        <f t="shared" si="11"/>
        <v>0.14583333333333348</v>
      </c>
      <c r="Y127" s="53">
        <f t="shared" si="8"/>
        <v>243219</v>
      </c>
      <c r="Z127" s="53">
        <f t="shared" si="9"/>
        <v>722706.89</v>
      </c>
    </row>
    <row r="128" spans="2:26" x14ac:dyDescent="0.25">
      <c r="B128" s="60" t="s">
        <v>148</v>
      </c>
      <c r="C128" s="41">
        <v>0.89</v>
      </c>
      <c r="D128" s="41">
        <v>0.97</v>
      </c>
      <c r="E128" s="41">
        <v>0.87</v>
      </c>
      <c r="F128" s="42">
        <v>0.97</v>
      </c>
      <c r="G128" s="43">
        <v>7.999999999999996E-2</v>
      </c>
      <c r="H128" s="43">
        <v>8.9887640449438155</v>
      </c>
      <c r="I128" s="62">
        <v>57594817</v>
      </c>
      <c r="J128" s="63">
        <v>55200958.039999999</v>
      </c>
      <c r="K128" s="46">
        <v>1.6216216216216215</v>
      </c>
      <c r="V128" s="7" t="str">
        <f t="shared" si="6"/>
        <v>VERITASKAP</v>
      </c>
      <c r="W128" s="52">
        <f t="shared" si="10"/>
        <v>8.9887640449438158E-2</v>
      </c>
      <c r="X128" s="52">
        <f t="shared" si="11"/>
        <v>1.6216216216216215</v>
      </c>
      <c r="Y128" s="53">
        <f t="shared" si="8"/>
        <v>57594817</v>
      </c>
      <c r="Z128" s="53">
        <f t="shared" si="9"/>
        <v>55200958.039999999</v>
      </c>
    </row>
    <row r="129" spans="2:26" x14ac:dyDescent="0.25">
      <c r="B129" s="60" t="s">
        <v>149</v>
      </c>
      <c r="C129" s="41">
        <v>18</v>
      </c>
      <c r="D129" s="61">
        <v>18</v>
      </c>
      <c r="E129" s="61">
        <v>18</v>
      </c>
      <c r="F129" s="42">
        <v>18</v>
      </c>
      <c r="G129" s="43">
        <v>0</v>
      </c>
      <c r="H129" s="43">
        <v>0</v>
      </c>
      <c r="I129" s="71">
        <v>172836</v>
      </c>
      <c r="J129" s="63">
        <v>3292455</v>
      </c>
      <c r="K129" s="46">
        <v>-0.18181818181818177</v>
      </c>
      <c r="V129" s="7" t="str">
        <f t="shared" si="6"/>
        <v>VITAFOAM</v>
      </c>
      <c r="W129" s="52">
        <f t="shared" si="10"/>
        <v>0</v>
      </c>
      <c r="X129" s="52">
        <f t="shared" si="11"/>
        <v>-0.18181818181818177</v>
      </c>
      <c r="Y129" s="53">
        <f t="shared" si="8"/>
        <v>172836</v>
      </c>
      <c r="Z129" s="53">
        <f t="shared" si="9"/>
        <v>3292455</v>
      </c>
    </row>
    <row r="130" spans="2:26" x14ac:dyDescent="0.25">
      <c r="B130" s="60" t="s">
        <v>150</v>
      </c>
      <c r="C130" s="41">
        <v>36.1</v>
      </c>
      <c r="D130" s="61">
        <v>36.799999999999997</v>
      </c>
      <c r="E130" s="61">
        <v>35</v>
      </c>
      <c r="F130" s="42">
        <v>36.799999999999997</v>
      </c>
      <c r="G130" s="43">
        <v>0.69999999999999574</v>
      </c>
      <c r="H130" s="43">
        <v>1.9390581717451405</v>
      </c>
      <c r="I130" s="71">
        <v>1562606</v>
      </c>
      <c r="J130" s="63">
        <v>56528451.899999999</v>
      </c>
      <c r="K130" s="46">
        <v>0.1682539682539681</v>
      </c>
      <c r="V130" s="7" t="str">
        <f t="shared" si="6"/>
        <v>WAPCO</v>
      </c>
      <c r="W130" s="52">
        <f t="shared" si="10"/>
        <v>1.9390581717451404E-2</v>
      </c>
      <c r="X130" s="52">
        <f t="shared" si="11"/>
        <v>0.1682539682539681</v>
      </c>
      <c r="Y130" s="53">
        <f t="shared" si="8"/>
        <v>1562606</v>
      </c>
      <c r="Z130" s="53">
        <f t="shared" si="9"/>
        <v>56528451.899999999</v>
      </c>
    </row>
    <row r="131" spans="2:26" x14ac:dyDescent="0.25">
      <c r="B131" s="60" t="s">
        <v>151</v>
      </c>
      <c r="C131" s="41">
        <v>0.66</v>
      </c>
      <c r="D131" s="41">
        <v>0.66</v>
      </c>
      <c r="E131" s="41">
        <v>0.66</v>
      </c>
      <c r="F131" s="42">
        <v>0.66</v>
      </c>
      <c r="G131" s="43">
        <v>0</v>
      </c>
      <c r="H131" s="43">
        <v>0</v>
      </c>
      <c r="I131" s="62">
        <v>278670</v>
      </c>
      <c r="J131" s="63">
        <v>190260.43</v>
      </c>
      <c r="K131" s="46">
        <v>-2.9411764705882359E-2</v>
      </c>
      <c r="V131" s="7" t="str">
        <f t="shared" si="6"/>
        <v>WAPIC</v>
      </c>
      <c r="W131" s="52">
        <f t="shared" si="10"/>
        <v>0</v>
      </c>
      <c r="X131" s="52">
        <f t="shared" si="11"/>
        <v>-2.9411764705882359E-2</v>
      </c>
      <c r="Y131" s="53">
        <f t="shared" si="8"/>
        <v>278670</v>
      </c>
      <c r="Z131" s="53">
        <f t="shared" si="9"/>
        <v>190260.43</v>
      </c>
    </row>
    <row r="132" spans="2:26" x14ac:dyDescent="0.25">
      <c r="B132" s="60" t="s">
        <v>152</v>
      </c>
      <c r="C132" s="41">
        <v>7.5</v>
      </c>
      <c r="D132" s="61">
        <v>7.45</v>
      </c>
      <c r="E132" s="61">
        <v>7.1</v>
      </c>
      <c r="F132" s="42">
        <v>7.4</v>
      </c>
      <c r="G132" s="43">
        <v>-9.9999999999999645E-2</v>
      </c>
      <c r="H132" s="43">
        <v>-1.3333333333333286</v>
      </c>
      <c r="I132" s="71">
        <v>6107388</v>
      </c>
      <c r="J132" s="63">
        <v>43752266.950000003</v>
      </c>
      <c r="K132" s="46">
        <v>0.32142857142857162</v>
      </c>
      <c r="V132" s="7" t="str">
        <f t="shared" si="6"/>
        <v>WEMABANK</v>
      </c>
      <c r="W132" s="52">
        <f t="shared" si="10"/>
        <v>-1.3333333333333286E-2</v>
      </c>
      <c r="X132" s="52">
        <f t="shared" si="11"/>
        <v>0.32142857142857162</v>
      </c>
      <c r="Y132" s="53">
        <f t="shared" si="8"/>
        <v>6107388</v>
      </c>
      <c r="Z132" s="53">
        <f t="shared" si="9"/>
        <v>43752266.950000003</v>
      </c>
    </row>
    <row r="133" spans="2:26" x14ac:dyDescent="0.25">
      <c r="B133" s="60" t="s">
        <v>153</v>
      </c>
      <c r="C133" s="41">
        <v>35.950000000000003</v>
      </c>
      <c r="D133" s="61">
        <v>36</v>
      </c>
      <c r="E133" s="61">
        <v>34</v>
      </c>
      <c r="F133" s="42">
        <v>35.9</v>
      </c>
      <c r="G133" s="43">
        <v>-5.0000000000004263E-2</v>
      </c>
      <c r="H133" s="43">
        <v>-0.13908205841447638</v>
      </c>
      <c r="I133" s="71">
        <v>15752007</v>
      </c>
      <c r="J133" s="63">
        <v>559843823.85000002</v>
      </c>
      <c r="K133" s="46">
        <v>-7.1151358344113791E-2</v>
      </c>
      <c r="V133" s="7" t="str">
        <f t="shared" si="6"/>
        <v>ZENITHBANK</v>
      </c>
      <c r="W133" s="52">
        <f t="shared" si="10"/>
        <v>-1.3908205841447639E-3</v>
      </c>
      <c r="X133" s="52">
        <f t="shared" si="11"/>
        <v>-7.1151358344113791E-2</v>
      </c>
      <c r="Y133" s="53">
        <f t="shared" si="8"/>
        <v>15752007</v>
      </c>
      <c r="Z133" s="53">
        <f t="shared" si="9"/>
        <v>559843823.85000002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73"/>
      <c r="Y167" s="74"/>
      <c r="Z167" s="74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s="72" customFormat="1" x14ac:dyDescent="0.25">
      <c r="B170"/>
      <c r="C170"/>
      <c r="D170"/>
      <c r="E170"/>
      <c r="F170"/>
      <c r="G170"/>
      <c r="H170"/>
      <c r="I170"/>
      <c r="J170"/>
      <c r="K170"/>
      <c r="L170"/>
      <c r="V170" s="7"/>
      <c r="W170" s="7"/>
      <c r="X170" s="52"/>
      <c r="Y170" s="53"/>
      <c r="Z170" s="53"/>
      <c r="AA170" s="75"/>
      <c r="AB170" s="75"/>
      <c r="AC170" s="75"/>
      <c r="AD170" s="75"/>
      <c r="AE170" s="75"/>
      <c r="AF170" s="75"/>
      <c r="AG170" s="75"/>
      <c r="AH170" s="75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2024-06-21T13:47:59Z</dcterms:created>
  <dcterms:modified xsi:type="dcterms:W3CDTF">2024-06-21T13:48:39Z</dcterms:modified>
</cp:coreProperties>
</file>