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5C17BCD-409F-46F4-B6CC-4269ED6B2BDD}" xr6:coauthVersionLast="47" xr6:coauthVersionMax="47" xr10:uidLastSave="{00000000-0000-0000-0000-000000000000}"/>
  <bookViews>
    <workbookView xWindow="-120" yWindow="-120" windowWidth="20730" windowHeight="11040" xr2:uid="{C436C5D1-F1B8-4625-A429-C9A988F980C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[1]Final!$F$45:$F$1091</definedName>
    <definedName name="Pricelist_company2">[1]Final!$B$45:$B$287</definedName>
    <definedName name="Pricelist_Pclose">[1]Final!$C$45:$C$1059</definedName>
    <definedName name="Pricelist_Val">[1]Final!$J$45:$J$739</definedName>
    <definedName name="Pricelist_Vol">[1]Final!$I$45:$I$1363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W45" i="1"/>
  <c r="V45" i="1"/>
  <c r="X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P8" i="1" s="1"/>
  <c r="AT10" i="1" l="1"/>
  <c r="AS10" i="1" s="1"/>
  <c r="AN11" i="1"/>
  <c r="AM11" i="1" s="1"/>
  <c r="AT14" i="1"/>
  <c r="AS14" i="1" s="1"/>
  <c r="AQ15" i="1"/>
  <c r="AP15" i="1" s="1"/>
  <c r="AT15" i="1"/>
  <c r="AS15" i="1" s="1"/>
  <c r="AT12" i="1"/>
  <c r="AS12" i="1" s="1"/>
  <c r="AQ9" i="1"/>
  <c r="AP9" i="1" s="1"/>
  <c r="AQ17" i="1"/>
  <c r="AP17" i="1" s="1"/>
  <c r="AQ13" i="1"/>
  <c r="AP13" i="1" s="1"/>
  <c r="AQ11" i="1"/>
  <c r="AP11" i="1" s="1"/>
  <c r="AQ16" i="1"/>
  <c r="AP16" i="1" s="1"/>
  <c r="AN14" i="1"/>
  <c r="AM14" i="1" s="1"/>
  <c r="AK17" i="1"/>
  <c r="AJ17" i="1" s="1"/>
  <c r="AK12" i="1"/>
  <c r="AJ12" i="1" s="1"/>
  <c r="AK9" i="1"/>
  <c r="AJ9" i="1" s="1"/>
  <c r="AK16" i="1"/>
  <c r="AJ16" i="1" s="1"/>
  <c r="AQ10" i="1"/>
  <c r="AP10" i="1" s="1"/>
  <c r="N21" i="1"/>
  <c r="P21" i="1"/>
  <c r="W9" i="1"/>
  <c r="O21" i="1"/>
  <c r="AK14" i="1"/>
  <c r="AJ14" i="1" s="1"/>
  <c r="AN16" i="1"/>
  <c r="AM16" i="1" s="1"/>
  <c r="AN17" i="1"/>
  <c r="AM17" i="1" s="1"/>
  <c r="AN9" i="1"/>
  <c r="AM9" i="1" s="1"/>
  <c r="AT13" i="1"/>
  <c r="AS13" i="1" s="1"/>
  <c r="AK15" i="1"/>
  <c r="AJ15" i="1" s="1"/>
  <c r="AK10" i="1"/>
  <c r="AJ10" i="1" s="1"/>
  <c r="AN12" i="1"/>
  <c r="AM12" i="1" s="1"/>
  <c r="AQ14" i="1"/>
  <c r="AP14" i="1" s="1"/>
  <c r="AT16" i="1"/>
  <c r="AS16" i="1" s="1"/>
  <c r="AK18" i="1"/>
  <c r="AJ18" i="1" s="1"/>
  <c r="AT11" i="1"/>
  <c r="AS11" i="1" s="1"/>
  <c r="AN10" i="1"/>
  <c r="AM10" i="1" s="1"/>
  <c r="AQ12" i="1"/>
  <c r="AP12" i="1" s="1"/>
  <c r="AQ18" i="1"/>
  <c r="AP18" i="1" s="1"/>
  <c r="AN18" i="1"/>
  <c r="AM18" i="1" s="1"/>
  <c r="AK13" i="1"/>
  <c r="AJ13" i="1" s="1"/>
  <c r="AN15" i="1"/>
  <c r="AM15" i="1" s="1"/>
  <c r="AT18" i="1"/>
  <c r="AS18" i="1" s="1"/>
  <c r="AT9" i="1"/>
  <c r="AS9" i="1" s="1"/>
  <c r="AK11" i="1"/>
  <c r="AJ11" i="1" s="1"/>
  <c r="AN13" i="1"/>
  <c r="AM13" i="1" s="1"/>
  <c r="AT17" i="1"/>
  <c r="AS17" i="1" s="1"/>
  <c r="Q21" i="1" l="1"/>
  <c r="AE18" i="1"/>
  <c r="AD18" i="1" s="1"/>
  <c r="AC16" i="1"/>
  <c r="AE10" i="1"/>
  <c r="AD10" i="1" s="1"/>
  <c r="AH5" i="1"/>
  <c r="AC10" i="1"/>
  <c r="AC9" i="1"/>
  <c r="AB9" i="1" s="1" a="1"/>
  <c r="AB9" i="1" s="1"/>
  <c r="AE15" i="1"/>
  <c r="AD15" i="1" s="1"/>
  <c r="AC13" i="1"/>
  <c r="AC18" i="1"/>
  <c r="AE12" i="1"/>
  <c r="AD12" i="1" s="1"/>
  <c r="AC14" i="1"/>
  <c r="AE17" i="1"/>
  <c r="AD17" i="1" s="1"/>
  <c r="AC15" i="1"/>
  <c r="AB15" i="1" s="1" a="1"/>
  <c r="AB15" i="1" s="1"/>
  <c r="AE9" i="1"/>
  <c r="AD9" i="1" s="1"/>
  <c r="AE14" i="1"/>
  <c r="AD14" i="1" s="1"/>
  <c r="AC12" i="1"/>
  <c r="AE16" i="1"/>
  <c r="AD16" i="1" s="1"/>
  <c r="AC17" i="1"/>
  <c r="AB17" i="1" s="1" a="1"/>
  <c r="AB17" i="1" s="1"/>
  <c r="AE11" i="1"/>
  <c r="AD11" i="1" s="1"/>
  <c r="AC11" i="1"/>
  <c r="AE13" i="1"/>
  <c r="AD13" i="1" s="1"/>
  <c r="AB10" i="1" l="1" a="1"/>
  <c r="AB10" i="1" s="1"/>
  <c r="AB16" i="1" a="1"/>
  <c r="AB16" i="1" s="1"/>
  <c r="AB12" i="1" a="1"/>
  <c r="AB12" i="1" s="1"/>
  <c r="AB11" i="1" a="1"/>
  <c r="AB11" i="1" s="1"/>
  <c r="AH17" i="1"/>
  <c r="AH9" i="1"/>
  <c r="AG9" i="1" s="1" a="1"/>
  <c r="AG9" i="1" s="1"/>
  <c r="AH11" i="1"/>
  <c r="AG11" i="1" s="1" a="1"/>
  <c r="AG11" i="1" s="1"/>
  <c r="AH18" i="1"/>
  <c r="AH14" i="1"/>
  <c r="AH16" i="1"/>
  <c r="AG16" i="1" s="1" a="1"/>
  <c r="AG16" i="1" s="1"/>
  <c r="AH13" i="1"/>
  <c r="AH10" i="1"/>
  <c r="AG10" i="1" s="1" a="1"/>
  <c r="AG10" i="1" s="1"/>
  <c r="AH15" i="1"/>
  <c r="AH12" i="1"/>
  <c r="AB14" i="1" a="1"/>
  <c r="AB14" i="1" s="1"/>
  <c r="AB18" i="1" a="1"/>
  <c r="AB18" i="1" s="1"/>
  <c r="AB13" i="1" a="1"/>
  <c r="AB13" i="1" s="1"/>
  <c r="AG12" i="1" l="1" a="1"/>
  <c r="AG12" i="1" s="1"/>
  <c r="AG14" i="1" a="1"/>
  <c r="AG14" i="1" s="1"/>
  <c r="AG18" i="1" a="1"/>
  <c r="AG18" i="1" s="1"/>
  <c r="AG15" i="1" a="1"/>
  <c r="AG15" i="1" s="1"/>
  <c r="AG17" i="1" a="1"/>
  <c r="AG17" i="1" s="1"/>
  <c r="AG13" i="1" a="1"/>
  <c r="AG13" i="1" s="1"/>
  <c r="N9" i="1" l="1" a="1"/>
  <c r="N18" i="1" s="1"/>
  <c r="N15" i="1" l="1"/>
  <c r="N16" i="1"/>
  <c r="N13" i="1"/>
  <c r="N17" i="1"/>
  <c r="N9" i="1"/>
  <c r="N11" i="1"/>
  <c r="N10" i="1"/>
  <c r="T10" i="1" s="1"/>
  <c r="P10" i="1" s="1"/>
  <c r="N14" i="1"/>
  <c r="T14" i="1" s="1"/>
  <c r="P14" i="1" s="1"/>
  <c r="N12" i="1"/>
  <c r="O15" i="1"/>
  <c r="T15" i="1"/>
  <c r="P15" i="1" s="1"/>
  <c r="O16" i="1"/>
  <c r="T16" i="1"/>
  <c r="P16" i="1" s="1"/>
  <c r="O9" i="1"/>
  <c r="T9" i="1"/>
  <c r="P9" i="1" s="1"/>
  <c r="O13" i="1"/>
  <c r="T13" i="1"/>
  <c r="P13" i="1" s="1"/>
  <c r="O17" i="1"/>
  <c r="T17" i="1"/>
  <c r="P17" i="1" s="1"/>
  <c r="O11" i="1"/>
  <c r="T11" i="1"/>
  <c r="P11" i="1" s="1"/>
  <c r="O10" i="1"/>
  <c r="O12" i="1"/>
  <c r="T12" i="1"/>
  <c r="P12" i="1" s="1"/>
  <c r="O18" i="1"/>
  <c r="T18" i="1"/>
  <c r="P18" i="1" s="1"/>
  <c r="O1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<sst xmlns="http://schemas.openxmlformats.org/spreadsheetml/2006/main" count="151" uniqueCount="150">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</sst>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C901443-9C69-496D-BCF4-9A437F0D3076}"/>
    <cellStyle name="Normal" xfId="0" builtinId="0"/>
    <cellStyle name="Percent 2" xfId="2" xr:uid="{D89E95B0-E9F8-43AF-8D39-77AB72632AF9}"/>
    <cellStyle name="Percent 4" xfId="3" xr:uid="{09BC5DC5-6AD7-4D3E-AEB3-3ABA340DB27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D3AB172-5FF5-46D6-A6CA-097BDB381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273F98-2B5E-41BA-A530-BAED697C3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8B154EA-D4C2-43CD-B15C-520FBD705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5758F17-D100-4F97-B7F1-022D2168D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27849EC-DDE3-4FD2-9E66-01DA86F08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B891F4E-9163-4EC5-B25B-0F6C6E33C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D76615E-F8DA-4D59-A392-2272A87D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62073</v>
          </cell>
          <cell r="J47">
            <v>179879.5</v>
          </cell>
        </row>
        <row r="48">
          <cell r="B48" t="str">
            <v>ABCTRANS</v>
          </cell>
          <cell r="C48">
            <v>0.62</v>
          </cell>
          <cell r="F48">
            <v>0.66</v>
          </cell>
          <cell r="I48">
            <v>575353</v>
          </cell>
          <cell r="J48">
            <v>378791.9</v>
          </cell>
        </row>
        <row r="49">
          <cell r="B49" t="str">
            <v>ACADEMY</v>
          </cell>
          <cell r="C49">
            <v>1.84</v>
          </cell>
          <cell r="F49">
            <v>1.84</v>
          </cell>
          <cell r="I49">
            <v>181997</v>
          </cell>
          <cell r="J49">
            <v>347509.42</v>
          </cell>
        </row>
        <row r="50">
          <cell r="B50" t="str">
            <v>ACCESSCORP</v>
          </cell>
          <cell r="C50">
            <v>18.8</v>
          </cell>
          <cell r="F50">
            <v>19</v>
          </cell>
          <cell r="I50">
            <v>39706599</v>
          </cell>
          <cell r="J50">
            <v>754174923.60000002</v>
          </cell>
        </row>
        <row r="51">
          <cell r="B51" t="str">
            <v>AFRIPRUD</v>
          </cell>
          <cell r="C51">
            <v>6.95</v>
          </cell>
          <cell r="F51">
            <v>7.6</v>
          </cell>
          <cell r="I51">
            <v>5956619</v>
          </cell>
          <cell r="J51">
            <v>43307450.350000001</v>
          </cell>
        </row>
        <row r="52">
          <cell r="B52" t="str">
            <v>AIICO</v>
          </cell>
          <cell r="C52">
            <v>0.95</v>
          </cell>
          <cell r="F52">
            <v>0.95</v>
          </cell>
          <cell r="I52">
            <v>26179076</v>
          </cell>
          <cell r="J52">
            <v>25166644.899999999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329</v>
          </cell>
          <cell r="J53">
            <v>692821.9</v>
          </cell>
        </row>
        <row r="54">
          <cell r="B54" t="str">
            <v>BERGER</v>
          </cell>
          <cell r="C54">
            <v>15</v>
          </cell>
          <cell r="F54">
            <v>15</v>
          </cell>
          <cell r="I54">
            <v>360449</v>
          </cell>
          <cell r="J54">
            <v>5159399.05</v>
          </cell>
        </row>
        <row r="55">
          <cell r="B55" t="str">
            <v>BETAGLAS</v>
          </cell>
          <cell r="C55">
            <v>53</v>
          </cell>
          <cell r="F55">
            <v>53</v>
          </cell>
          <cell r="I55">
            <v>5968</v>
          </cell>
          <cell r="J55">
            <v>321521.59999999998</v>
          </cell>
        </row>
        <row r="56">
          <cell r="B56" t="str">
            <v>BUACEMENT</v>
          </cell>
          <cell r="C56">
            <v>143.19999999999999</v>
          </cell>
          <cell r="F56">
            <v>143.19999999999999</v>
          </cell>
          <cell r="I56">
            <v>18041</v>
          </cell>
          <cell r="J56">
            <v>2325484.9</v>
          </cell>
        </row>
        <row r="57">
          <cell r="B57" t="str">
            <v>BUAFOODS</v>
          </cell>
          <cell r="C57">
            <v>379.9</v>
          </cell>
          <cell r="F57">
            <v>379.9</v>
          </cell>
          <cell r="I57">
            <v>9868</v>
          </cell>
          <cell r="J57">
            <v>3374856</v>
          </cell>
        </row>
        <row r="58">
          <cell r="B58" t="str">
            <v>CADBURY</v>
          </cell>
          <cell r="C58">
            <v>16.600000000000001</v>
          </cell>
          <cell r="F58">
            <v>16.600000000000001</v>
          </cell>
          <cell r="I58">
            <v>56489</v>
          </cell>
          <cell r="J58">
            <v>959275.7</v>
          </cell>
        </row>
        <row r="59">
          <cell r="B59" t="str">
            <v>CAP</v>
          </cell>
          <cell r="C59">
            <v>36</v>
          </cell>
          <cell r="F59">
            <v>36</v>
          </cell>
          <cell r="I59">
            <v>395130</v>
          </cell>
          <cell r="J59">
            <v>12868982.5</v>
          </cell>
        </row>
        <row r="60">
          <cell r="B60" t="str">
            <v>CAVERTON</v>
          </cell>
          <cell r="C60">
            <v>1.41</v>
          </cell>
          <cell r="F60">
            <v>1.41</v>
          </cell>
          <cell r="I60">
            <v>167500</v>
          </cell>
          <cell r="J60">
            <v>235715</v>
          </cell>
        </row>
        <row r="61">
          <cell r="B61" t="str">
            <v>CHAMPION</v>
          </cell>
          <cell r="C61">
            <v>3.73</v>
          </cell>
          <cell r="F61">
            <v>3.75</v>
          </cell>
          <cell r="I61">
            <v>376184</v>
          </cell>
          <cell r="J61">
            <v>1408455.5</v>
          </cell>
        </row>
        <row r="62">
          <cell r="B62" t="str">
            <v>CHAMS</v>
          </cell>
          <cell r="C62">
            <v>2.35</v>
          </cell>
          <cell r="F62">
            <v>2.2999999999999998</v>
          </cell>
          <cell r="I62">
            <v>5584721</v>
          </cell>
          <cell r="J62">
            <v>12757122.67</v>
          </cell>
        </row>
        <row r="63">
          <cell r="B63" t="str">
            <v>CHELLARAM</v>
          </cell>
          <cell r="C63">
            <v>4.0999999999999996</v>
          </cell>
          <cell r="F63">
            <v>4.0999999999999996</v>
          </cell>
          <cell r="I63">
            <v>150</v>
          </cell>
          <cell r="J63">
            <v>553.5</v>
          </cell>
        </row>
        <row r="64">
          <cell r="B64" t="str">
            <v>CILEASING</v>
          </cell>
          <cell r="C64">
            <v>3.28</v>
          </cell>
          <cell r="F64">
            <v>3</v>
          </cell>
          <cell r="I64">
            <v>26190743</v>
          </cell>
          <cell r="J64">
            <v>79067329.629999995</v>
          </cell>
        </row>
        <row r="65">
          <cell r="B65" t="str">
            <v>CONHALLPLC</v>
          </cell>
          <cell r="C65">
            <v>1.88</v>
          </cell>
          <cell r="F65">
            <v>1.73</v>
          </cell>
          <cell r="I65">
            <v>31601979</v>
          </cell>
          <cell r="J65">
            <v>54860666.270000003</v>
          </cell>
        </row>
        <row r="66">
          <cell r="B66" t="str">
            <v>CONOIL</v>
          </cell>
          <cell r="C66">
            <v>105</v>
          </cell>
          <cell r="F66">
            <v>105</v>
          </cell>
          <cell r="I66">
            <v>2681</v>
          </cell>
          <cell r="J66">
            <v>257472.85</v>
          </cell>
        </row>
        <row r="67">
          <cell r="B67" t="str">
            <v>CORNERST</v>
          </cell>
          <cell r="C67">
            <v>2.0099999999999998</v>
          </cell>
          <cell r="F67">
            <v>2.0499999999999998</v>
          </cell>
          <cell r="I67">
            <v>568602</v>
          </cell>
          <cell r="J67">
            <v>1169636.04</v>
          </cell>
        </row>
        <row r="68">
          <cell r="B68" t="str">
            <v>CUSTODIAN</v>
          </cell>
          <cell r="C68">
            <v>10</v>
          </cell>
          <cell r="F68">
            <v>10.199999999999999</v>
          </cell>
          <cell r="I68">
            <v>1700131</v>
          </cell>
          <cell r="J68">
            <v>17723783.75</v>
          </cell>
        </row>
        <row r="69">
          <cell r="B69" t="str">
            <v>CUTIX</v>
          </cell>
          <cell r="C69">
            <v>4</v>
          </cell>
          <cell r="F69">
            <v>4.4000000000000004</v>
          </cell>
          <cell r="I69">
            <v>2211252</v>
          </cell>
          <cell r="J69">
            <v>9681702.8599999994</v>
          </cell>
        </row>
        <row r="70">
          <cell r="B70" t="str">
            <v>CWG</v>
          </cell>
          <cell r="C70">
            <v>6.6</v>
          </cell>
          <cell r="F70">
            <v>7.25</v>
          </cell>
          <cell r="I70">
            <v>1981139</v>
          </cell>
          <cell r="J70">
            <v>13502265.5</v>
          </cell>
        </row>
        <row r="71">
          <cell r="B71" t="str">
            <v>DAARCOMM</v>
          </cell>
          <cell r="C71">
            <v>0.56000000000000005</v>
          </cell>
          <cell r="F71">
            <v>0.51</v>
          </cell>
          <cell r="I71">
            <v>239023</v>
          </cell>
          <cell r="J71">
            <v>123607.61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203956</v>
          </cell>
          <cell r="J72">
            <v>120558391.59999999</v>
          </cell>
        </row>
        <row r="73">
          <cell r="B73" t="str">
            <v>DANGSUGAR</v>
          </cell>
          <cell r="C73">
            <v>43</v>
          </cell>
          <cell r="F73">
            <v>43</v>
          </cell>
          <cell r="I73">
            <v>449718</v>
          </cell>
          <cell r="J73">
            <v>19373716.199999999</v>
          </cell>
        </row>
        <row r="74">
          <cell r="B74" t="str">
            <v>DEAPCAP</v>
          </cell>
          <cell r="C74">
            <v>0.51</v>
          </cell>
          <cell r="F74">
            <v>0.51</v>
          </cell>
          <cell r="I74">
            <v>4609336</v>
          </cell>
          <cell r="J74">
            <v>2274821.5299999998</v>
          </cell>
        </row>
        <row r="75">
          <cell r="B75" t="str">
            <v>ELLAHLAKES</v>
          </cell>
          <cell r="C75">
            <v>3.2</v>
          </cell>
          <cell r="F75">
            <v>3.03</v>
          </cell>
          <cell r="I75">
            <v>2183980</v>
          </cell>
          <cell r="J75">
            <v>6687578.0899999999</v>
          </cell>
        </row>
        <row r="76">
          <cell r="B76" t="str">
            <v>ETERNA</v>
          </cell>
          <cell r="C76">
            <v>16</v>
          </cell>
          <cell r="F76">
            <v>16</v>
          </cell>
          <cell r="I76">
            <v>35000</v>
          </cell>
          <cell r="J76">
            <v>558800</v>
          </cell>
        </row>
        <row r="77">
          <cell r="B77" t="str">
            <v>ETI</v>
          </cell>
          <cell r="C77">
            <v>21.35</v>
          </cell>
          <cell r="F77">
            <v>21.35</v>
          </cell>
          <cell r="I77">
            <v>122533</v>
          </cell>
          <cell r="J77">
            <v>2559685.5</v>
          </cell>
        </row>
        <row r="78">
          <cell r="B78" t="str">
            <v>ETRANZACT</v>
          </cell>
          <cell r="C78">
            <v>5</v>
          </cell>
          <cell r="F78">
            <v>5</v>
          </cell>
          <cell r="I78">
            <v>72173</v>
          </cell>
          <cell r="J78">
            <v>384772.55</v>
          </cell>
        </row>
        <row r="79">
          <cell r="B79" t="str">
            <v>FBNH</v>
          </cell>
          <cell r="C79">
            <v>20.7</v>
          </cell>
          <cell r="F79">
            <v>21.3</v>
          </cell>
          <cell r="I79">
            <v>4127178</v>
          </cell>
          <cell r="J79">
            <v>87767222.25</v>
          </cell>
        </row>
        <row r="80">
          <cell r="B80" t="str">
            <v>FCMB</v>
          </cell>
          <cell r="C80">
            <v>7.75</v>
          </cell>
          <cell r="F80">
            <v>7.75</v>
          </cell>
          <cell r="I80">
            <v>1464702</v>
          </cell>
          <cell r="J80">
            <v>11149185.15</v>
          </cell>
        </row>
        <row r="81">
          <cell r="B81" t="str">
            <v>FIDELITYBK</v>
          </cell>
          <cell r="C81">
            <v>10.199999999999999</v>
          </cell>
          <cell r="F81">
            <v>10.199999999999999</v>
          </cell>
          <cell r="I81">
            <v>12226116</v>
          </cell>
          <cell r="J81">
            <v>124436521.75</v>
          </cell>
        </row>
        <row r="82">
          <cell r="B82" t="str">
            <v>FIDSON</v>
          </cell>
          <cell r="C82">
            <v>14.95</v>
          </cell>
          <cell r="F82">
            <v>14.95</v>
          </cell>
          <cell r="I82">
            <v>33255</v>
          </cell>
          <cell r="J82">
            <v>470247.5</v>
          </cell>
        </row>
        <row r="83">
          <cell r="B83" t="str">
            <v>FLOURMILL</v>
          </cell>
          <cell r="C83">
            <v>43</v>
          </cell>
          <cell r="F83">
            <v>44.5</v>
          </cell>
          <cell r="I83">
            <v>1192870</v>
          </cell>
          <cell r="J83">
            <v>52515800.899999999</v>
          </cell>
        </row>
        <row r="84">
          <cell r="B84" t="str">
            <v>FTNCOCOA</v>
          </cell>
          <cell r="C84">
            <v>1.54</v>
          </cell>
          <cell r="F84">
            <v>1.63</v>
          </cell>
          <cell r="I84">
            <v>9887215</v>
          </cell>
          <cell r="J84">
            <v>15910418.92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607</v>
          </cell>
          <cell r="J85">
            <v>546300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1444</v>
          </cell>
          <cell r="J86">
            <v>4548.6000000000004</v>
          </cell>
        </row>
        <row r="87">
          <cell r="B87" t="str">
            <v>GTCO</v>
          </cell>
          <cell r="C87">
            <v>44</v>
          </cell>
          <cell r="F87">
            <v>44.55</v>
          </cell>
          <cell r="I87">
            <v>66050094</v>
          </cell>
          <cell r="J87">
            <v>2929974536.9000001</v>
          </cell>
        </row>
        <row r="88">
          <cell r="B88" t="str">
            <v>GUINEAINS</v>
          </cell>
          <cell r="C88">
            <v>0.33</v>
          </cell>
          <cell r="F88">
            <v>0.33</v>
          </cell>
          <cell r="I88">
            <v>3604804</v>
          </cell>
          <cell r="J88">
            <v>1178388.93</v>
          </cell>
        </row>
        <row r="89">
          <cell r="B89" t="str">
            <v>GUINNESS</v>
          </cell>
          <cell r="C89">
            <v>70</v>
          </cell>
          <cell r="F89">
            <v>70</v>
          </cell>
          <cell r="I89">
            <v>3618419</v>
          </cell>
          <cell r="J89">
            <v>252503017.05000001</v>
          </cell>
        </row>
        <row r="90">
          <cell r="B90" t="str">
            <v>HONYFLOUR</v>
          </cell>
          <cell r="C90">
            <v>3.36</v>
          </cell>
          <cell r="F90">
            <v>3.36</v>
          </cell>
          <cell r="I90">
            <v>458252</v>
          </cell>
          <cell r="J90">
            <v>1554587.93</v>
          </cell>
        </row>
        <row r="91">
          <cell r="B91" t="str">
            <v>IKEJAHOTEL</v>
          </cell>
          <cell r="C91">
            <v>7.25</v>
          </cell>
          <cell r="F91">
            <v>7.25</v>
          </cell>
          <cell r="I91">
            <v>1453</v>
          </cell>
          <cell r="J91">
            <v>10578.6</v>
          </cell>
        </row>
        <row r="92">
          <cell r="B92" t="str">
            <v>IMG</v>
          </cell>
          <cell r="C92">
            <v>11.9</v>
          </cell>
          <cell r="F92">
            <v>11.9</v>
          </cell>
          <cell r="I92">
            <v>5600</v>
          </cell>
          <cell r="J92">
            <v>66640</v>
          </cell>
        </row>
        <row r="93">
          <cell r="B93" t="str">
            <v>INFINITY</v>
          </cell>
          <cell r="C93">
            <v>7.05</v>
          </cell>
          <cell r="F93">
            <v>7.05</v>
          </cell>
          <cell r="I93">
            <v>5164</v>
          </cell>
          <cell r="J93">
            <v>32791.4</v>
          </cell>
        </row>
        <row r="94">
          <cell r="B94" t="str">
            <v>INTBREW</v>
          </cell>
          <cell r="C94">
            <v>4.01</v>
          </cell>
          <cell r="F94">
            <v>4.3</v>
          </cell>
          <cell r="I94">
            <v>814249</v>
          </cell>
          <cell r="J94">
            <v>3491373.47</v>
          </cell>
        </row>
        <row r="95">
          <cell r="B95" t="str">
            <v>INTENEGINS</v>
          </cell>
          <cell r="C95">
            <v>1.55</v>
          </cell>
          <cell r="F95">
            <v>1.55</v>
          </cell>
          <cell r="I95">
            <v>144883</v>
          </cell>
          <cell r="J95">
            <v>222837.85</v>
          </cell>
        </row>
        <row r="96">
          <cell r="B96" t="str">
            <v>JAIZBANK</v>
          </cell>
          <cell r="C96">
            <v>2.2000000000000002</v>
          </cell>
          <cell r="F96">
            <v>2.16</v>
          </cell>
          <cell r="I96">
            <v>6358733</v>
          </cell>
          <cell r="J96">
            <v>13792792.470000001</v>
          </cell>
        </row>
        <row r="97">
          <cell r="B97" t="str">
            <v>JAPAULGOLD</v>
          </cell>
          <cell r="C97">
            <v>1.95</v>
          </cell>
          <cell r="F97">
            <v>1.99</v>
          </cell>
          <cell r="I97">
            <v>1271044</v>
          </cell>
          <cell r="J97">
            <v>2510682.87</v>
          </cell>
        </row>
        <row r="98">
          <cell r="B98" t="str">
            <v>JBERGER</v>
          </cell>
          <cell r="C98">
            <v>98</v>
          </cell>
          <cell r="F98">
            <v>98</v>
          </cell>
          <cell r="I98">
            <v>9610987</v>
          </cell>
          <cell r="J98">
            <v>915477996.29999995</v>
          </cell>
        </row>
        <row r="99">
          <cell r="B99" t="str">
            <v>JOHNHOLT</v>
          </cell>
          <cell r="C99">
            <v>3.14</v>
          </cell>
          <cell r="F99">
            <v>3.14</v>
          </cell>
          <cell r="I99">
            <v>39800</v>
          </cell>
          <cell r="J99">
            <v>121381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2</v>
          </cell>
          <cell r="J100">
            <v>17.100000000000001</v>
          </cell>
        </row>
        <row r="101">
          <cell r="B101" t="str">
            <v>LASACO</v>
          </cell>
          <cell r="C101">
            <v>2.11</v>
          </cell>
          <cell r="F101">
            <v>2.3199999999999998</v>
          </cell>
          <cell r="I101">
            <v>4834167</v>
          </cell>
          <cell r="J101">
            <v>11008760.27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237505</v>
          </cell>
          <cell r="J102">
            <v>805566.68</v>
          </cell>
        </row>
        <row r="103">
          <cell r="B103" t="str">
            <v>LINKASSURE</v>
          </cell>
          <cell r="C103">
            <v>0.9</v>
          </cell>
          <cell r="F103">
            <v>0.95</v>
          </cell>
          <cell r="I103">
            <v>8412539</v>
          </cell>
          <cell r="J103">
            <v>7998911.0499999998</v>
          </cell>
        </row>
        <row r="104">
          <cell r="B104" t="str">
            <v>LIVESTOCK</v>
          </cell>
          <cell r="C104">
            <v>1.8</v>
          </cell>
          <cell r="F104">
            <v>1.76</v>
          </cell>
          <cell r="I104">
            <v>965762</v>
          </cell>
          <cell r="J104">
            <v>1704432.36</v>
          </cell>
        </row>
        <row r="105">
          <cell r="B105" t="str">
            <v>MANSARD</v>
          </cell>
          <cell r="C105">
            <v>5.4</v>
          </cell>
          <cell r="F105">
            <v>5.4</v>
          </cell>
          <cell r="I105">
            <v>2275958</v>
          </cell>
          <cell r="J105">
            <v>12424185.460000001</v>
          </cell>
        </row>
        <row r="106">
          <cell r="B106" t="str">
            <v>MAYBAKER</v>
          </cell>
          <cell r="C106">
            <v>5.5</v>
          </cell>
          <cell r="F106">
            <v>5.9</v>
          </cell>
          <cell r="I106">
            <v>14618246</v>
          </cell>
          <cell r="J106">
            <v>86226501.049999997</v>
          </cell>
        </row>
        <row r="107">
          <cell r="B107" t="str">
            <v>MBENEFIT</v>
          </cell>
          <cell r="C107">
            <v>0.56999999999999995</v>
          </cell>
          <cell r="F107">
            <v>0.62</v>
          </cell>
          <cell r="I107">
            <v>7407622</v>
          </cell>
          <cell r="J107">
            <v>4461824.58</v>
          </cell>
        </row>
        <row r="108">
          <cell r="B108" t="str">
            <v>MCNICHOLS</v>
          </cell>
          <cell r="C108">
            <v>1.1299999999999999</v>
          </cell>
          <cell r="F108">
            <v>1.1299999999999999</v>
          </cell>
          <cell r="I108">
            <v>17482</v>
          </cell>
          <cell r="J108">
            <v>20193.580000000002</v>
          </cell>
        </row>
        <row r="109">
          <cell r="B109" t="str">
            <v>MECURE</v>
          </cell>
          <cell r="C109">
            <v>9.57</v>
          </cell>
          <cell r="F109">
            <v>9.57</v>
          </cell>
          <cell r="I109">
            <v>88300</v>
          </cell>
          <cell r="J109">
            <v>831364</v>
          </cell>
        </row>
        <row r="110">
          <cell r="B110" t="str">
            <v>MEYER</v>
          </cell>
          <cell r="C110">
            <v>5.3</v>
          </cell>
          <cell r="F110">
            <v>5.3</v>
          </cell>
          <cell r="I110">
            <v>1563</v>
          </cell>
          <cell r="J110">
            <v>7474.92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21068</v>
          </cell>
          <cell r="J111">
            <v>100603.69</v>
          </cell>
        </row>
        <row r="112">
          <cell r="B112" t="str">
            <v>MRS</v>
          </cell>
          <cell r="C112">
            <v>135</v>
          </cell>
          <cell r="F112">
            <v>135</v>
          </cell>
          <cell r="I112">
            <v>86514</v>
          </cell>
          <cell r="J112">
            <v>11381250.35</v>
          </cell>
        </row>
        <row r="113">
          <cell r="B113" t="str">
            <v>MTNN</v>
          </cell>
          <cell r="C113">
            <v>214.8</v>
          </cell>
          <cell r="F113">
            <v>200</v>
          </cell>
          <cell r="I113">
            <v>4532096</v>
          </cell>
          <cell r="J113">
            <v>906483771.70000005</v>
          </cell>
        </row>
        <row r="114">
          <cell r="B114" t="str">
            <v>MULTIVERSE</v>
          </cell>
          <cell r="C114">
            <v>11.2</v>
          </cell>
          <cell r="F114">
            <v>11.2</v>
          </cell>
          <cell r="I114">
            <v>15333</v>
          </cell>
          <cell r="J114">
            <v>154863.29999999999</v>
          </cell>
        </row>
        <row r="115">
          <cell r="B115" t="str">
            <v>NAHCO</v>
          </cell>
          <cell r="C115">
            <v>33</v>
          </cell>
          <cell r="F115">
            <v>33</v>
          </cell>
          <cell r="I115">
            <v>334381</v>
          </cell>
          <cell r="J115">
            <v>11090293.800000001</v>
          </cell>
        </row>
        <row r="116">
          <cell r="B116" t="str">
            <v>NASCON</v>
          </cell>
          <cell r="C116">
            <v>36.799999999999997</v>
          </cell>
          <cell r="F116">
            <v>36.799999999999997</v>
          </cell>
          <cell r="I116">
            <v>1417672</v>
          </cell>
          <cell r="J116">
            <v>48691789.149999999</v>
          </cell>
        </row>
        <row r="117">
          <cell r="B117" t="str">
            <v>NB</v>
          </cell>
          <cell r="C117">
            <v>29</v>
          </cell>
          <cell r="F117">
            <v>29.5</v>
          </cell>
          <cell r="I117">
            <v>2502366</v>
          </cell>
          <cell r="J117">
            <v>74678752.700000003</v>
          </cell>
        </row>
        <row r="118">
          <cell r="B118" t="str">
            <v>NEIMETH</v>
          </cell>
          <cell r="C118">
            <v>1.6</v>
          </cell>
          <cell r="F118">
            <v>1.6</v>
          </cell>
          <cell r="I118">
            <v>290770</v>
          </cell>
          <cell r="J118">
            <v>462266.05</v>
          </cell>
        </row>
        <row r="119">
          <cell r="B119" t="str">
            <v>NEM</v>
          </cell>
          <cell r="C119">
            <v>8.5</v>
          </cell>
          <cell r="F119">
            <v>8.5</v>
          </cell>
          <cell r="I119">
            <v>495434</v>
          </cell>
          <cell r="J119">
            <v>4180890.95</v>
          </cell>
        </row>
        <row r="120">
          <cell r="B120" t="str">
            <v>NESTLE</v>
          </cell>
          <cell r="C120">
            <v>920</v>
          </cell>
          <cell r="F120">
            <v>920</v>
          </cell>
          <cell r="I120">
            <v>21856</v>
          </cell>
          <cell r="J120">
            <v>19854440.100000001</v>
          </cell>
        </row>
        <row r="121">
          <cell r="B121" t="str">
            <v>NGXGROUP</v>
          </cell>
          <cell r="C121">
            <v>23.6</v>
          </cell>
          <cell r="F121">
            <v>23.2</v>
          </cell>
          <cell r="I121">
            <v>7544528</v>
          </cell>
          <cell r="J121">
            <v>175603433.84999999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159</v>
          </cell>
          <cell r="J122">
            <v>17967</v>
          </cell>
        </row>
        <row r="123">
          <cell r="B123" t="str">
            <v>NNFM</v>
          </cell>
          <cell r="C123">
            <v>48.3</v>
          </cell>
          <cell r="F123">
            <v>48.3</v>
          </cell>
          <cell r="I123">
            <v>78000</v>
          </cell>
          <cell r="J123">
            <v>3492712.5</v>
          </cell>
        </row>
        <row r="124">
          <cell r="B124" t="str">
            <v>NPFMCRFBK</v>
          </cell>
          <cell r="C124">
            <v>1.65</v>
          </cell>
          <cell r="F124">
            <v>1.7</v>
          </cell>
          <cell r="I124">
            <v>1077350</v>
          </cell>
          <cell r="J124">
            <v>1784869.94</v>
          </cell>
        </row>
        <row r="125">
          <cell r="B125" t="str">
            <v>NSLTECH</v>
          </cell>
          <cell r="C125">
            <v>0.54</v>
          </cell>
          <cell r="F125">
            <v>0.57999999999999996</v>
          </cell>
          <cell r="I125">
            <v>924350</v>
          </cell>
          <cell r="J125">
            <v>505716.47999999998</v>
          </cell>
        </row>
        <row r="126">
          <cell r="B126" t="str">
            <v>OANDO</v>
          </cell>
          <cell r="C126">
            <v>13.75</v>
          </cell>
          <cell r="F126">
            <v>14.35</v>
          </cell>
          <cell r="I126">
            <v>6841552</v>
          </cell>
          <cell r="J126">
            <v>97421636.099999994</v>
          </cell>
        </row>
        <row r="127">
          <cell r="B127" t="str">
            <v>OKOMUOIL</v>
          </cell>
          <cell r="C127">
            <v>291.5</v>
          </cell>
          <cell r="F127">
            <v>291.5</v>
          </cell>
          <cell r="I127">
            <v>222961</v>
          </cell>
          <cell r="J127">
            <v>68935732.099999994</v>
          </cell>
        </row>
        <row r="128">
          <cell r="B128" t="str">
            <v>OMATEK</v>
          </cell>
          <cell r="C128">
            <v>0.7</v>
          </cell>
          <cell r="F128">
            <v>0.68</v>
          </cell>
          <cell r="I128">
            <v>513510</v>
          </cell>
          <cell r="J128">
            <v>351188</v>
          </cell>
        </row>
        <row r="129">
          <cell r="B129" t="str">
            <v>PRESCO</v>
          </cell>
          <cell r="C129">
            <v>359</v>
          </cell>
          <cell r="F129">
            <v>354.2</v>
          </cell>
          <cell r="I129">
            <v>674786</v>
          </cell>
          <cell r="J129">
            <v>234698772.09999999</v>
          </cell>
        </row>
        <row r="130">
          <cell r="B130" t="str">
            <v>PRESTIGE</v>
          </cell>
          <cell r="C130">
            <v>0.51</v>
          </cell>
          <cell r="F130">
            <v>0.51</v>
          </cell>
          <cell r="I130">
            <v>10500</v>
          </cell>
          <cell r="J130">
            <v>5670</v>
          </cell>
        </row>
        <row r="131">
          <cell r="B131" t="str">
            <v>PZ</v>
          </cell>
          <cell r="C131">
            <v>22</v>
          </cell>
          <cell r="F131">
            <v>22</v>
          </cell>
          <cell r="I131">
            <v>7319</v>
          </cell>
          <cell r="J131">
            <v>148949.70000000001</v>
          </cell>
        </row>
        <row r="132">
          <cell r="B132" t="str">
            <v>REDSTAREX</v>
          </cell>
          <cell r="C132">
            <v>3.9</v>
          </cell>
          <cell r="F132">
            <v>3.9</v>
          </cell>
          <cell r="I132">
            <v>43800</v>
          </cell>
          <cell r="J132">
            <v>166007</v>
          </cell>
        </row>
        <row r="133">
          <cell r="B133" t="str">
            <v>REGALINS</v>
          </cell>
          <cell r="C133">
            <v>0.46</v>
          </cell>
          <cell r="F133">
            <v>0.43</v>
          </cell>
          <cell r="I133">
            <v>691700</v>
          </cell>
          <cell r="J133">
            <v>307126.88</v>
          </cell>
        </row>
        <row r="134">
          <cell r="B134" t="str">
            <v>ROYALEX</v>
          </cell>
          <cell r="C134">
            <v>0.61</v>
          </cell>
          <cell r="F134">
            <v>0.64</v>
          </cell>
          <cell r="I134">
            <v>3919907</v>
          </cell>
          <cell r="J134">
            <v>2554457.39</v>
          </cell>
        </row>
        <row r="135">
          <cell r="B135" t="str">
            <v>RTBRISCOE</v>
          </cell>
          <cell r="C135">
            <v>0.68</v>
          </cell>
          <cell r="F135">
            <v>0.69</v>
          </cell>
          <cell r="I135">
            <v>2687444</v>
          </cell>
          <cell r="J135">
            <v>1826686.24</v>
          </cell>
        </row>
        <row r="136">
          <cell r="B136" t="str">
            <v>SCOA</v>
          </cell>
          <cell r="C136">
            <v>2.15</v>
          </cell>
          <cell r="F136">
            <v>2.15</v>
          </cell>
          <cell r="I136">
            <v>500</v>
          </cell>
          <cell r="J136">
            <v>1065</v>
          </cell>
        </row>
        <row r="137">
          <cell r="B137" t="str">
            <v>SEPLAT</v>
          </cell>
          <cell r="C137">
            <v>3450</v>
          </cell>
          <cell r="F137">
            <v>3794.9</v>
          </cell>
          <cell r="I137">
            <v>131138</v>
          </cell>
          <cell r="J137">
            <v>489519670.30000001</v>
          </cell>
        </row>
        <row r="138">
          <cell r="B138" t="str">
            <v>SFSREIT</v>
          </cell>
          <cell r="C138">
            <v>101.4</v>
          </cell>
          <cell r="F138">
            <v>101.4</v>
          </cell>
          <cell r="I138">
            <v>20638</v>
          </cell>
          <cell r="J138">
            <v>2230003.5</v>
          </cell>
        </row>
        <row r="139">
          <cell r="B139" t="str">
            <v>SKYAVN</v>
          </cell>
          <cell r="C139">
            <v>20.399999999999999</v>
          </cell>
          <cell r="F139">
            <v>20.399999999999999</v>
          </cell>
          <cell r="I139">
            <v>8499</v>
          </cell>
          <cell r="J139">
            <v>184066.8</v>
          </cell>
        </row>
        <row r="140">
          <cell r="B140" t="str">
            <v>SOVRENINS</v>
          </cell>
          <cell r="C140">
            <v>0.45</v>
          </cell>
          <cell r="F140">
            <v>0.45</v>
          </cell>
          <cell r="I140">
            <v>1202200</v>
          </cell>
          <cell r="J140">
            <v>541445.1</v>
          </cell>
        </row>
        <row r="141">
          <cell r="B141" t="str">
            <v>STANBIC</v>
          </cell>
          <cell r="C141">
            <v>52</v>
          </cell>
          <cell r="F141">
            <v>52</v>
          </cell>
          <cell r="I141">
            <v>88093</v>
          </cell>
          <cell r="J141">
            <v>4580402.55</v>
          </cell>
        </row>
        <row r="142">
          <cell r="B142" t="str">
            <v>STERLINGNG</v>
          </cell>
          <cell r="C142">
            <v>4.0999999999999996</v>
          </cell>
          <cell r="F142">
            <v>4.17</v>
          </cell>
          <cell r="I142">
            <v>6363810</v>
          </cell>
          <cell r="J142">
            <v>26961841.68</v>
          </cell>
        </row>
        <row r="143">
          <cell r="B143" t="str">
            <v>SUNUASSUR</v>
          </cell>
          <cell r="C143">
            <v>1.2</v>
          </cell>
          <cell r="F143">
            <v>1.25</v>
          </cell>
          <cell r="I143">
            <v>712607</v>
          </cell>
          <cell r="J143">
            <v>890823.6</v>
          </cell>
        </row>
        <row r="144">
          <cell r="B144" t="str">
            <v>TANTALIZER</v>
          </cell>
          <cell r="C144">
            <v>0.46</v>
          </cell>
          <cell r="F144">
            <v>0.5</v>
          </cell>
          <cell r="I144">
            <v>1002142</v>
          </cell>
          <cell r="J144">
            <v>496533.13</v>
          </cell>
        </row>
        <row r="145">
          <cell r="B145" t="str">
            <v>THOMASWY</v>
          </cell>
          <cell r="C145">
            <v>2.4</v>
          </cell>
          <cell r="F145">
            <v>2.4</v>
          </cell>
          <cell r="I145">
            <v>31000</v>
          </cell>
          <cell r="J145">
            <v>72800</v>
          </cell>
        </row>
        <row r="146">
          <cell r="B146" t="str">
            <v>TIP</v>
          </cell>
          <cell r="C146">
            <v>1.84</v>
          </cell>
          <cell r="F146">
            <v>1.84</v>
          </cell>
          <cell r="I146">
            <v>559961</v>
          </cell>
          <cell r="J146">
            <v>1012302.85</v>
          </cell>
        </row>
        <row r="147">
          <cell r="B147" t="str">
            <v>TOTAL</v>
          </cell>
          <cell r="C147">
            <v>388.9</v>
          </cell>
          <cell r="F147">
            <v>388.9</v>
          </cell>
          <cell r="I147">
            <v>48605</v>
          </cell>
          <cell r="J147">
            <v>19393063.399999999</v>
          </cell>
        </row>
        <row r="148">
          <cell r="B148" t="str">
            <v>TRANSCOHOT</v>
          </cell>
          <cell r="C148">
            <v>98.4</v>
          </cell>
          <cell r="F148">
            <v>98.4</v>
          </cell>
          <cell r="I148">
            <v>66537</v>
          </cell>
          <cell r="J148">
            <v>5924554.9500000002</v>
          </cell>
        </row>
        <row r="149">
          <cell r="B149" t="str">
            <v>TRANSCORP</v>
          </cell>
          <cell r="C149">
            <v>12.5</v>
          </cell>
          <cell r="F149">
            <v>12.5</v>
          </cell>
          <cell r="I149">
            <v>27381326</v>
          </cell>
          <cell r="J149">
            <v>332549633.64999998</v>
          </cell>
        </row>
        <row r="150">
          <cell r="B150" t="str">
            <v>TRANSPOWER</v>
          </cell>
          <cell r="C150">
            <v>373.9</v>
          </cell>
          <cell r="F150">
            <v>373.9</v>
          </cell>
          <cell r="I150">
            <v>308653</v>
          </cell>
          <cell r="J150">
            <v>103892599.8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1005</v>
          </cell>
          <cell r="J151">
            <v>3738.6</v>
          </cell>
        </row>
        <row r="152">
          <cell r="B152" t="str">
            <v>UACN</v>
          </cell>
          <cell r="C152">
            <v>14.7</v>
          </cell>
          <cell r="F152">
            <v>15.8</v>
          </cell>
          <cell r="I152">
            <v>46350763</v>
          </cell>
          <cell r="J152">
            <v>706586882.70000005</v>
          </cell>
        </row>
        <row r="153">
          <cell r="B153" t="str">
            <v>UBA</v>
          </cell>
          <cell r="C153">
            <v>21.55</v>
          </cell>
          <cell r="F153">
            <v>22.4</v>
          </cell>
          <cell r="I153">
            <v>25356732</v>
          </cell>
          <cell r="J153">
            <v>554403793.25</v>
          </cell>
        </row>
        <row r="154">
          <cell r="B154" t="str">
            <v>UCAP</v>
          </cell>
          <cell r="C154">
            <v>21.95</v>
          </cell>
          <cell r="F154">
            <v>24.1</v>
          </cell>
          <cell r="I154">
            <v>25307837</v>
          </cell>
          <cell r="J154">
            <v>609756396.10000002</v>
          </cell>
        </row>
        <row r="155">
          <cell r="B155" t="str">
            <v>UNILEVER</v>
          </cell>
          <cell r="C155">
            <v>17.850000000000001</v>
          </cell>
          <cell r="F155">
            <v>17.850000000000001</v>
          </cell>
          <cell r="I155">
            <v>262194</v>
          </cell>
          <cell r="J155">
            <v>4667284.7</v>
          </cell>
        </row>
        <row r="156">
          <cell r="B156" t="str">
            <v>UNITYBNK</v>
          </cell>
          <cell r="C156">
            <v>1.54</v>
          </cell>
          <cell r="F156">
            <v>1.48</v>
          </cell>
          <cell r="I156">
            <v>928382</v>
          </cell>
          <cell r="J156">
            <v>1377972.78</v>
          </cell>
        </row>
        <row r="157">
          <cell r="B157" t="str">
            <v>UNIVINSURE</v>
          </cell>
          <cell r="C157">
            <v>0.35</v>
          </cell>
          <cell r="F157">
            <v>0.34</v>
          </cell>
          <cell r="I157">
            <v>30756447</v>
          </cell>
          <cell r="J157">
            <v>10531026.85</v>
          </cell>
        </row>
        <row r="158">
          <cell r="B158" t="str">
            <v>UPDC</v>
          </cell>
          <cell r="C158">
            <v>1.39</v>
          </cell>
          <cell r="F158">
            <v>1.39</v>
          </cell>
          <cell r="I158">
            <v>199300</v>
          </cell>
          <cell r="J158">
            <v>259415.75</v>
          </cell>
        </row>
        <row r="159">
          <cell r="B159" t="str">
            <v>UPDCREIT</v>
          </cell>
          <cell r="C159">
            <v>5.15</v>
          </cell>
          <cell r="F159">
            <v>5.45</v>
          </cell>
          <cell r="I159">
            <v>1319276</v>
          </cell>
          <cell r="J159">
            <v>6819240.4500000002</v>
          </cell>
        </row>
        <row r="160">
          <cell r="B160" t="str">
            <v>UPL</v>
          </cell>
          <cell r="C160">
            <v>2.5</v>
          </cell>
          <cell r="F160">
            <v>2.5</v>
          </cell>
          <cell r="I160">
            <v>433100</v>
          </cell>
          <cell r="J160">
            <v>1076462.5</v>
          </cell>
        </row>
        <row r="161">
          <cell r="B161" t="str">
            <v>VERITASKAP</v>
          </cell>
          <cell r="C161">
            <v>0.96</v>
          </cell>
          <cell r="F161">
            <v>0.9</v>
          </cell>
          <cell r="I161">
            <v>7221865</v>
          </cell>
          <cell r="J161">
            <v>6725319.0999999996</v>
          </cell>
        </row>
        <row r="162">
          <cell r="B162" t="str">
            <v>VFDGROUP</v>
          </cell>
          <cell r="C162">
            <v>44.6</v>
          </cell>
          <cell r="F162">
            <v>44.6</v>
          </cell>
          <cell r="I162">
            <v>21613</v>
          </cell>
          <cell r="J162">
            <v>975950.1</v>
          </cell>
        </row>
        <row r="163">
          <cell r="B163" t="str">
            <v>VITAFOAM</v>
          </cell>
          <cell r="C163">
            <v>18</v>
          </cell>
          <cell r="F163">
            <v>18</v>
          </cell>
          <cell r="I163">
            <v>15239</v>
          </cell>
          <cell r="J163">
            <v>286797.3</v>
          </cell>
        </row>
        <row r="164">
          <cell r="B164" t="str">
            <v>WAPCO</v>
          </cell>
          <cell r="C164">
            <v>34.049999999999997</v>
          </cell>
          <cell r="F164">
            <v>34.049999999999997</v>
          </cell>
          <cell r="I164">
            <v>296234</v>
          </cell>
          <cell r="J164">
            <v>10525057.550000001</v>
          </cell>
        </row>
        <row r="165">
          <cell r="B165" t="str">
            <v>WAPIC</v>
          </cell>
          <cell r="C165">
            <v>0.67</v>
          </cell>
          <cell r="F165">
            <v>0.67</v>
          </cell>
          <cell r="I165">
            <v>264660</v>
          </cell>
          <cell r="J165">
            <v>178143.29</v>
          </cell>
        </row>
        <row r="166">
          <cell r="B166" t="str">
            <v>WEMABANK</v>
          </cell>
          <cell r="C166">
            <v>7.15</v>
          </cell>
          <cell r="F166">
            <v>7.3</v>
          </cell>
          <cell r="I166">
            <v>886488</v>
          </cell>
          <cell r="J166">
            <v>6355648.2999999998</v>
          </cell>
        </row>
        <row r="167">
          <cell r="B167" t="str">
            <v>ZENITHBANK</v>
          </cell>
          <cell r="C167">
            <v>35.700000000000003</v>
          </cell>
          <cell r="F167">
            <v>35.5</v>
          </cell>
          <cell r="I167">
            <v>5282228</v>
          </cell>
          <cell r="J167">
            <v>187806306.40000001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90BB-67DB-4912-968C-47BECDC8B0B4}">
  <dimension ref="B1:AT452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45470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COUNTIFS(W9:W413,"&gt;"&amp;LARGE(W9:W413,MIN(AH4,COUNT(W9:W413))))</f>
        <v>120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62073</v>
      </c>
      <c r="J9" s="45">
        <v>179879.5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CUTIX</v>
      </c>
      <c r="O9" s="49">
        <f>VLOOKUP(N9,$B$9:$F$1048576,5,FALSE)</f>
        <v>4.4000000000000004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62073</v>
      </c>
      <c r="Z9" s="53">
        <f t="shared" ref="Z9:Z72" si="3">IF(ISTEXT(B9),J9,"")</f>
        <v>179879.5</v>
      </c>
      <c r="AA9" s="8">
        <v>1</v>
      </c>
      <c r="AB9" s="54" t="str" cm="1">
        <f t="array" ref="AB9">IF($AC9="","",INDEX($V$9:$V$413,SMALL(IF($W$9:$W$413=$AC9,ROW($V$9:$V$413)-ROW($V$9)+1),COUNTIFS($AC$9:AC9,AC9))))</f>
        <v>DAARCOMM</v>
      </c>
      <c r="AC9" s="55">
        <f>IF(ROWS($AC$9:AC9)&lt;=$AC$5,SMALL($W$9:$W$413,ROWS($AC$9:AC9)),"")</f>
        <v>-8.9285714285714357E-2</v>
      </c>
      <c r="AD9" s="56" t="str">
        <f>INDEX($V$9:$Z$413,MATCH(AE9,$W$9:$W$413,0)+0,1)</f>
        <v>DAARCOMM</v>
      </c>
      <c r="AE9" s="57">
        <f>_xlfn.MINIFS($W$9:$W$413,$W$9:$W$413,"&lt;&gt;0")</f>
        <v>-8.9285714285714357E-2</v>
      </c>
      <c r="AF9" s="57"/>
      <c r="AG9" s="54" t="str" cm="1">
        <f t="array" ref="AG9">IF($AH9="","",INDEX($V$9:$V$413,SMALL(IF($W$9:$W$413=$AH9,ROW($V$9:$V$413)-ROW($V$9)+1),COUNTIFS($AH$9:AH9,AH9))))</f>
        <v>CUTIX</v>
      </c>
      <c r="AH9" s="55">
        <f>IF(ROWS($AH$9:AH9)&lt;=$AH$5,LARGE($W$9:$W$413,ROWS($AH$9:AH9)),"")</f>
        <v>0.10000000000000009</v>
      </c>
      <c r="AJ9" s="56" t="str">
        <f>INDEX($V$9:$Z$413,MATCH(AK9,$X$9:$X$413,0)+0,1)</f>
        <v>VFDGROUP</v>
      </c>
      <c r="AK9" s="57">
        <f>_xlfn.MINIFS($X$9:$X$413,$X$9:$X$413,"&lt;&gt;0")</f>
        <v>-0.78018728437654017</v>
      </c>
      <c r="AM9" s="56" t="str">
        <f>INDEX($V$9:$Z$413,MATCH(AN9,$X$9:$X$413,0)+0,1)</f>
        <v>JULI</v>
      </c>
      <c r="AN9" s="57">
        <f>LARGE($X$9:$X$413,AA9)</f>
        <v>15.084745762711865</v>
      </c>
      <c r="AP9" s="56" t="str">
        <f>INDEX($V$9:$Z$413,MATCH(AQ9,$Y$9:$Y$413,0)+0,1)</f>
        <v>GTCO</v>
      </c>
      <c r="AQ9" s="58">
        <f>LARGE($Y$9:$Y$413,AA9)</f>
        <v>66050094</v>
      </c>
      <c r="AR9" s="58"/>
      <c r="AS9" s="56" t="str">
        <f>INDEX($V$9:$Z$413,MATCH(AT9,$Z$9:$Z$413,0)+0,1)</f>
        <v>GTCO</v>
      </c>
      <c r="AT9" s="59">
        <f>LARGE($Z$9:$Z$413,AA9)</f>
        <v>2929974536.9000001</v>
      </c>
    </row>
    <row r="10" spans="2:46" x14ac:dyDescent="0.25">
      <c r="B10" s="60" t="s">
        <v>26</v>
      </c>
      <c r="C10" s="41">
        <v>0.62</v>
      </c>
      <c r="D10" s="61">
        <v>0.66</v>
      </c>
      <c r="E10" s="61">
        <v>0.66</v>
      </c>
      <c r="F10" s="42">
        <v>0.66</v>
      </c>
      <c r="G10" s="43">
        <v>4.0000000000000036E-2</v>
      </c>
      <c r="H10" s="43">
        <v>6.4516129032258114</v>
      </c>
      <c r="I10" s="62">
        <v>575353</v>
      </c>
      <c r="J10" s="63">
        <v>378791.9</v>
      </c>
      <c r="K10" s="46">
        <v>-0.18518518518518523</v>
      </c>
      <c r="L10" s="47"/>
      <c r="N10" s="48" t="str">
        <v>SEPLAT</v>
      </c>
      <c r="O10" s="49">
        <f>VLOOKUP(N10,$B$9:$F$1048576,5,FALSE)</f>
        <v>3794.9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9.997101449275366</v>
      </c>
      <c r="V10" s="7" t="str">
        <f t="shared" si="0"/>
        <v>ABCTRANS</v>
      </c>
      <c r="W10" s="52">
        <f t="shared" ref="W10:W73" si="5">IF(ISTEXT(B10),H10,"")/100</f>
        <v>6.4516129032258118E-2</v>
      </c>
      <c r="X10" s="52">
        <f t="shared" si="1"/>
        <v>-0.18518518518518523</v>
      </c>
      <c r="Y10" s="53">
        <f t="shared" si="2"/>
        <v>575353</v>
      </c>
      <c r="Z10" s="53">
        <f t="shared" si="3"/>
        <v>378791.9</v>
      </c>
      <c r="AA10" s="8">
        <v>2</v>
      </c>
      <c r="AB10" s="54" t="str" cm="1">
        <f t="array" ref="AB10">IF($AC10="","",INDEX($V$9:$V$413,SMALL(IF($W$9:$W$413=$AC10,ROW($V$9:$V$413)-ROW($V$9)+1),COUNTIFS($AC$9:AC10,AC10))))</f>
        <v>CILEASING</v>
      </c>
      <c r="AC10" s="55">
        <f>IF(ROWS($AC$9:AC10)&lt;=$AC$5,SMALL($W$9:$W$413,ROWS($AC$9:AC10)),"")</f>
        <v>-8.5365853658536536E-2</v>
      </c>
      <c r="AD10" s="56" t="str">
        <f>INDEX($V$9:$Z$413,MATCH(AE10,$W$9:$W$413,0)+0,1)</f>
        <v>CILEASING</v>
      </c>
      <c r="AE10" s="57">
        <f>SMALL($W$9:$W$413,AA10)</f>
        <v>-8.5365853658536536E-2</v>
      </c>
      <c r="AF10" s="57"/>
      <c r="AG10" s="54" t="str" cm="1">
        <f t="array" ref="AG10">IF($AH10="","",INDEX($V$9:$V$413,SMALL(IF($W$9:$W$413=$AH10,ROW($V$9:$V$413)-ROW($V$9)+1),COUNTIFS($AH$9:AH10,AH10))))</f>
        <v>SEPLAT</v>
      </c>
      <c r="AH10" s="55">
        <f>IF(ROWS($AH$9:AH10)&lt;=$AH$5,LARGE($W$9:$W$413,ROWS($AH$9:AH10)),"")</f>
        <v>9.9971014492753654E-2</v>
      </c>
      <c r="AJ10" s="56" t="str">
        <f>INDEX($V$9:$Z$413,MATCH(AK10,$X$9:$X$413,0)+0,1)</f>
        <v>CILEASING</v>
      </c>
      <c r="AK10" s="57">
        <f>SMALL($X$9:$X$413,AA10)</f>
        <v>-0.4642857142857143</v>
      </c>
      <c r="AM10" s="56" t="str">
        <f>INDEX($V$9:$Z$413,MATCH(AN10,$X$9:$X$413,0)+0,1)</f>
        <v>GEREGU</v>
      </c>
      <c r="AN10" s="57">
        <f>LARGE($X$9:$X$413,AA10)</f>
        <v>1.5062656641604009</v>
      </c>
      <c r="AP10" s="56" t="str">
        <f>INDEX($V$9:$Z$413,MATCH(AQ10,$Y$9:$Y$413,0)+0,1)</f>
        <v>UACN</v>
      </c>
      <c r="AQ10" s="58">
        <f>LARGE($Y$9:$Y$413,AA10)</f>
        <v>46350763</v>
      </c>
      <c r="AR10" s="58"/>
      <c r="AS10" s="56" t="str">
        <f>INDEX($V$9:$Z$413,MATCH(AT10,$Z$9:$Z$413,0)+0,1)</f>
        <v>JBERGER</v>
      </c>
      <c r="AT10" s="59">
        <f>LARGE($Z$9:$Z$413,AA10)</f>
        <v>915477996.29999995</v>
      </c>
    </row>
    <row r="11" spans="2:46" x14ac:dyDescent="0.25">
      <c r="B11" s="60" t="s">
        <v>27</v>
      </c>
      <c r="C11" s="41">
        <v>1.84</v>
      </c>
      <c r="D11" s="61">
        <v>1.84</v>
      </c>
      <c r="E11" s="61">
        <v>1.84</v>
      </c>
      <c r="F11" s="42">
        <v>1.84</v>
      </c>
      <c r="G11" s="43">
        <v>0</v>
      </c>
      <c r="H11" s="43">
        <v>0</v>
      </c>
      <c r="I11" s="62">
        <v>181997</v>
      </c>
      <c r="J11" s="63">
        <v>347509.42</v>
      </c>
      <c r="K11" s="46">
        <v>-5.1546391752577247E-2</v>
      </c>
      <c r="L11" s="47"/>
      <c r="N11" s="48" t="str">
        <v>LASACO</v>
      </c>
      <c r="O11" s="49">
        <f>VLOOKUP(N11,$B$9:$F$1048576,5,FALSE)</f>
        <v>2.3199999999999998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9.9526066350710884</v>
      </c>
      <c r="V11" s="7" t="str">
        <f t="shared" si="0"/>
        <v>ACADEMY</v>
      </c>
      <c r="W11" s="52">
        <f t="shared" si="5"/>
        <v>0</v>
      </c>
      <c r="X11" s="52">
        <f t="shared" si="1"/>
        <v>-5.1546391752577247E-2</v>
      </c>
      <c r="Y11" s="53">
        <f t="shared" si="2"/>
        <v>181997</v>
      </c>
      <c r="Z11" s="53">
        <f t="shared" si="3"/>
        <v>347509.42</v>
      </c>
      <c r="AA11" s="8">
        <v>3</v>
      </c>
      <c r="AB11" s="54" t="str" cm="1">
        <f t="array" ref="AB11">IF($AC11="","",INDEX($V$9:$V$413,SMALL(IF($W$9:$W$413=$AC11,ROW($V$9:$V$413)-ROW($V$9)+1),COUNTIFS($AC$9:AC11,AC11))))</f>
        <v>CONHALLPLC</v>
      </c>
      <c r="AC11" s="55">
        <f>IF(ROWS($AC$9:AC11)&lt;=$AC$5,SMALL($W$9:$W$413,ROWS($AC$9:AC11)),"")</f>
        <v>-7.9787234042553154E-2</v>
      </c>
      <c r="AD11" s="56" t="str">
        <f>INDEX($V$9:$Z$413,MATCH(AE11,$W$9:$W$413,0)+0,1)</f>
        <v>CONHALLPLC</v>
      </c>
      <c r="AE11" s="57">
        <f>SMALL($W$9:$W$413,AA11)</f>
        <v>-7.9787234042553154E-2</v>
      </c>
      <c r="AF11" s="57"/>
      <c r="AG11" s="54" t="str" cm="1">
        <f t="array" ref="AG11">IF($AH11="","",INDEX($V$9:$V$413,SMALL(IF($W$9:$W$413=$AH11,ROW($V$9:$V$413)-ROW($V$9)+1),COUNTIFS($AH$9:AH11,AH11))))</f>
        <v>LASACO</v>
      </c>
      <c r="AH11" s="55">
        <f>IF(ROWS($AH$9:AH11)&lt;=$AH$5,LARGE($W$9:$W$413,ROWS($AH$9:AH11)),"")</f>
        <v>9.9526066350710887E-2</v>
      </c>
      <c r="AJ11" s="56" t="str">
        <f>INDEX($V$9:$Z$413,MATCH(AK11,$X$9:$X$413,0)+0,1)</f>
        <v>DAARCOMM</v>
      </c>
      <c r="AK11" s="57">
        <f>SMALL($X$9:$X$413,AA11)</f>
        <v>-0.43333333333333335</v>
      </c>
      <c r="AM11" s="56" t="str">
        <f>INDEX($V$9:$Z$413,MATCH(AN11,$X$9:$X$413,0)+0,1)</f>
        <v>VERITASKAP</v>
      </c>
      <c r="AN11" s="57">
        <f>LARGE($X$9:$X$413,AA11)</f>
        <v>1.4324324324324325</v>
      </c>
      <c r="AP11" s="56" t="str">
        <f>INDEX($V$9:$Z$413,MATCH(AQ11,$Y$9:$Y$413,0)+0,1)</f>
        <v>ACCESSCORP</v>
      </c>
      <c r="AQ11" s="58">
        <f>LARGE($Y$9:$Y$413,AA11)</f>
        <v>39706599</v>
      </c>
      <c r="AR11" s="58"/>
      <c r="AS11" s="56" t="str">
        <f>INDEX($V$9:$Z$413,MATCH(AT11,$Z$9:$Z$413,0)+0,1)</f>
        <v>MTNN</v>
      </c>
      <c r="AT11" s="59">
        <f>LARGE($Z$9:$Z$413,AA11)</f>
        <v>906483771.70000005</v>
      </c>
    </row>
    <row r="12" spans="2:46" x14ac:dyDescent="0.25">
      <c r="B12" s="60" t="s">
        <v>28</v>
      </c>
      <c r="C12" s="41">
        <v>18.8</v>
      </c>
      <c r="D12" s="41">
        <v>19.05</v>
      </c>
      <c r="E12" s="41">
        <v>18.899999999999999</v>
      </c>
      <c r="F12" s="42">
        <v>19</v>
      </c>
      <c r="G12" s="43">
        <v>0.19999999999999929</v>
      </c>
      <c r="H12" s="43">
        <v>1.0638297872340388</v>
      </c>
      <c r="I12" s="62">
        <v>39706599</v>
      </c>
      <c r="J12" s="63">
        <v>754174923.60000002</v>
      </c>
      <c r="K12" s="46">
        <v>-0.17926565874730016</v>
      </c>
      <c r="L12" s="47"/>
      <c r="N12" s="48" t="str">
        <v>CWG</v>
      </c>
      <c r="O12" s="49">
        <f>VLOOKUP(N12,$B$9:$F$1048576,5,FALSE)</f>
        <v>7.25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9.8484848484848548</v>
      </c>
      <c r="V12" s="7" t="str">
        <f t="shared" si="0"/>
        <v>ACCESSCORP</v>
      </c>
      <c r="W12" s="52">
        <f t="shared" si="5"/>
        <v>1.0638297872340387E-2</v>
      </c>
      <c r="X12" s="52">
        <f t="shared" si="1"/>
        <v>-0.17926565874730016</v>
      </c>
      <c r="Y12" s="53">
        <f t="shared" si="2"/>
        <v>39706599</v>
      </c>
      <c r="Z12" s="53">
        <f t="shared" si="3"/>
        <v>754174923.60000002</v>
      </c>
      <c r="AA12" s="8">
        <v>4</v>
      </c>
      <c r="AB12" s="54" t="str" cm="1">
        <f t="array" ref="AB12">IF($AC12="","",INDEX($V$9:$V$413,SMALL(IF($W$9:$W$413=$AC12,ROW($V$9:$V$413)-ROW($V$9)+1),COUNTIFS($AC$9:AC12,AC12))))</f>
        <v>MTNN</v>
      </c>
      <c r="AC12" s="55">
        <f>IF(ROWS($AC$9:AC12)&lt;=$AC$5,SMALL($W$9:$W$413,ROWS($AC$9:AC12)),"")</f>
        <v>-6.8901303538175099E-2</v>
      </c>
      <c r="AD12" s="56" t="str">
        <f>INDEX($V$9:$Z$413,MATCH(AE12,$W$9:$W$413,0)+0,1)</f>
        <v>MTNN</v>
      </c>
      <c r="AE12" s="57">
        <f>SMALL($W$9:$W$413,AA12)</f>
        <v>-6.8901303538175099E-2</v>
      </c>
      <c r="AF12" s="57"/>
      <c r="AG12" s="54" t="str" cm="1">
        <f t="array" ref="AG12">IF($AH12="","",INDEX($V$9:$V$413,SMALL(IF($W$9:$W$413=$AH12,ROW($V$9:$V$413)-ROW($V$9)+1),COUNTIFS($AH$9:AH12,AH12))))</f>
        <v>CWG</v>
      </c>
      <c r="AH12" s="55">
        <f>IF(ROWS($AH$9:AH12)&lt;=$AH$5,LARGE($W$9:$W$413,ROWS($AH$9:AH12)),"")</f>
        <v>9.848484848484855E-2</v>
      </c>
      <c r="AJ12" s="56" t="str">
        <f>INDEX($V$9:$Z$413,MATCH(AK12,$X$9:$X$413,0)+0,1)</f>
        <v>MULTIVERSE</v>
      </c>
      <c r="AK12" s="57">
        <f>SMALL($X$9:$X$413,AA12)</f>
        <v>-0.39687668282175559</v>
      </c>
      <c r="AM12" s="56" t="str">
        <f>INDEX($V$9:$Z$413,MATCH(AN12,$X$9:$X$413,0)+0,1)</f>
        <v>JBERGER</v>
      </c>
      <c r="AN12" s="57">
        <f>LARGE($X$9:$X$413,AA12)</f>
        <v>1.2790697674418605</v>
      </c>
      <c r="AP12" s="56" t="str">
        <f>INDEX($V$9:$Z$413,MATCH(AQ12,$Y$9:$Y$413,0)+0,1)</f>
        <v>CONHALLPLC</v>
      </c>
      <c r="AQ12" s="58">
        <f>LARGE($Y$9:$Y$413,AA12)</f>
        <v>31601979</v>
      </c>
      <c r="AR12" s="58"/>
      <c r="AS12" s="56" t="str">
        <f>INDEX($V$9:$Z$413,MATCH(AT12,$Z$9:$Z$413,0)+0,1)</f>
        <v>ACCESSCORP</v>
      </c>
      <c r="AT12" s="59">
        <f>LARGE($Z$9:$Z$413,AA12)</f>
        <v>754174923.60000002</v>
      </c>
    </row>
    <row r="13" spans="2:46" x14ac:dyDescent="0.25">
      <c r="B13" s="60" t="s">
        <v>29</v>
      </c>
      <c r="C13" s="41">
        <v>6.95</v>
      </c>
      <c r="D13" s="61">
        <v>7.6</v>
      </c>
      <c r="E13" s="61">
        <v>6.95</v>
      </c>
      <c r="F13" s="42">
        <v>7.6</v>
      </c>
      <c r="G13" s="43">
        <v>0.64999999999999947</v>
      </c>
      <c r="H13" s="43">
        <v>9.3525179856115024</v>
      </c>
      <c r="I13" s="62">
        <v>5956619</v>
      </c>
      <c r="J13" s="63">
        <v>43307450.350000001</v>
      </c>
      <c r="K13" s="46">
        <v>2.7027027027026973E-2</v>
      </c>
      <c r="L13" s="47"/>
      <c r="N13" s="48" t="str">
        <v>UCAP</v>
      </c>
      <c r="O13" s="49">
        <f>VLOOKUP(N13,$B$9:$F$1048576,5,FALSE)</f>
        <v>24.1</v>
      </c>
      <c r="P13" s="50" t="str">
        <f t="shared" si="4"/>
        <v>9.8%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9.7949886104783701</v>
      </c>
      <c r="V13" s="7" t="str">
        <f t="shared" si="0"/>
        <v>AFRIPRUD</v>
      </c>
      <c r="W13" s="52">
        <f t="shared" si="5"/>
        <v>9.3525179856115026E-2</v>
      </c>
      <c r="X13" s="52">
        <f t="shared" si="1"/>
        <v>2.7027027027026973E-2</v>
      </c>
      <c r="Y13" s="53">
        <f t="shared" si="2"/>
        <v>5956619</v>
      </c>
      <c r="Z13" s="53">
        <f t="shared" si="3"/>
        <v>43307450.350000001</v>
      </c>
      <c r="AA13" s="8">
        <v>5</v>
      </c>
      <c r="AB13" s="54" t="str" cm="1">
        <f t="array" ref="AB13">IF($AC13="","",INDEX($V$9:$V$413,SMALL(IF($W$9:$W$413=$AC13,ROW($V$9:$V$413)-ROW($V$9)+1),COUNTIFS($AC$9:AC13,AC13))))</f>
        <v>REGALINS</v>
      </c>
      <c r="AC13" s="55">
        <f>IF(ROWS($AC$9:AC13)&lt;=$AC$5,SMALL($W$9:$W$413,ROWS($AC$9:AC13)),"")</f>
        <v>-6.521739130434788E-2</v>
      </c>
      <c r="AD13" s="56" t="str">
        <f>INDEX($V$9:$Z$413,MATCH(AE13,$W$9:$W$413,0)+0,1)</f>
        <v>REGALINS</v>
      </c>
      <c r="AE13" s="57">
        <f>SMALL($W$9:$W$413,AA13)</f>
        <v>-6.521739130434788E-2</v>
      </c>
      <c r="AF13" s="57"/>
      <c r="AG13" s="54" t="str" cm="1">
        <f t="array" ref="AG13">IF($AH13="","",INDEX($V$9:$V$413,SMALL(IF($W$9:$W$413=$AH13,ROW($V$9:$V$413)-ROW($V$9)+1),COUNTIFS($AH$9:AH13,AH13))))</f>
        <v>UCAP</v>
      </c>
      <c r="AH13" s="55">
        <f>IF(ROWS($AH$9:AH13)&lt;=$AH$5,LARGE($W$9:$W$413,ROWS($AH$9:AH13)),"")</f>
        <v>9.7949886104783696E-2</v>
      </c>
      <c r="AJ13" s="56" t="str">
        <f>INDEX($V$9:$Z$413,MATCH(AK13,$X$9:$X$413,0)+0,1)</f>
        <v>NASCON</v>
      </c>
      <c r="AK13" s="57">
        <f>SMALL($X$9:$X$413,AA13)</f>
        <v>-0.3153488372093024</v>
      </c>
      <c r="AM13" s="56" t="str">
        <f>INDEX($V$9:$Z$413,MATCH(AN13,$X$9:$X$413,0)+0,1)</f>
        <v>DANGCEM</v>
      </c>
      <c r="AN13" s="57">
        <f>LARGE($X$9:$X$413,AA13)</f>
        <v>1.0528290090653334</v>
      </c>
      <c r="AP13" s="56" t="str">
        <f>INDEX($V$9:$Z$413,MATCH(AQ13,$Y$9:$Y$413,0)+0,1)</f>
        <v>UNIVINSURE</v>
      </c>
      <c r="AQ13" s="58">
        <f>LARGE($Y$9:$Y$413,AA13)</f>
        <v>30756447</v>
      </c>
      <c r="AR13" s="58"/>
      <c r="AS13" s="56" t="str">
        <f>INDEX($V$9:$Z$413,MATCH(AT13,$Z$9:$Z$413,0)+0,1)</f>
        <v>UACN</v>
      </c>
      <c r="AT13" s="59">
        <f>LARGE($Z$9:$Z$413,AA13)</f>
        <v>706586882.70000005</v>
      </c>
    </row>
    <row r="14" spans="2:46" x14ac:dyDescent="0.25">
      <c r="B14" s="60" t="s">
        <v>30</v>
      </c>
      <c r="C14" s="41">
        <v>0.95</v>
      </c>
      <c r="D14" s="41">
        <v>0.98</v>
      </c>
      <c r="E14" s="41">
        <v>0.95</v>
      </c>
      <c r="F14" s="42">
        <v>0.95</v>
      </c>
      <c r="G14" s="43">
        <v>0</v>
      </c>
      <c r="H14" s="43">
        <v>0</v>
      </c>
      <c r="I14" s="62">
        <v>26179076</v>
      </c>
      <c r="J14" s="63">
        <v>25166644.899999999</v>
      </c>
      <c r="K14" s="46">
        <v>0.18749999999999978</v>
      </c>
      <c r="L14" s="47"/>
      <c r="N14" s="48" t="str">
        <v>AFRIPRUD</v>
      </c>
      <c r="O14" s="49">
        <f>VLOOKUP(N14,$B$9:$F$1048576,5,FALSE)</f>
        <v>7.6</v>
      </c>
      <c r="P14" s="50" t="str">
        <f t="shared" si="4"/>
        <v>9.4%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9.3525179856115024</v>
      </c>
      <c r="V14" s="7" t="str">
        <f t="shared" si="0"/>
        <v>AIICO</v>
      </c>
      <c r="W14" s="52">
        <f t="shared" si="5"/>
        <v>0</v>
      </c>
      <c r="X14" s="52">
        <f t="shared" si="1"/>
        <v>0.18749999999999978</v>
      </c>
      <c r="Y14" s="53">
        <f t="shared" si="2"/>
        <v>26179076</v>
      </c>
      <c r="Z14" s="53">
        <f t="shared" si="3"/>
        <v>25166644.899999999</v>
      </c>
      <c r="AA14" s="8">
        <v>6</v>
      </c>
      <c r="AB14" s="54" t="str" cm="1">
        <f t="array" ref="AB14">IF($AC14="","",INDEX($V$9:$V$413,SMALL(IF($W$9:$W$413=$AC14,ROW($V$9:$V$413)-ROW($V$9)+1),COUNTIFS($AC$9:AC14,AC14))))</f>
        <v>VERITASKAP</v>
      </c>
      <c r="AC14" s="55">
        <f>IF(ROWS($AC$9:AC14)&lt;=$AC$5,SMALL($W$9:$W$413,ROWS($AC$9:AC14)),"")</f>
        <v>-6.2499999999999944E-2</v>
      </c>
      <c r="AD14" s="56" t="str">
        <f>INDEX($V$9:$Z$413,MATCH(AE14,$W$9:$W$413,0)+0,1)</f>
        <v>VERITASKAP</v>
      </c>
      <c r="AE14" s="57">
        <f>SMALL($W$9:$W$413,AA14)</f>
        <v>-6.2499999999999944E-2</v>
      </c>
      <c r="AF14" s="57"/>
      <c r="AG14" s="54" t="str" cm="1">
        <f t="array" ref="AG14">IF($AH14="","",INDEX($V$9:$V$413,SMALL(IF($W$9:$W$413=$AH14,ROW($V$9:$V$413)-ROW($V$9)+1),COUNTIFS($AH$9:AH14,AH14))))</f>
        <v>AFRIPRUD</v>
      </c>
      <c r="AH14" s="55">
        <f>IF(ROWS($AH$9:AH14)&lt;=$AH$5,LARGE($W$9:$W$413,ROWS($AH$9:AH14)),"")</f>
        <v>9.3525179856115026E-2</v>
      </c>
      <c r="AJ14" s="56" t="str">
        <f>INDEX($V$9:$Z$413,MATCH(AK14,$X$9:$X$413,0)+0,1)</f>
        <v>STANBIC</v>
      </c>
      <c r="AK14" s="57">
        <f>SMALL($X$9:$X$413,AA14)</f>
        <v>-0.25340990667623842</v>
      </c>
      <c r="AM14" s="56" t="str">
        <f>INDEX($V$9:$Z$413,MATCH(AN14,$X$9:$X$413,0)+0,1)</f>
        <v>BUAFOODS</v>
      </c>
      <c r="AN14" s="57">
        <f>LARGE($X$9:$X$413,AA14)</f>
        <v>0.96432264736297801</v>
      </c>
      <c r="AP14" s="56" t="str">
        <f>INDEX($V$9:$Z$413,MATCH(AQ14,$Y$9:$Y$413,0)+0,1)</f>
        <v>TRANSCORP</v>
      </c>
      <c r="AQ14" s="58">
        <f>LARGE($Y$9:$Y$413,AA14)</f>
        <v>27381326</v>
      </c>
      <c r="AR14" s="58"/>
      <c r="AS14" s="56" t="str">
        <f>INDEX($V$9:$Z$413,MATCH(AT14,$Z$9:$Z$413,0)+0,1)</f>
        <v>UCAP</v>
      </c>
      <c r="AT14" s="59">
        <f>LARGE($Z$9:$Z$413,AA14)</f>
        <v>609756396.10000002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329</v>
      </c>
      <c r="J15" s="63">
        <v>692821.9</v>
      </c>
      <c r="K15" s="46">
        <v>0.11128775834658189</v>
      </c>
      <c r="L15" s="47"/>
      <c r="N15" s="48" t="str">
        <v>MBENEFIT</v>
      </c>
      <c r="O15" s="49">
        <f>VLOOKUP(N15,$B$9:$F$1048576,5,FALSE)</f>
        <v>0.62</v>
      </c>
      <c r="P15" s="50" t="str">
        <f t="shared" si="4"/>
        <v>8.8%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8.771929824561413</v>
      </c>
      <c r="V15" s="7" t="str">
        <f t="shared" si="0"/>
        <v>AIRTELAFRI</v>
      </c>
      <c r="W15" s="52">
        <f t="shared" si="5"/>
        <v>0</v>
      </c>
      <c r="X15" s="52">
        <f t="shared" si="1"/>
        <v>0.11128775834658189</v>
      </c>
      <c r="Y15" s="53">
        <f t="shared" si="2"/>
        <v>329</v>
      </c>
      <c r="Z15" s="53">
        <f t="shared" si="3"/>
        <v>692821.9</v>
      </c>
      <c r="AA15" s="8">
        <v>7</v>
      </c>
      <c r="AB15" s="54" t="str" cm="1">
        <f t="array" ref="AB15">IF($AC15="","",INDEX($V$9:$V$413,SMALL(IF($W$9:$W$413=$AC15,ROW($V$9:$V$413)-ROW($V$9)+1),COUNTIFS($AC$9:AC15,AC15))))</f>
        <v>ELLAHLAKES</v>
      </c>
      <c r="AC15" s="55">
        <f>IF(ROWS($AC$9:AC15)&lt;=$AC$5,SMALL($W$9:$W$413,ROWS($AC$9:AC15)),"")</f>
        <v>-5.3125000000000117E-2</v>
      </c>
      <c r="AD15" s="56" t="str">
        <f>INDEX($V$9:$Z$413,MATCH(AE15,$W$9:$W$413,0)+0,1)</f>
        <v>ELLAHLAKES</v>
      </c>
      <c r="AE15" s="57">
        <f>SMALL($W$9:$W$413,AA15)</f>
        <v>-5.3125000000000117E-2</v>
      </c>
      <c r="AF15" s="57"/>
      <c r="AG15" s="54" t="str" cm="1">
        <f t="array" ref="AG15">IF($AH15="","",INDEX($V$9:$V$413,SMALL(IF($W$9:$W$413=$AH15,ROW($V$9:$V$413)-ROW($V$9)+1),COUNTIFS($AH$9:AH15,AH15))))</f>
        <v>MBENEFIT</v>
      </c>
      <c r="AH15" s="55">
        <f>IF(ROWS($AH$9:AH15)&lt;=$AH$5,LARGE($W$9:$W$413,ROWS($AH$9:AH15)),"")</f>
        <v>8.7719298245614127E-2</v>
      </c>
      <c r="AJ15" s="56" t="str">
        <f>INDEX($V$9:$Z$413,MATCH(AK15,$X$9:$X$413,0)+0,1)</f>
        <v>DANGSUGAR</v>
      </c>
      <c r="AK15" s="57">
        <f>SMALL($X$9:$X$413,AA15)</f>
        <v>-0.24561403508771928</v>
      </c>
      <c r="AM15" s="56" t="str">
        <f>INDEX($V$9:$Z$413,MATCH(AN15,$X$9:$X$413,0)+0,1)</f>
        <v>TRIPPLEG</v>
      </c>
      <c r="AN15" s="57">
        <f>LARGE($X$9:$X$413,AA15)</f>
        <v>0.92093023255813966</v>
      </c>
      <c r="AP15" s="56" t="str">
        <f>INDEX($V$9:$Z$413,MATCH(AQ15,$Y$9:$Y$413,0)+0,1)</f>
        <v>CILEASING</v>
      </c>
      <c r="AQ15" s="58">
        <f>LARGE($Y$9:$Y$413,AA15)</f>
        <v>26190743</v>
      </c>
      <c r="AR15" s="58"/>
      <c r="AS15" s="56" t="str">
        <f>INDEX($V$9:$Z$413,MATCH(AT15,$Z$9:$Z$413,0)+0,1)</f>
        <v>UBA</v>
      </c>
      <c r="AT15" s="59">
        <f>LARGE($Z$9:$Z$413,AA15)</f>
        <v>554403793.25</v>
      </c>
    </row>
    <row r="16" spans="2:46" x14ac:dyDescent="0.25">
      <c r="B16" s="60" t="s">
        <v>32</v>
      </c>
      <c r="C16" s="41">
        <v>15</v>
      </c>
      <c r="D16" s="41">
        <v>15</v>
      </c>
      <c r="E16" s="41">
        <v>15</v>
      </c>
      <c r="F16" s="42">
        <v>15</v>
      </c>
      <c r="G16" s="43">
        <v>0</v>
      </c>
      <c r="H16" s="43">
        <v>0</v>
      </c>
      <c r="I16" s="62">
        <v>360449</v>
      </c>
      <c r="J16" s="63">
        <v>5159399.05</v>
      </c>
      <c r="K16" s="46">
        <v>0.15384615384615374</v>
      </c>
      <c r="L16" s="47"/>
      <c r="N16" s="48" t="str">
        <v>TANTALIZER</v>
      </c>
      <c r="O16" s="49">
        <f>VLOOKUP(N16,$B$9:$F$1048576,5,FALSE)</f>
        <v>0.5</v>
      </c>
      <c r="P16" s="50" t="str">
        <f t="shared" si="4"/>
        <v>8.7%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8.6956521739130395</v>
      </c>
      <c r="V16" s="7" t="str">
        <f t="shared" si="0"/>
        <v>BERGER</v>
      </c>
      <c r="W16" s="52">
        <f t="shared" si="5"/>
        <v>0</v>
      </c>
      <c r="X16" s="52">
        <f t="shared" si="1"/>
        <v>0.15384615384615374</v>
      </c>
      <c r="Y16" s="53">
        <f t="shared" si="2"/>
        <v>360449</v>
      </c>
      <c r="Z16" s="53">
        <f t="shared" si="3"/>
        <v>5159399.05</v>
      </c>
      <c r="AA16" s="8">
        <v>8</v>
      </c>
      <c r="AB16" s="54" t="str" cm="1">
        <f t="array" ref="AB16">IF($AC16="","",INDEX($V$9:$V$413,SMALL(IF($W$9:$W$413=$AC16,ROW($V$9:$V$413)-ROW($V$9)+1),COUNTIFS($AC$9:AC16,AC16))))</f>
        <v>UNITYBNK</v>
      </c>
      <c r="AC16" s="55">
        <f>IF(ROWS($AC$9:AC16)&lt;=$AC$5,SMALL($W$9:$W$413,ROWS($AC$9:AC16)),"")</f>
        <v>-3.8961038961038995E-2</v>
      </c>
      <c r="AD16" s="56" t="str">
        <f>INDEX($V$9:$Z$413,MATCH(AE16,$W$9:$W$413,0)+0,1)</f>
        <v>UNITYBNK</v>
      </c>
      <c r="AE16" s="57">
        <f>SMALL($W$9:$W$413,AA16)</f>
        <v>-3.8961038961038995E-2</v>
      </c>
      <c r="AF16" s="57"/>
      <c r="AG16" s="54" t="str" cm="1">
        <f t="array" ref="AG16">IF($AH16="","",INDEX($V$9:$V$413,SMALL(IF($W$9:$W$413=$AH16,ROW($V$9:$V$413)-ROW($V$9)+1),COUNTIFS($AH$9:AH16,AH16))))</f>
        <v>TANTALIZER</v>
      </c>
      <c r="AH16" s="55">
        <f>IF(ROWS($AH$9:AH16)&lt;=$AH$5,LARGE($W$9:$W$413,ROWS($AH$9:AH16)),"")</f>
        <v>8.6956521739130391E-2</v>
      </c>
      <c r="AJ16" s="56" t="str">
        <f>INDEX($V$9:$Z$413,MATCH(AK16,$X$9:$X$413,0)+0,1)</f>
        <v>MTNN</v>
      </c>
      <c r="AK16" s="57">
        <f>SMALL($X$9:$X$413,AA16)</f>
        <v>-0.24242424242424243</v>
      </c>
      <c r="AM16" s="56" t="str">
        <f>INDEX($V$9:$Z$413,MATCH(AN16,$X$9:$X$413,0)+0,1)</f>
        <v>CUTIX</v>
      </c>
      <c r="AN16" s="57">
        <f>LARGE($X$9:$X$413,AA16)</f>
        <v>0.87234042553191493</v>
      </c>
      <c r="AP16" s="56" t="str">
        <f>INDEX($V$9:$Z$413,MATCH(AQ16,$Y$9:$Y$413,0)+0,1)</f>
        <v>AIICO</v>
      </c>
      <c r="AQ16" s="58">
        <f>LARGE($Y$9:$Y$413,AA16)</f>
        <v>26179076</v>
      </c>
      <c r="AR16" s="58"/>
      <c r="AS16" s="56" t="str">
        <f>INDEX($V$9:$Z$413,MATCH(AT16,$Z$9:$Z$413,0)+0,1)</f>
        <v>SEPLAT</v>
      </c>
      <c r="AT16" s="59">
        <f>LARGE($Z$9:$Z$413,AA16)</f>
        <v>489519670.30000001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5968</v>
      </c>
      <c r="J17" s="63">
        <v>321521.59999999998</v>
      </c>
      <c r="K17" s="46">
        <v>-0.1077441077441077</v>
      </c>
      <c r="L17" s="47"/>
      <c r="N17" s="48" t="str">
        <v>UACN</v>
      </c>
      <c r="O17" s="49">
        <f>VLOOKUP(N17,$B$9:$F$1048576,5,FALSE)</f>
        <v>15.8</v>
      </c>
      <c r="P17" s="50" t="str">
        <f t="shared" si="4"/>
        <v>7.5%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7.4829931972789216</v>
      </c>
      <c r="V17" s="7" t="str">
        <f t="shared" si="0"/>
        <v>BETAGLAS</v>
      </c>
      <c r="W17" s="52">
        <f t="shared" si="5"/>
        <v>0</v>
      </c>
      <c r="X17" s="52">
        <f t="shared" si="1"/>
        <v>-0.1077441077441077</v>
      </c>
      <c r="Y17" s="53">
        <f t="shared" si="2"/>
        <v>5968</v>
      </c>
      <c r="Z17" s="53">
        <f t="shared" si="3"/>
        <v>321521.59999999998</v>
      </c>
      <c r="AA17" s="8">
        <v>9</v>
      </c>
      <c r="AB17" s="54" t="str" cm="1">
        <f t="array" ref="AB17">IF($AC17="","",INDEX($V$9:$V$413,SMALL(IF($W$9:$W$413=$AC17,ROW($V$9:$V$413)-ROW($V$9)+1),COUNTIFS($AC$9:AC17,AC17))))</f>
        <v>OMATEK</v>
      </c>
      <c r="AC17" s="55">
        <f>IF(ROWS($AC$9:AC17)&lt;=$AC$5,SMALL($W$9:$W$413,ROWS($AC$9:AC17)),"")</f>
        <v>-2.8571428571428439E-2</v>
      </c>
      <c r="AD17" s="56" t="str">
        <f>INDEX($V$9:$Z$413,MATCH(AE17,$W$9:$W$413,0)+0,1)</f>
        <v>OMATEK</v>
      </c>
      <c r="AE17" s="57">
        <f>SMALL($W$9:$W$413,AA17)</f>
        <v>-2.8571428571428439E-2</v>
      </c>
      <c r="AF17" s="57"/>
      <c r="AG17" s="54" t="str" cm="1">
        <f t="array" ref="AG17">IF($AH17="","",INDEX($V$9:$V$413,SMALL(IF($W$9:$W$413=$AH17,ROW($V$9:$V$413)-ROW($V$9)+1),COUNTIFS($AH$9:AH17,AH17))))</f>
        <v>UACN</v>
      </c>
      <c r="AH17" s="55">
        <f>IF(ROWS($AH$9:AH17)&lt;=$AH$5,LARGE($W$9:$W$413,ROWS($AH$9:AH17)),"")</f>
        <v>7.4829931972789213E-2</v>
      </c>
      <c r="AJ17" s="56" t="str">
        <f>INDEX($V$9:$Z$413,MATCH(AK17,$X$9:$X$413,0)+0,1)</f>
        <v>NSLTECH</v>
      </c>
      <c r="AK17" s="57">
        <f>SMALL($X$9:$X$413,AA17)</f>
        <v>-0.21621621621621623</v>
      </c>
      <c r="AM17" s="56" t="str">
        <f>INDEX($V$9:$Z$413,MATCH(AN17,$X$9:$X$413,0)+0,1)</f>
        <v>PRESCO</v>
      </c>
      <c r="AN17" s="57">
        <f>LARGE($X$9:$X$413,AA17)</f>
        <v>0.83523316062176156</v>
      </c>
      <c r="AP17" s="56" t="str">
        <f>INDEX($V$9:$Z$413,MATCH(AQ17,$Y$9:$Y$413,0)+0,1)</f>
        <v>UBA</v>
      </c>
      <c r="AQ17" s="58">
        <f>LARGE($Y$9:$Y$413,AA17)</f>
        <v>25356732</v>
      </c>
      <c r="AR17" s="58"/>
      <c r="AS17" s="56" t="str">
        <f>INDEX($V$9:$Z$413,MATCH(AT17,$Z$9:$Z$413,0)+0,1)</f>
        <v>TRANSCORP</v>
      </c>
      <c r="AT17" s="59">
        <f>LARGE($Z$9:$Z$413,AA17)</f>
        <v>332549633.64999998</v>
      </c>
    </row>
    <row r="18" spans="2:46" x14ac:dyDescent="0.25">
      <c r="B18" s="60" t="s">
        <v>34</v>
      </c>
      <c r="C18" s="41">
        <v>143.19999999999999</v>
      </c>
      <c r="D18" s="41">
        <v>143.19999999999999</v>
      </c>
      <c r="E18" s="41">
        <v>143.19999999999999</v>
      </c>
      <c r="F18" s="42">
        <v>143.19999999999999</v>
      </c>
      <c r="G18" s="43">
        <v>0</v>
      </c>
      <c r="H18" s="43">
        <v>0</v>
      </c>
      <c r="I18" s="62">
        <v>18041</v>
      </c>
      <c r="J18" s="63">
        <v>2325484.9</v>
      </c>
      <c r="K18" s="46">
        <v>0.4762886597938143</v>
      </c>
      <c r="L18" s="47"/>
      <c r="N18" s="48" t="str">
        <v>NSLTECH</v>
      </c>
      <c r="O18" s="49">
        <f>VLOOKUP(N18,$B$9:$F$1048576,5,FALSE)</f>
        <v>0.57999999999999996</v>
      </c>
      <c r="P18" s="50" t="str">
        <f t="shared" si="4"/>
        <v>7.5%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7.4074074074073932</v>
      </c>
      <c r="V18" s="7" t="str">
        <f t="shared" si="0"/>
        <v>BUACEMENT</v>
      </c>
      <c r="W18" s="52">
        <f t="shared" si="5"/>
        <v>0</v>
      </c>
      <c r="X18" s="52">
        <f t="shared" si="1"/>
        <v>0.4762886597938143</v>
      </c>
      <c r="Y18" s="53">
        <f t="shared" si="2"/>
        <v>18041</v>
      </c>
      <c r="Z18" s="53">
        <f t="shared" si="3"/>
        <v>2325484.9</v>
      </c>
      <c r="AA18" s="8">
        <v>10</v>
      </c>
      <c r="AB18" s="54" t="str" cm="1">
        <f t="array" ref="AB18">IF($AC18="","",INDEX($V$9:$V$413,SMALL(IF($W$9:$W$413=$AC18,ROW($V$9:$V$413)-ROW($V$9)+1),COUNTIFS($AC$9:AC18,AC18))))</f>
        <v>UNIVINSURE</v>
      </c>
      <c r="AC18" s="55">
        <f>IF(ROWS($AC$9:AC18)&lt;=$AC$5,SMALL($W$9:$W$413,ROWS($AC$9:AC18)),"")</f>
        <v>-2.8571428571428439E-2</v>
      </c>
      <c r="AD18" s="56" t="str">
        <f>INDEX($V$9:$Z$413,MATCH(AE18,$W$9:$W$413,0)+0,1)</f>
        <v>OMATEK</v>
      </c>
      <c r="AE18" s="57">
        <f>SMALL($W$9:$W$413,AA18)</f>
        <v>-2.8571428571428439E-2</v>
      </c>
      <c r="AF18" s="57"/>
      <c r="AG18" s="54" t="str" cm="1">
        <f t="array" ref="AG18">IF($AH18="","",INDEX($V$9:$V$413,SMALL(IF($W$9:$W$413=$AH18,ROW($V$9:$V$413)-ROW($V$9)+1),COUNTIFS($AH$9:AH18,AH18))))</f>
        <v>NSLTECH</v>
      </c>
      <c r="AH18" s="55">
        <f>IF(ROWS($AH$9:AH18)&lt;=$AH$5,LARGE($W$9:$W$413,ROWS($AH$9:AH18)),"")</f>
        <v>7.4074074074073931E-2</v>
      </c>
      <c r="AJ18" s="56" t="str">
        <f>INDEX($V$9:$Z$413,MATCH(AK18,$X$9:$X$413,0)+0,1)</f>
        <v>CAVERTON</v>
      </c>
      <c r="AK18" s="57">
        <f>SMALL($X$9:$X$413,AA18)</f>
        <v>-0.2122905027932962</v>
      </c>
      <c r="AM18" s="56" t="str">
        <f>INDEX($V$9:$Z$413,MATCH(AN18,$X$9:$X$413,0)+0,1)</f>
        <v>CAP</v>
      </c>
      <c r="AN18" s="57">
        <f>LARGE($X$9:$X$413,AA18)</f>
        <v>0.72661870503597115</v>
      </c>
      <c r="AP18" s="56" t="str">
        <f>INDEX($V$9:$Z$413,MATCH(AQ18,$Y$9:$Y$413,0)+0,1)</f>
        <v>UCAP</v>
      </c>
      <c r="AQ18" s="58">
        <f>LARGE($Y$9:$Y$413,AA18)</f>
        <v>25307837</v>
      </c>
      <c r="AR18" s="58"/>
      <c r="AS18" s="56" t="str">
        <f>INDEX($V$9:$Z$413,MATCH(AT18,$Z$9:$Z$413,0)+0,1)</f>
        <v>GUINNESS</v>
      </c>
      <c r="AT18" s="59">
        <f>LARGE($Z$9:$Z$413,AA18)</f>
        <v>252503017.05000001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9868</v>
      </c>
      <c r="J19" s="63">
        <v>3374856</v>
      </c>
      <c r="K19" s="46">
        <v>0.96432264736297801</v>
      </c>
      <c r="L19" s="47"/>
      <c r="P19" s="64"/>
      <c r="V19" s="7" t="str">
        <f t="shared" si="0"/>
        <v>BUAFOODS</v>
      </c>
      <c r="W19" s="52">
        <f t="shared" si="5"/>
        <v>0</v>
      </c>
      <c r="X19" s="52">
        <f t="shared" si="1"/>
        <v>0.96432264736297801</v>
      </c>
      <c r="Y19" s="53">
        <f t="shared" si="2"/>
        <v>9868</v>
      </c>
      <c r="Z19" s="53">
        <f t="shared" si="3"/>
        <v>3374856</v>
      </c>
    </row>
    <row r="20" spans="2:46" x14ac:dyDescent="0.25">
      <c r="B20" s="60" t="s">
        <v>36</v>
      </c>
      <c r="C20" s="41">
        <v>16.600000000000001</v>
      </c>
      <c r="D20" s="41">
        <v>16.600000000000001</v>
      </c>
      <c r="E20" s="41">
        <v>16.600000000000001</v>
      </c>
      <c r="F20" s="42">
        <v>16.600000000000001</v>
      </c>
      <c r="G20" s="43">
        <v>0</v>
      </c>
      <c r="H20" s="43">
        <v>0</v>
      </c>
      <c r="I20" s="62">
        <v>56489</v>
      </c>
      <c r="J20" s="63">
        <v>959275.7</v>
      </c>
      <c r="K20" s="46">
        <v>-0.12631578947368416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CADBURY</v>
      </c>
      <c r="W20" s="52">
        <f t="shared" si="5"/>
        <v>0</v>
      </c>
      <c r="X20" s="52">
        <f t="shared" si="1"/>
        <v>-0.12631578947368416</v>
      </c>
      <c r="Y20" s="53">
        <f t="shared" si="2"/>
        <v>56489</v>
      </c>
      <c r="Z20" s="53">
        <f t="shared" si="3"/>
        <v>959275.7</v>
      </c>
    </row>
    <row r="21" spans="2:46" x14ac:dyDescent="0.25">
      <c r="B21" s="60" t="s">
        <v>41</v>
      </c>
      <c r="C21" s="41">
        <v>36</v>
      </c>
      <c r="D21" s="61">
        <v>36</v>
      </c>
      <c r="E21" s="61">
        <v>36</v>
      </c>
      <c r="F21" s="42">
        <v>36</v>
      </c>
      <c r="G21" s="43">
        <v>0</v>
      </c>
      <c r="H21" s="43">
        <v>0</v>
      </c>
      <c r="I21" s="62">
        <v>395130</v>
      </c>
      <c r="J21" s="63">
        <v>12868982.5</v>
      </c>
      <c r="K21" s="46">
        <v>0.72661870503597115</v>
      </c>
      <c r="L21" s="47"/>
      <c r="N21" s="66">
        <f>COUNTIF($H$9:$H$129,"&gt;0.00")</f>
        <v>33</v>
      </c>
      <c r="O21" s="66">
        <f>COUNTIF($H$9:$H$129,"&lt;0.00")</f>
        <v>16</v>
      </c>
      <c r="P21" s="66">
        <f>COUNTIF($H$9:$H$129,"=0.00")</f>
        <v>72</v>
      </c>
      <c r="Q21" s="67">
        <f>N21/O21</f>
        <v>2.0625</v>
      </c>
      <c r="V21" s="7" t="str">
        <f t="shared" si="0"/>
        <v>CAP</v>
      </c>
      <c r="W21" s="52">
        <f t="shared" si="5"/>
        <v>0</v>
      </c>
      <c r="X21" s="52">
        <f t="shared" si="1"/>
        <v>0.72661870503597115</v>
      </c>
      <c r="Y21" s="53">
        <f t="shared" si="2"/>
        <v>395130</v>
      </c>
      <c r="Z21" s="53">
        <f t="shared" si="3"/>
        <v>12868982.5</v>
      </c>
      <c r="AG21" s="57"/>
      <c r="AH21" s="57"/>
      <c r="AI21" s="68"/>
    </row>
    <row r="22" spans="2:46" x14ac:dyDescent="0.25">
      <c r="B22" s="60" t="s">
        <v>42</v>
      </c>
      <c r="C22" s="41">
        <v>1.41</v>
      </c>
      <c r="D22" s="61">
        <v>1.41</v>
      </c>
      <c r="E22" s="61">
        <v>1.41</v>
      </c>
      <c r="F22" s="42">
        <v>1.41</v>
      </c>
      <c r="G22" s="43">
        <v>0</v>
      </c>
      <c r="H22" s="43">
        <v>0</v>
      </c>
      <c r="I22" s="62">
        <v>167500</v>
      </c>
      <c r="J22" s="63">
        <v>235715</v>
      </c>
      <c r="K22" s="46">
        <v>-0.2122905027932962</v>
      </c>
      <c r="L22" s="47"/>
      <c r="V22" s="7" t="str">
        <f t="shared" si="0"/>
        <v>CAVERTON</v>
      </c>
      <c r="W22" s="52">
        <f t="shared" si="5"/>
        <v>0</v>
      </c>
      <c r="X22" s="52">
        <f t="shared" si="1"/>
        <v>-0.2122905027932962</v>
      </c>
      <c r="Y22" s="53">
        <f t="shared" si="2"/>
        <v>167500</v>
      </c>
      <c r="Z22" s="53">
        <f t="shared" si="3"/>
        <v>235715</v>
      </c>
      <c r="AG22" s="57"/>
      <c r="AH22" s="57"/>
      <c r="AI22" s="68"/>
    </row>
    <row r="23" spans="2:46" x14ac:dyDescent="0.25">
      <c r="B23" s="60" t="s">
        <v>43</v>
      </c>
      <c r="C23" s="41">
        <v>3.73</v>
      </c>
      <c r="D23" s="61">
        <v>3.75</v>
      </c>
      <c r="E23" s="61">
        <v>3.75</v>
      </c>
      <c r="F23" s="42">
        <v>3.75</v>
      </c>
      <c r="G23" s="43">
        <v>2.0000000000000018E-2</v>
      </c>
      <c r="H23" s="43">
        <v>0.53619302949061709</v>
      </c>
      <c r="I23" s="62">
        <v>376184</v>
      </c>
      <c r="J23" s="63">
        <v>1408455.5</v>
      </c>
      <c r="K23" s="46">
        <v>-9.6385542168674787E-2</v>
      </c>
      <c r="L23" s="47"/>
      <c r="N23" s="69"/>
      <c r="O23" s="69"/>
      <c r="P23" s="69"/>
      <c r="V23" s="7" t="str">
        <f t="shared" si="0"/>
        <v>CHAMPION</v>
      </c>
      <c r="W23" s="52">
        <f t="shared" si="5"/>
        <v>5.3619302949061707E-3</v>
      </c>
      <c r="X23" s="52">
        <f t="shared" si="1"/>
        <v>-9.6385542168674787E-2</v>
      </c>
      <c r="Y23" s="53">
        <f t="shared" si="2"/>
        <v>376184</v>
      </c>
      <c r="Z23" s="53">
        <f t="shared" si="3"/>
        <v>1408455.5</v>
      </c>
      <c r="AG23" s="57"/>
      <c r="AH23" s="57"/>
      <c r="AI23" s="68"/>
    </row>
    <row r="24" spans="2:46" x14ac:dyDescent="0.25">
      <c r="B24" s="60" t="s">
        <v>44</v>
      </c>
      <c r="C24" s="41">
        <v>2.35</v>
      </c>
      <c r="D24" s="61">
        <v>2.35</v>
      </c>
      <c r="E24" s="61">
        <v>2.2599999999999998</v>
      </c>
      <c r="F24" s="42">
        <v>2.2999999999999998</v>
      </c>
      <c r="G24" s="43">
        <v>-5.0000000000000266E-2</v>
      </c>
      <c r="H24" s="43">
        <v>-2.1276595744680966</v>
      </c>
      <c r="I24" s="62">
        <v>5584721</v>
      </c>
      <c r="J24" s="63">
        <v>12757122.67</v>
      </c>
      <c r="K24" s="46">
        <v>0.1675126903553299</v>
      </c>
      <c r="L24" s="47"/>
      <c r="N24" s="69"/>
      <c r="O24" s="69"/>
      <c r="P24" s="69"/>
      <c r="V24" s="7" t="str">
        <f t="shared" si="0"/>
        <v>CHAMS</v>
      </c>
      <c r="W24" s="52">
        <f t="shared" si="5"/>
        <v>-2.1276595744680965E-2</v>
      </c>
      <c r="X24" s="52">
        <f t="shared" si="1"/>
        <v>0.1675126903553299</v>
      </c>
      <c r="Y24" s="53">
        <f t="shared" si="2"/>
        <v>5584721</v>
      </c>
      <c r="Z24" s="53">
        <f t="shared" si="3"/>
        <v>12757122.67</v>
      </c>
      <c r="AG24" s="57"/>
      <c r="AH24" s="57"/>
      <c r="AI24" s="68"/>
    </row>
    <row r="25" spans="2:46" x14ac:dyDescent="0.25">
      <c r="B25" s="60" t="s">
        <v>45</v>
      </c>
      <c r="C25" s="41">
        <v>4.0999999999999996</v>
      </c>
      <c r="D25" s="41">
        <v>4.0999999999999996</v>
      </c>
      <c r="E25" s="41">
        <v>4.0999999999999996</v>
      </c>
      <c r="F25" s="42">
        <v>4.0999999999999996</v>
      </c>
      <c r="G25" s="43">
        <v>0</v>
      </c>
      <c r="H25" s="43">
        <v>0</v>
      </c>
      <c r="I25" s="62">
        <v>150</v>
      </c>
      <c r="J25" s="63">
        <v>553.5</v>
      </c>
      <c r="K25" s="46">
        <v>-1.2048192771084487E-2</v>
      </c>
      <c r="L25" s="47"/>
      <c r="V25" s="7" t="str">
        <f t="shared" si="0"/>
        <v>CHELLARAM</v>
      </c>
      <c r="W25" s="52">
        <f t="shared" si="5"/>
        <v>0</v>
      </c>
      <c r="X25" s="52">
        <f t="shared" si="1"/>
        <v>-1.2048192771084487E-2</v>
      </c>
      <c r="Y25" s="53">
        <f t="shared" si="2"/>
        <v>150</v>
      </c>
      <c r="Z25" s="53">
        <f t="shared" si="3"/>
        <v>553.5</v>
      </c>
      <c r="AG25" s="57"/>
      <c r="AH25" s="57"/>
      <c r="AI25" s="68"/>
    </row>
    <row r="26" spans="2:46" x14ac:dyDescent="0.25">
      <c r="B26" s="60" t="s">
        <v>46</v>
      </c>
      <c r="C26" s="41">
        <v>3.28</v>
      </c>
      <c r="D26" s="61">
        <v>3.4</v>
      </c>
      <c r="E26" s="61">
        <v>2.96</v>
      </c>
      <c r="F26" s="42">
        <v>3</v>
      </c>
      <c r="G26" s="43">
        <v>-0.2799999999999998</v>
      </c>
      <c r="H26" s="43">
        <v>-8.5365853658536537</v>
      </c>
      <c r="I26" s="62">
        <v>26190743</v>
      </c>
      <c r="J26" s="63">
        <v>79067329.629999995</v>
      </c>
      <c r="K26" s="46">
        <v>-0.4642857142857143</v>
      </c>
      <c r="L26" s="47"/>
      <c r="N26" s="70"/>
      <c r="V26" s="7" t="str">
        <f t="shared" si="0"/>
        <v>CILEASING</v>
      </c>
      <c r="W26" s="52">
        <f t="shared" si="5"/>
        <v>-8.5365853658536536E-2</v>
      </c>
      <c r="X26" s="52">
        <f t="shared" si="1"/>
        <v>-0.4642857142857143</v>
      </c>
      <c r="Y26" s="53">
        <f t="shared" si="2"/>
        <v>26190743</v>
      </c>
      <c r="Z26" s="53">
        <f t="shared" si="3"/>
        <v>79067329.629999995</v>
      </c>
      <c r="AG26" s="57"/>
      <c r="AH26" s="57"/>
      <c r="AI26" s="68"/>
    </row>
    <row r="27" spans="2:46" x14ac:dyDescent="0.25">
      <c r="B27" s="60" t="s">
        <v>47</v>
      </c>
      <c r="C27" s="41">
        <v>1.88</v>
      </c>
      <c r="D27" s="61">
        <v>1.86</v>
      </c>
      <c r="E27" s="61">
        <v>1.7</v>
      </c>
      <c r="F27" s="42">
        <v>1.73</v>
      </c>
      <c r="G27" s="43">
        <v>-0.14999999999999991</v>
      </c>
      <c r="H27" s="43">
        <v>-7.978723404255315</v>
      </c>
      <c r="I27" s="62">
        <v>31601979</v>
      </c>
      <c r="J27" s="63">
        <v>54860666.270000003</v>
      </c>
      <c r="K27" s="46">
        <v>0.1768707482993197</v>
      </c>
      <c r="L27" s="47"/>
      <c r="V27" s="7" t="str">
        <f t="shared" si="0"/>
        <v>CONHALLPLC</v>
      </c>
      <c r="W27" s="52">
        <f t="shared" si="5"/>
        <v>-7.9787234042553154E-2</v>
      </c>
      <c r="X27" s="52">
        <f t="shared" si="1"/>
        <v>0.1768707482993197</v>
      </c>
      <c r="Y27" s="53">
        <f t="shared" si="2"/>
        <v>31601979</v>
      </c>
      <c r="Z27" s="53">
        <f t="shared" si="3"/>
        <v>54860666.270000003</v>
      </c>
      <c r="AG27" s="57"/>
      <c r="AH27" s="57"/>
      <c r="AI27" s="68"/>
    </row>
    <row r="28" spans="2:46" x14ac:dyDescent="0.25">
      <c r="B28" s="60" t="s">
        <v>48</v>
      </c>
      <c r="C28" s="41">
        <v>105</v>
      </c>
      <c r="D28" s="61">
        <v>105</v>
      </c>
      <c r="E28" s="61">
        <v>105</v>
      </c>
      <c r="F28" s="42">
        <v>105</v>
      </c>
      <c r="G28" s="43">
        <v>0</v>
      </c>
      <c r="H28" s="43">
        <v>0</v>
      </c>
      <c r="I28" s="62">
        <v>2681</v>
      </c>
      <c r="J28" s="63">
        <v>257472.85</v>
      </c>
      <c r="K28" s="46">
        <v>0.25148986889153746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0.25148986889153746</v>
      </c>
      <c r="Y28" s="53">
        <f t="shared" si="2"/>
        <v>2681</v>
      </c>
      <c r="Z28" s="53">
        <f t="shared" si="3"/>
        <v>257472.85</v>
      </c>
      <c r="AG28" s="57"/>
      <c r="AH28" s="57"/>
      <c r="AI28" s="68"/>
    </row>
    <row r="29" spans="2:46" x14ac:dyDescent="0.25">
      <c r="B29" s="60" t="s">
        <v>49</v>
      </c>
      <c r="C29" s="41">
        <v>2.0099999999999998</v>
      </c>
      <c r="D29" s="41">
        <v>2.0499999999999998</v>
      </c>
      <c r="E29" s="41">
        <v>2.0499999999999998</v>
      </c>
      <c r="F29" s="42">
        <v>2.0499999999999998</v>
      </c>
      <c r="G29" s="43">
        <v>4.0000000000000036E-2</v>
      </c>
      <c r="H29" s="43">
        <v>1.9900497512437831</v>
      </c>
      <c r="I29" s="62">
        <v>568602</v>
      </c>
      <c r="J29" s="63">
        <v>1169636.04</v>
      </c>
      <c r="K29" s="46">
        <v>0.46428571428571419</v>
      </c>
      <c r="L29" s="47"/>
      <c r="V29" s="7" t="str">
        <f t="shared" si="0"/>
        <v>CORNERST</v>
      </c>
      <c r="W29" s="52">
        <f t="shared" si="5"/>
        <v>1.9900497512437831E-2</v>
      </c>
      <c r="X29" s="52">
        <f t="shared" si="1"/>
        <v>0.46428571428571419</v>
      </c>
      <c r="Y29" s="53">
        <f t="shared" si="2"/>
        <v>568602</v>
      </c>
      <c r="Z29" s="53">
        <f t="shared" si="3"/>
        <v>1169636.04</v>
      </c>
      <c r="AG29" s="57"/>
      <c r="AH29" s="57"/>
      <c r="AI29" s="68"/>
    </row>
    <row r="30" spans="2:46" x14ac:dyDescent="0.25">
      <c r="B30" s="60" t="s">
        <v>50</v>
      </c>
      <c r="C30" s="41">
        <v>10</v>
      </c>
      <c r="D30" s="41">
        <v>10.95</v>
      </c>
      <c r="E30" s="41">
        <v>10.1</v>
      </c>
      <c r="F30" s="42">
        <v>10.199999999999999</v>
      </c>
      <c r="G30" s="43">
        <v>0.19999999999999929</v>
      </c>
      <c r="H30" s="43">
        <v>1.9999999999999927</v>
      </c>
      <c r="I30" s="62">
        <v>1700131</v>
      </c>
      <c r="J30" s="63">
        <v>17723783.75</v>
      </c>
      <c r="K30" s="46">
        <v>0.1333333333333333</v>
      </c>
      <c r="L30" s="47"/>
      <c r="V30" s="7" t="str">
        <f t="shared" si="0"/>
        <v>CUSTODIAN</v>
      </c>
      <c r="W30" s="52">
        <f t="shared" si="5"/>
        <v>1.9999999999999928E-2</v>
      </c>
      <c r="X30" s="52">
        <f t="shared" si="1"/>
        <v>0.1333333333333333</v>
      </c>
      <c r="Y30" s="53">
        <f t="shared" si="2"/>
        <v>1700131</v>
      </c>
      <c r="Z30" s="53">
        <f t="shared" si="3"/>
        <v>17723783.75</v>
      </c>
      <c r="AG30" s="57"/>
      <c r="AH30" s="57"/>
      <c r="AI30" s="68"/>
    </row>
    <row r="31" spans="2:46" x14ac:dyDescent="0.25">
      <c r="B31" s="60" t="s">
        <v>51</v>
      </c>
      <c r="C31" s="41">
        <v>4</v>
      </c>
      <c r="D31" s="41">
        <v>4.4000000000000004</v>
      </c>
      <c r="E31" s="41">
        <v>4.4000000000000004</v>
      </c>
      <c r="F31" s="42">
        <v>4.4000000000000004</v>
      </c>
      <c r="G31" s="43">
        <v>0.40000000000000036</v>
      </c>
      <c r="H31" s="43">
        <v>10.000000000000009</v>
      </c>
      <c r="I31" s="62">
        <v>2211252</v>
      </c>
      <c r="J31" s="63">
        <v>9681702.8599999994</v>
      </c>
      <c r="K31" s="46">
        <v>0.87234042553191493</v>
      </c>
      <c r="L31" s="47"/>
      <c r="V31" s="7" t="str">
        <f t="shared" si="0"/>
        <v>CUTIX</v>
      </c>
      <c r="W31" s="52">
        <f t="shared" si="5"/>
        <v>0.10000000000000009</v>
      </c>
      <c r="X31" s="52">
        <f t="shared" si="1"/>
        <v>0.87234042553191493</v>
      </c>
      <c r="Y31" s="53">
        <f t="shared" si="2"/>
        <v>2211252</v>
      </c>
      <c r="Z31" s="53">
        <f t="shared" si="3"/>
        <v>9681702.8599999994</v>
      </c>
    </row>
    <row r="32" spans="2:46" x14ac:dyDescent="0.25">
      <c r="B32" s="60" t="s">
        <v>52</v>
      </c>
      <c r="C32" s="41">
        <v>6.6</v>
      </c>
      <c r="D32" s="61">
        <v>7.25</v>
      </c>
      <c r="E32" s="61">
        <v>7</v>
      </c>
      <c r="F32" s="42">
        <v>7.25</v>
      </c>
      <c r="G32" s="43">
        <v>0.65000000000000036</v>
      </c>
      <c r="H32" s="43">
        <v>9.8484848484848548</v>
      </c>
      <c r="I32" s="62">
        <v>1981139</v>
      </c>
      <c r="J32" s="63">
        <v>13502265.5</v>
      </c>
      <c r="K32" s="46">
        <v>-0.12650602409638567</v>
      </c>
      <c r="L32" s="47"/>
      <c r="V32" s="7" t="str">
        <f t="shared" si="0"/>
        <v>CWG</v>
      </c>
      <c r="W32" s="52">
        <f t="shared" si="5"/>
        <v>9.848484848484855E-2</v>
      </c>
      <c r="X32" s="52">
        <f t="shared" si="1"/>
        <v>-0.12650602409638567</v>
      </c>
      <c r="Y32" s="53">
        <f t="shared" si="2"/>
        <v>1981139</v>
      </c>
      <c r="Z32" s="53">
        <f t="shared" si="3"/>
        <v>13502265.5</v>
      </c>
    </row>
    <row r="33" spans="2:26" x14ac:dyDescent="0.25">
      <c r="B33" s="60" t="s">
        <v>53</v>
      </c>
      <c r="C33" s="41">
        <v>0.56000000000000005</v>
      </c>
      <c r="D33" s="61">
        <v>0.51</v>
      </c>
      <c r="E33" s="61">
        <v>0.51</v>
      </c>
      <c r="F33" s="42">
        <v>0.51</v>
      </c>
      <c r="G33" s="43">
        <v>-5.0000000000000044E-2</v>
      </c>
      <c r="H33" s="43">
        <v>-8.9285714285714359</v>
      </c>
      <c r="I33" s="62">
        <v>239023</v>
      </c>
      <c r="J33" s="63">
        <v>123607.61</v>
      </c>
      <c r="K33" s="46">
        <v>-0.43333333333333335</v>
      </c>
      <c r="V33" s="7" t="str">
        <f t="shared" si="0"/>
        <v>DAARCOMM</v>
      </c>
      <c r="W33" s="52">
        <f t="shared" si="5"/>
        <v>-8.9285714285714357E-2</v>
      </c>
      <c r="X33" s="52">
        <f t="shared" si="1"/>
        <v>-0.43333333333333335</v>
      </c>
      <c r="Y33" s="53">
        <f t="shared" si="2"/>
        <v>239023</v>
      </c>
      <c r="Z33" s="53">
        <f t="shared" si="3"/>
        <v>123607.61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203956</v>
      </c>
      <c r="J34" s="63">
        <v>120558391.59999999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203956</v>
      </c>
      <c r="Z34" s="53">
        <f t="shared" si="3"/>
        <v>120558391.59999999</v>
      </c>
    </row>
    <row r="35" spans="2:26" x14ac:dyDescent="0.25">
      <c r="B35" s="60" t="s">
        <v>55</v>
      </c>
      <c r="C35" s="41">
        <v>43</v>
      </c>
      <c r="D35" s="61">
        <v>43</v>
      </c>
      <c r="E35" s="61">
        <v>43</v>
      </c>
      <c r="F35" s="42">
        <v>43</v>
      </c>
      <c r="G35" s="43">
        <v>0</v>
      </c>
      <c r="H35" s="43">
        <v>0</v>
      </c>
      <c r="I35" s="62">
        <v>449718</v>
      </c>
      <c r="J35" s="63">
        <v>19373716.199999999</v>
      </c>
      <c r="K35" s="46">
        <v>-0.24561403508771928</v>
      </c>
      <c r="L35" s="47"/>
      <c r="V35" s="7" t="str">
        <f t="shared" si="0"/>
        <v>DANGSUGAR</v>
      </c>
      <c r="W35" s="52">
        <f t="shared" si="5"/>
        <v>0</v>
      </c>
      <c r="X35" s="52">
        <f t="shared" si="1"/>
        <v>-0.24561403508771928</v>
      </c>
      <c r="Y35" s="53">
        <f t="shared" si="2"/>
        <v>449718</v>
      </c>
      <c r="Z35" s="53">
        <f t="shared" si="3"/>
        <v>19373716.199999999</v>
      </c>
    </row>
    <row r="36" spans="2:26" x14ac:dyDescent="0.25">
      <c r="B36" s="60" t="s">
        <v>56</v>
      </c>
      <c r="C36" s="41">
        <v>0.51</v>
      </c>
      <c r="D36" s="61">
        <v>0.51</v>
      </c>
      <c r="E36" s="61">
        <v>0.46</v>
      </c>
      <c r="F36" s="42">
        <v>0.51</v>
      </c>
      <c r="G36" s="43">
        <v>0</v>
      </c>
      <c r="H36" s="43">
        <v>0</v>
      </c>
      <c r="I36" s="62">
        <v>4609336</v>
      </c>
      <c r="J36" s="63">
        <v>2274821.5299999998</v>
      </c>
      <c r="K36" s="46">
        <v>-0.1206896551724137</v>
      </c>
      <c r="L36" s="47"/>
      <c r="V36" s="7" t="str">
        <f t="shared" si="0"/>
        <v>DEAPCAP</v>
      </c>
      <c r="W36" s="52">
        <f t="shared" si="5"/>
        <v>0</v>
      </c>
      <c r="X36" s="52">
        <f t="shared" si="1"/>
        <v>-0.1206896551724137</v>
      </c>
      <c r="Y36" s="53">
        <f t="shared" si="2"/>
        <v>4609336</v>
      </c>
      <c r="Z36" s="53">
        <f t="shared" si="3"/>
        <v>2274821.5299999998</v>
      </c>
    </row>
    <row r="37" spans="2:26" x14ac:dyDescent="0.25">
      <c r="B37" s="60" t="s">
        <v>57</v>
      </c>
      <c r="C37" s="41">
        <v>3.2</v>
      </c>
      <c r="D37" s="41">
        <v>3.2</v>
      </c>
      <c r="E37" s="41">
        <v>3</v>
      </c>
      <c r="F37" s="42">
        <v>3.03</v>
      </c>
      <c r="G37" s="43">
        <v>-0.17000000000000037</v>
      </c>
      <c r="H37" s="43">
        <v>-5.3125000000000115</v>
      </c>
      <c r="I37" s="62">
        <v>2183980</v>
      </c>
      <c r="J37" s="63">
        <v>6687578.0899999999</v>
      </c>
      <c r="K37" s="46">
        <v>4.482758620689653E-2</v>
      </c>
      <c r="L37" s="47"/>
      <c r="V37" s="7" t="str">
        <f t="shared" si="0"/>
        <v>ELLAHLAKES</v>
      </c>
      <c r="W37" s="52">
        <f t="shared" si="5"/>
        <v>-5.3125000000000117E-2</v>
      </c>
      <c r="X37" s="52">
        <f t="shared" si="1"/>
        <v>4.482758620689653E-2</v>
      </c>
      <c r="Y37" s="53">
        <f t="shared" si="2"/>
        <v>2183980</v>
      </c>
      <c r="Z37" s="53">
        <f t="shared" si="3"/>
        <v>6687578.0899999999</v>
      </c>
    </row>
    <row r="38" spans="2:26" x14ac:dyDescent="0.25">
      <c r="B38" s="60" t="s">
        <v>58</v>
      </c>
      <c r="C38" s="41">
        <v>16</v>
      </c>
      <c r="D38" s="41">
        <v>16</v>
      </c>
      <c r="E38" s="41">
        <v>16</v>
      </c>
      <c r="F38" s="42">
        <v>16</v>
      </c>
      <c r="G38" s="43">
        <v>0</v>
      </c>
      <c r="H38" s="43">
        <v>0</v>
      </c>
      <c r="I38" s="62">
        <v>35000</v>
      </c>
      <c r="J38" s="63">
        <v>558800</v>
      </c>
      <c r="K38" s="46">
        <v>0.15523465703971118</v>
      </c>
      <c r="L38" s="47"/>
      <c r="V38" s="7" t="str">
        <f t="shared" si="0"/>
        <v>ETERNA</v>
      </c>
      <c r="W38" s="52">
        <f t="shared" si="5"/>
        <v>0</v>
      </c>
      <c r="X38" s="52">
        <f t="shared" si="1"/>
        <v>0.15523465703971118</v>
      </c>
      <c r="Y38" s="53">
        <f t="shared" si="2"/>
        <v>35000</v>
      </c>
      <c r="Z38" s="53">
        <f t="shared" si="3"/>
        <v>558800</v>
      </c>
    </row>
    <row r="39" spans="2:26" x14ac:dyDescent="0.25">
      <c r="B39" s="60" t="s">
        <v>59</v>
      </c>
      <c r="C39" s="41">
        <v>21.35</v>
      </c>
      <c r="D39" s="61">
        <v>21.35</v>
      </c>
      <c r="E39" s="61">
        <v>21.35</v>
      </c>
      <c r="F39" s="42">
        <v>21.35</v>
      </c>
      <c r="G39" s="43">
        <v>0</v>
      </c>
      <c r="H39" s="43">
        <v>0</v>
      </c>
      <c r="I39" s="62">
        <v>122533</v>
      </c>
      <c r="J39" s="63">
        <v>2559685.5</v>
      </c>
      <c r="K39" s="46">
        <v>2.1531100478469067E-2</v>
      </c>
      <c r="L39" s="47"/>
      <c r="V39" s="7" t="str">
        <f t="shared" si="0"/>
        <v>ETI</v>
      </c>
      <c r="W39" s="52">
        <f t="shared" si="5"/>
        <v>0</v>
      </c>
      <c r="X39" s="52">
        <f t="shared" si="1"/>
        <v>2.1531100478469067E-2</v>
      </c>
      <c r="Y39" s="53">
        <f t="shared" si="2"/>
        <v>122533</v>
      </c>
      <c r="Z39" s="53">
        <f t="shared" si="3"/>
        <v>2559685.5</v>
      </c>
    </row>
    <row r="40" spans="2:26" x14ac:dyDescent="0.25">
      <c r="B40" s="60" t="s">
        <v>60</v>
      </c>
      <c r="C40" s="41">
        <v>5</v>
      </c>
      <c r="D40" s="41">
        <v>5</v>
      </c>
      <c r="E40" s="41">
        <v>5</v>
      </c>
      <c r="F40" s="42">
        <v>5</v>
      </c>
      <c r="G40" s="43">
        <v>0</v>
      </c>
      <c r="H40" s="43">
        <v>0</v>
      </c>
      <c r="I40" s="62">
        <v>72173</v>
      </c>
      <c r="J40" s="63">
        <v>384772.55</v>
      </c>
      <c r="K40" s="46">
        <v>-0.17355371900826444</v>
      </c>
      <c r="L40" s="47"/>
      <c r="V40" s="7" t="str">
        <f t="shared" si="0"/>
        <v>ETRANZACT</v>
      </c>
      <c r="W40" s="52">
        <f t="shared" si="5"/>
        <v>0</v>
      </c>
      <c r="X40" s="52">
        <f t="shared" si="1"/>
        <v>-0.17355371900826444</v>
      </c>
      <c r="Y40" s="53">
        <f t="shared" si="2"/>
        <v>72173</v>
      </c>
      <c r="Z40" s="53">
        <f t="shared" si="3"/>
        <v>384772.55</v>
      </c>
    </row>
    <row r="41" spans="2:26" x14ac:dyDescent="0.25">
      <c r="B41" s="60" t="s">
        <v>61</v>
      </c>
      <c r="C41" s="41">
        <v>20.7</v>
      </c>
      <c r="D41" s="61">
        <v>21.3</v>
      </c>
      <c r="E41" s="61">
        <v>21.05</v>
      </c>
      <c r="F41" s="42">
        <v>21.3</v>
      </c>
      <c r="G41" s="43">
        <v>0.60000000000000142</v>
      </c>
      <c r="H41" s="43">
        <v>2.8985507246376883</v>
      </c>
      <c r="I41" s="62">
        <v>4127178</v>
      </c>
      <c r="J41" s="63">
        <v>87767222.25</v>
      </c>
      <c r="K41" s="46">
        <v>-9.5541401273885329E-2</v>
      </c>
      <c r="L41" s="47"/>
      <c r="V41" s="7" t="str">
        <f t="shared" si="0"/>
        <v>FBNH</v>
      </c>
      <c r="W41" s="52">
        <f t="shared" si="5"/>
        <v>2.8985507246376881E-2</v>
      </c>
      <c r="X41" s="52">
        <f t="shared" si="1"/>
        <v>-9.5541401273885329E-2</v>
      </c>
      <c r="Y41" s="53">
        <f t="shared" si="2"/>
        <v>4127178</v>
      </c>
      <c r="Z41" s="53">
        <f t="shared" si="3"/>
        <v>87767222.25</v>
      </c>
    </row>
    <row r="42" spans="2:26" x14ac:dyDescent="0.25">
      <c r="B42" s="60" t="s">
        <v>62</v>
      </c>
      <c r="C42" s="41">
        <v>7.75</v>
      </c>
      <c r="D42" s="61">
        <v>7.75</v>
      </c>
      <c r="E42" s="61">
        <v>7.5</v>
      </c>
      <c r="F42" s="42">
        <v>7.75</v>
      </c>
      <c r="G42" s="43">
        <v>0</v>
      </c>
      <c r="H42" s="43">
        <v>0</v>
      </c>
      <c r="I42" s="62">
        <v>1464702</v>
      </c>
      <c r="J42" s="63">
        <v>11149185.15</v>
      </c>
      <c r="K42" s="46">
        <v>4.7297297297297147E-2</v>
      </c>
      <c r="L42" s="47"/>
      <c r="V42" s="7" t="str">
        <f t="shared" si="0"/>
        <v>FCMB</v>
      </c>
      <c r="W42" s="52">
        <f t="shared" si="5"/>
        <v>0</v>
      </c>
      <c r="X42" s="52">
        <f t="shared" si="1"/>
        <v>4.7297297297297147E-2</v>
      </c>
      <c r="Y42" s="53">
        <f t="shared" si="2"/>
        <v>1464702</v>
      </c>
      <c r="Z42" s="53">
        <f t="shared" si="3"/>
        <v>11149185.15</v>
      </c>
    </row>
    <row r="43" spans="2:26" x14ac:dyDescent="0.25">
      <c r="B43" s="60" t="s">
        <v>63</v>
      </c>
      <c r="C43" s="41">
        <v>10.199999999999999</v>
      </c>
      <c r="D43" s="61">
        <v>10.199999999999999</v>
      </c>
      <c r="E43" s="61">
        <v>10.050000000000001</v>
      </c>
      <c r="F43" s="42">
        <v>10.199999999999999</v>
      </c>
      <c r="G43" s="43">
        <v>0</v>
      </c>
      <c r="H43" s="43">
        <v>0</v>
      </c>
      <c r="I43" s="62">
        <v>12226116</v>
      </c>
      <c r="J43" s="63">
        <v>124436521.75</v>
      </c>
      <c r="K43" s="46">
        <v>-5.9907834101382562E-2</v>
      </c>
      <c r="L43" s="47"/>
      <c r="V43" s="7" t="str">
        <f t="shared" si="0"/>
        <v>FIDELITYBK</v>
      </c>
      <c r="W43" s="52">
        <f t="shared" si="5"/>
        <v>0</v>
      </c>
      <c r="X43" s="52">
        <f t="shared" si="1"/>
        <v>-5.9907834101382562E-2</v>
      </c>
      <c r="Y43" s="53">
        <f t="shared" si="2"/>
        <v>12226116</v>
      </c>
      <c r="Z43" s="53">
        <f t="shared" si="3"/>
        <v>124436521.75</v>
      </c>
    </row>
    <row r="44" spans="2:26" x14ac:dyDescent="0.25">
      <c r="B44" s="60" t="s">
        <v>64</v>
      </c>
      <c r="C44" s="41">
        <v>14.95</v>
      </c>
      <c r="D44" s="61">
        <v>14.95</v>
      </c>
      <c r="E44" s="61">
        <v>14.95</v>
      </c>
      <c r="F44" s="42">
        <v>14.95</v>
      </c>
      <c r="G44" s="43">
        <v>0</v>
      </c>
      <c r="H44" s="43">
        <v>0</v>
      </c>
      <c r="I44" s="62">
        <v>33255</v>
      </c>
      <c r="J44" s="63">
        <v>470247.5</v>
      </c>
      <c r="K44" s="46">
        <v>-0.1457142857142858</v>
      </c>
      <c r="L44" s="47"/>
      <c r="V44" s="7" t="str">
        <f t="shared" si="0"/>
        <v>FIDSON</v>
      </c>
      <c r="W44" s="52">
        <f t="shared" si="5"/>
        <v>0</v>
      </c>
      <c r="X44" s="52">
        <f t="shared" si="1"/>
        <v>-0.1457142857142858</v>
      </c>
      <c r="Y44" s="53">
        <f t="shared" si="2"/>
        <v>33255</v>
      </c>
      <c r="Z44" s="53">
        <f t="shared" si="3"/>
        <v>470247.5</v>
      </c>
    </row>
    <row r="45" spans="2:26" x14ac:dyDescent="0.25">
      <c r="B45" s="60" t="s">
        <v>65</v>
      </c>
      <c r="C45" s="41">
        <v>43</v>
      </c>
      <c r="D45" s="61">
        <v>44.5</v>
      </c>
      <c r="E45" s="61">
        <v>44.5</v>
      </c>
      <c r="F45" s="42">
        <v>44.5</v>
      </c>
      <c r="G45" s="43">
        <v>1.5</v>
      </c>
      <c r="H45" s="43">
        <v>3.4883720930232558</v>
      </c>
      <c r="I45" s="62">
        <v>1192870</v>
      </c>
      <c r="J45" s="63">
        <v>52515800.899999999</v>
      </c>
      <c r="K45" s="46">
        <v>0.34644478063540096</v>
      </c>
      <c r="L45" s="47"/>
      <c r="V45" s="7" t="str">
        <f t="shared" si="0"/>
        <v>FLOURMILL</v>
      </c>
      <c r="W45" s="52">
        <f t="shared" si="5"/>
        <v>3.4883720930232558E-2</v>
      </c>
      <c r="X45" s="52">
        <f t="shared" si="1"/>
        <v>0.34644478063540096</v>
      </c>
      <c r="Y45" s="53">
        <f t="shared" si="2"/>
        <v>1192870</v>
      </c>
      <c r="Z45" s="53">
        <f t="shared" si="3"/>
        <v>52515800.899999999</v>
      </c>
    </row>
    <row r="46" spans="2:26" x14ac:dyDescent="0.25">
      <c r="B46" s="60" t="s">
        <v>66</v>
      </c>
      <c r="C46" s="41">
        <v>1.54</v>
      </c>
      <c r="D46" s="61">
        <v>1.65</v>
      </c>
      <c r="E46" s="61">
        <v>1.52</v>
      </c>
      <c r="F46" s="42">
        <v>1.63</v>
      </c>
      <c r="G46" s="43">
        <v>8.9999999999999858E-2</v>
      </c>
      <c r="H46" s="43">
        <v>5.8441558441558348</v>
      </c>
      <c r="I46" s="62">
        <v>9887215</v>
      </c>
      <c r="J46" s="63">
        <v>15910418.92</v>
      </c>
      <c r="K46" s="46">
        <v>0.10135135135135132</v>
      </c>
      <c r="L46" s="47"/>
      <c r="V46" s="7" t="str">
        <f t="shared" si="0"/>
        <v>FTNCOCOA</v>
      </c>
      <c r="W46" s="52">
        <f t="shared" si="5"/>
        <v>5.844155844155835E-2</v>
      </c>
      <c r="X46" s="52">
        <f t="shared" si="1"/>
        <v>0.10135135135135132</v>
      </c>
      <c r="Y46" s="53">
        <f t="shared" si="2"/>
        <v>9887215</v>
      </c>
      <c r="Z46" s="53">
        <f t="shared" si="3"/>
        <v>15910418.92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607</v>
      </c>
      <c r="J47" s="63">
        <v>546300</v>
      </c>
      <c r="K47" s="46">
        <v>1.5062656641604009</v>
      </c>
      <c r="L47" s="47"/>
      <c r="V47" s="7" t="str">
        <f t="shared" si="0"/>
        <v>GEREGU</v>
      </c>
      <c r="W47" s="52">
        <f t="shared" si="5"/>
        <v>0</v>
      </c>
      <c r="X47" s="52">
        <f t="shared" si="1"/>
        <v>1.5062656641604009</v>
      </c>
      <c r="Y47" s="53">
        <f t="shared" si="2"/>
        <v>607</v>
      </c>
      <c r="Z47" s="53">
        <f t="shared" si="3"/>
        <v>546300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1444</v>
      </c>
      <c r="J48" s="63">
        <v>4548.6000000000004</v>
      </c>
      <c r="K48" s="46">
        <v>0</v>
      </c>
      <c r="L48" s="47"/>
      <c r="V48" s="7" t="str">
        <f t="shared" si="0"/>
        <v>GOLDBREW</v>
      </c>
      <c r="W48" s="52">
        <f t="shared" si="5"/>
        <v>0</v>
      </c>
      <c r="X48" s="52">
        <f t="shared" si="1"/>
        <v>0</v>
      </c>
      <c r="Y48" s="53">
        <f t="shared" si="2"/>
        <v>1444</v>
      </c>
      <c r="Z48" s="53">
        <f t="shared" si="3"/>
        <v>4548.6000000000004</v>
      </c>
    </row>
    <row r="49" spans="2:26" x14ac:dyDescent="0.25">
      <c r="B49" s="60" t="s">
        <v>69</v>
      </c>
      <c r="C49" s="41">
        <v>44</v>
      </c>
      <c r="D49" s="61">
        <v>44.55</v>
      </c>
      <c r="E49" s="61">
        <v>44</v>
      </c>
      <c r="F49" s="42">
        <v>44.55</v>
      </c>
      <c r="G49" s="43">
        <v>0.54999999999999716</v>
      </c>
      <c r="H49" s="43">
        <v>1.2499999999999936</v>
      </c>
      <c r="I49" s="62">
        <v>66050094</v>
      </c>
      <c r="J49" s="63">
        <v>2929974536.9000001</v>
      </c>
      <c r="K49" s="46">
        <v>9.9999999999999867E-2</v>
      </c>
      <c r="L49" s="47"/>
      <c r="V49" s="7" t="str">
        <f t="shared" si="0"/>
        <v>GTCO</v>
      </c>
      <c r="W49" s="52">
        <f t="shared" si="5"/>
        <v>1.2499999999999935E-2</v>
      </c>
      <c r="X49" s="52">
        <f t="shared" si="1"/>
        <v>9.9999999999999867E-2</v>
      </c>
      <c r="Y49" s="53">
        <f t="shared" si="2"/>
        <v>66050094</v>
      </c>
      <c r="Z49" s="53">
        <f t="shared" si="3"/>
        <v>2929974536.9000001</v>
      </c>
    </row>
    <row r="50" spans="2:26" x14ac:dyDescent="0.25">
      <c r="B50" s="60" t="s">
        <v>70</v>
      </c>
      <c r="C50" s="41">
        <v>0.33</v>
      </c>
      <c r="D50" s="61">
        <v>0.33</v>
      </c>
      <c r="E50" s="61">
        <v>0.32</v>
      </c>
      <c r="F50" s="42">
        <v>0.33</v>
      </c>
      <c r="G50" s="43">
        <v>0</v>
      </c>
      <c r="H50" s="43">
        <v>0</v>
      </c>
      <c r="I50" s="62">
        <v>3604804</v>
      </c>
      <c r="J50" s="63">
        <v>1178388.93</v>
      </c>
      <c r="K50" s="46">
        <v>0.13793103448275867</v>
      </c>
      <c r="L50" s="47"/>
      <c r="V50" s="7" t="str">
        <f t="shared" si="0"/>
        <v>GUINEAINS</v>
      </c>
      <c r="W50" s="52">
        <f t="shared" si="5"/>
        <v>0</v>
      </c>
      <c r="X50" s="52">
        <f t="shared" si="1"/>
        <v>0.13793103448275867</v>
      </c>
      <c r="Y50" s="53">
        <f t="shared" si="2"/>
        <v>3604804</v>
      </c>
      <c r="Z50" s="53">
        <f t="shared" si="3"/>
        <v>1178388.93</v>
      </c>
    </row>
    <row r="51" spans="2:26" x14ac:dyDescent="0.25">
      <c r="B51" s="60" t="s">
        <v>71</v>
      </c>
      <c r="C51" s="41">
        <v>70</v>
      </c>
      <c r="D51" s="41">
        <v>70</v>
      </c>
      <c r="E51" s="41">
        <v>69.45</v>
      </c>
      <c r="F51" s="42">
        <v>70</v>
      </c>
      <c r="G51" s="43">
        <v>0</v>
      </c>
      <c r="H51" s="43">
        <v>0</v>
      </c>
      <c r="I51" s="62">
        <v>3618419</v>
      </c>
      <c r="J51" s="63">
        <v>252503017.05000001</v>
      </c>
      <c r="K51" s="46">
        <v>6.0606060606060552E-2</v>
      </c>
      <c r="L51" s="47"/>
      <c r="V51" s="7" t="str">
        <f t="shared" si="0"/>
        <v>GUINNESS</v>
      </c>
      <c r="W51" s="52">
        <f t="shared" si="5"/>
        <v>0</v>
      </c>
      <c r="X51" s="52">
        <f t="shared" si="1"/>
        <v>6.0606060606060552E-2</v>
      </c>
      <c r="Y51" s="53">
        <f t="shared" si="2"/>
        <v>3618419</v>
      </c>
      <c r="Z51" s="53">
        <f t="shared" si="3"/>
        <v>252503017.05000001</v>
      </c>
    </row>
    <row r="52" spans="2:26" x14ac:dyDescent="0.25">
      <c r="B52" s="60" t="s">
        <v>72</v>
      </c>
      <c r="C52" s="41">
        <v>3.36</v>
      </c>
      <c r="D52" s="61">
        <v>3.36</v>
      </c>
      <c r="E52" s="61">
        <v>3.36</v>
      </c>
      <c r="F52" s="42">
        <v>3.36</v>
      </c>
      <c r="G52" s="43">
        <v>0</v>
      </c>
      <c r="H52" s="43">
        <v>0</v>
      </c>
      <c r="I52" s="62">
        <v>458252</v>
      </c>
      <c r="J52" s="63">
        <v>1554587.93</v>
      </c>
      <c r="K52" s="46">
        <v>1.2048192771084265E-2</v>
      </c>
      <c r="L52" s="47"/>
      <c r="V52" s="7" t="str">
        <f t="shared" si="0"/>
        <v>HONYFLOUR</v>
      </c>
      <c r="W52" s="52">
        <f t="shared" si="5"/>
        <v>0</v>
      </c>
      <c r="X52" s="52">
        <f t="shared" si="1"/>
        <v>1.2048192771084265E-2</v>
      </c>
      <c r="Y52" s="53">
        <f t="shared" si="2"/>
        <v>458252</v>
      </c>
      <c r="Z52" s="53">
        <f t="shared" si="3"/>
        <v>1554587.93</v>
      </c>
    </row>
    <row r="53" spans="2:26" x14ac:dyDescent="0.25">
      <c r="B53" s="60" t="s">
        <v>73</v>
      </c>
      <c r="C53" s="41">
        <v>7.25</v>
      </c>
      <c r="D53" s="61">
        <v>7.25</v>
      </c>
      <c r="E53" s="61">
        <v>7.25</v>
      </c>
      <c r="F53" s="42">
        <v>7.25</v>
      </c>
      <c r="G53" s="43">
        <v>0</v>
      </c>
      <c r="H53" s="43">
        <v>0</v>
      </c>
      <c r="I53" s="62">
        <v>1453</v>
      </c>
      <c r="J53" s="63">
        <v>10578.6</v>
      </c>
      <c r="K53" s="46">
        <v>0.20833333333333326</v>
      </c>
      <c r="L53" s="47"/>
      <c r="V53" s="7" t="str">
        <f t="shared" si="0"/>
        <v>IKEJAHOTEL</v>
      </c>
      <c r="W53" s="52">
        <f t="shared" si="5"/>
        <v>0</v>
      </c>
      <c r="X53" s="52">
        <f t="shared" si="1"/>
        <v>0.20833333333333326</v>
      </c>
      <c r="Y53" s="53">
        <f t="shared" si="2"/>
        <v>1453</v>
      </c>
      <c r="Z53" s="53">
        <f t="shared" si="3"/>
        <v>10578.6</v>
      </c>
    </row>
    <row r="54" spans="2:26" x14ac:dyDescent="0.25">
      <c r="B54" s="60" t="s">
        <v>74</v>
      </c>
      <c r="C54" s="41">
        <v>11.9</v>
      </c>
      <c r="D54" s="41">
        <v>11.9</v>
      </c>
      <c r="E54" s="41">
        <v>11.9</v>
      </c>
      <c r="F54" s="42">
        <v>11.9</v>
      </c>
      <c r="G54" s="43">
        <v>0</v>
      </c>
      <c r="H54" s="43">
        <v>0</v>
      </c>
      <c r="I54" s="62">
        <v>5600</v>
      </c>
      <c r="J54" s="63">
        <v>66640</v>
      </c>
      <c r="K54" s="46">
        <v>-0.11524163568773227</v>
      </c>
      <c r="L54" s="47"/>
      <c r="V54" s="7" t="str">
        <f t="shared" si="0"/>
        <v>IMG</v>
      </c>
      <c r="W54" s="52">
        <f t="shared" si="5"/>
        <v>0</v>
      </c>
      <c r="X54" s="52">
        <f t="shared" si="1"/>
        <v>-0.11524163568773227</v>
      </c>
      <c r="Y54" s="53">
        <f t="shared" si="2"/>
        <v>5600</v>
      </c>
      <c r="Z54" s="53">
        <f t="shared" si="3"/>
        <v>66640</v>
      </c>
    </row>
    <row r="55" spans="2:26" x14ac:dyDescent="0.25">
      <c r="B55" s="60" t="s">
        <v>75</v>
      </c>
      <c r="C55" s="41">
        <v>7.05</v>
      </c>
      <c r="D55" s="61">
        <v>7.05</v>
      </c>
      <c r="E55" s="61">
        <v>7.05</v>
      </c>
      <c r="F55" s="42">
        <v>7.05</v>
      </c>
      <c r="G55" s="43">
        <v>0</v>
      </c>
      <c r="H55" s="43">
        <v>0</v>
      </c>
      <c r="I55" s="62">
        <v>5164</v>
      </c>
      <c r="J55" s="63">
        <v>32791.4</v>
      </c>
      <c r="K55" s="46">
        <v>0.17500000000000004</v>
      </c>
      <c r="L55" s="47"/>
      <c r="V55" s="7" t="str">
        <f t="shared" si="0"/>
        <v>INFINITY</v>
      </c>
      <c r="W55" s="52">
        <f t="shared" si="5"/>
        <v>0</v>
      </c>
      <c r="X55" s="52">
        <f t="shared" si="1"/>
        <v>0.17500000000000004</v>
      </c>
      <c r="Y55" s="53">
        <f t="shared" si="2"/>
        <v>5164</v>
      </c>
      <c r="Z55" s="53">
        <f t="shared" si="3"/>
        <v>32791.4</v>
      </c>
    </row>
    <row r="56" spans="2:26" x14ac:dyDescent="0.25">
      <c r="B56" s="60" t="s">
        <v>76</v>
      </c>
      <c r="C56" s="41">
        <v>4.01</v>
      </c>
      <c r="D56" s="61">
        <v>4.3</v>
      </c>
      <c r="E56" s="61">
        <v>4.29</v>
      </c>
      <c r="F56" s="42">
        <v>4.3</v>
      </c>
      <c r="G56" s="43">
        <v>0.29000000000000004</v>
      </c>
      <c r="H56" s="43">
        <v>7.2319201995012472</v>
      </c>
      <c r="I56" s="62">
        <v>814249</v>
      </c>
      <c r="J56" s="63">
        <v>3491373.47</v>
      </c>
      <c r="K56" s="46">
        <v>-0.10416666666666663</v>
      </c>
      <c r="L56" s="47"/>
      <c r="V56" s="7" t="str">
        <f t="shared" si="0"/>
        <v>INTBREW</v>
      </c>
      <c r="W56" s="52">
        <f t="shared" si="5"/>
        <v>7.2319201995012475E-2</v>
      </c>
      <c r="X56" s="52">
        <f t="shared" si="1"/>
        <v>-0.10416666666666663</v>
      </c>
      <c r="Y56" s="53">
        <f t="shared" si="2"/>
        <v>814249</v>
      </c>
      <c r="Z56" s="53">
        <f t="shared" si="3"/>
        <v>3491373.47</v>
      </c>
    </row>
    <row r="57" spans="2:26" x14ac:dyDescent="0.25">
      <c r="B57" s="60" t="s">
        <v>77</v>
      </c>
      <c r="C57" s="41">
        <v>1.55</v>
      </c>
      <c r="D57" s="61">
        <v>1.55</v>
      </c>
      <c r="E57" s="61">
        <v>1.55</v>
      </c>
      <c r="F57" s="42">
        <v>1.55</v>
      </c>
      <c r="G57" s="43">
        <v>0</v>
      </c>
      <c r="H57" s="43">
        <v>0</v>
      </c>
      <c r="I57" s="62">
        <v>144883</v>
      </c>
      <c r="J57" s="63">
        <v>222837.85</v>
      </c>
      <c r="K57" s="46">
        <v>0.11510791366906492</v>
      </c>
      <c r="L57" s="47"/>
      <c r="V57" s="7" t="str">
        <f t="shared" si="0"/>
        <v>INTENEGINS</v>
      </c>
      <c r="W57" s="52">
        <f t="shared" si="5"/>
        <v>0</v>
      </c>
      <c r="X57" s="52">
        <f t="shared" si="1"/>
        <v>0.11510791366906492</v>
      </c>
      <c r="Y57" s="53">
        <f t="shared" si="2"/>
        <v>144883</v>
      </c>
      <c r="Z57" s="53">
        <f t="shared" si="3"/>
        <v>222837.85</v>
      </c>
    </row>
    <row r="58" spans="2:26" x14ac:dyDescent="0.25">
      <c r="B58" s="60" t="s">
        <v>78</v>
      </c>
      <c r="C58" s="41">
        <v>2.2000000000000002</v>
      </c>
      <c r="D58" s="61">
        <v>2.1800000000000002</v>
      </c>
      <c r="E58" s="61">
        <v>2.15</v>
      </c>
      <c r="F58" s="42">
        <v>2.16</v>
      </c>
      <c r="G58" s="43">
        <v>-4.0000000000000036E-2</v>
      </c>
      <c r="H58" s="43">
        <v>-1.8181818181818195</v>
      </c>
      <c r="I58" s="62">
        <v>6358733</v>
      </c>
      <c r="J58" s="63">
        <v>13792792.470000001</v>
      </c>
      <c r="K58" s="46">
        <v>0.11340206185567014</v>
      </c>
      <c r="L58" s="47"/>
      <c r="V58" s="7" t="str">
        <f t="shared" si="0"/>
        <v>JAIZBANK</v>
      </c>
      <c r="W58" s="52">
        <f t="shared" si="5"/>
        <v>-1.8181818181818195E-2</v>
      </c>
      <c r="X58" s="52">
        <f t="shared" si="1"/>
        <v>0.11340206185567014</v>
      </c>
      <c r="Y58" s="53">
        <f t="shared" si="2"/>
        <v>6358733</v>
      </c>
      <c r="Z58" s="53">
        <f t="shared" si="3"/>
        <v>13792792.470000001</v>
      </c>
    </row>
    <row r="59" spans="2:26" x14ac:dyDescent="0.25">
      <c r="B59" s="60" t="s">
        <v>79</v>
      </c>
      <c r="C59" s="41">
        <v>1.95</v>
      </c>
      <c r="D59" s="41">
        <v>2</v>
      </c>
      <c r="E59" s="41">
        <v>1.99</v>
      </c>
      <c r="F59" s="42">
        <v>1.99</v>
      </c>
      <c r="G59" s="43">
        <v>4.0000000000000036E-2</v>
      </c>
      <c r="H59" s="43">
        <v>2.0512820512820529</v>
      </c>
      <c r="I59" s="62">
        <v>1271044</v>
      </c>
      <c r="J59" s="63">
        <v>2510682.87</v>
      </c>
      <c r="K59" s="46">
        <v>0.17058823529411771</v>
      </c>
      <c r="L59" s="47"/>
      <c r="V59" s="7" t="str">
        <f t="shared" si="0"/>
        <v>JAPAULGOLD</v>
      </c>
      <c r="W59" s="52">
        <f t="shared" si="5"/>
        <v>2.051282051282053E-2</v>
      </c>
      <c r="X59" s="52">
        <f t="shared" si="1"/>
        <v>0.17058823529411771</v>
      </c>
      <c r="Y59" s="53">
        <f t="shared" si="2"/>
        <v>1271044</v>
      </c>
      <c r="Z59" s="53">
        <f t="shared" si="3"/>
        <v>2510682.87</v>
      </c>
    </row>
    <row r="60" spans="2:26" x14ac:dyDescent="0.25">
      <c r="B60" s="60" t="s">
        <v>80</v>
      </c>
      <c r="C60" s="41">
        <v>98</v>
      </c>
      <c r="D60" s="61">
        <v>98</v>
      </c>
      <c r="E60" s="61">
        <v>98</v>
      </c>
      <c r="F60" s="42">
        <v>98</v>
      </c>
      <c r="G60" s="43">
        <v>0</v>
      </c>
      <c r="H60" s="43">
        <v>0</v>
      </c>
      <c r="I60" s="62">
        <v>9610987</v>
      </c>
      <c r="J60" s="63">
        <v>915477996.29999995</v>
      </c>
      <c r="K60" s="46">
        <v>1.2790697674418605</v>
      </c>
      <c r="V60" s="7" t="str">
        <f t="shared" si="0"/>
        <v>JBERGER</v>
      </c>
      <c r="W60" s="52">
        <f t="shared" si="5"/>
        <v>0</v>
      </c>
      <c r="X60" s="52">
        <f t="shared" si="1"/>
        <v>1.2790697674418605</v>
      </c>
      <c r="Y60" s="53">
        <f t="shared" si="2"/>
        <v>9610987</v>
      </c>
      <c r="Z60" s="53">
        <f t="shared" si="3"/>
        <v>915477996.29999995</v>
      </c>
    </row>
    <row r="61" spans="2:26" x14ac:dyDescent="0.25">
      <c r="B61" s="60" t="s">
        <v>81</v>
      </c>
      <c r="C61" s="41">
        <v>3.14</v>
      </c>
      <c r="D61" s="61">
        <v>3.14</v>
      </c>
      <c r="E61" s="61">
        <v>3.14</v>
      </c>
      <c r="F61" s="42">
        <v>3.14</v>
      </c>
      <c r="G61" s="43">
        <v>0</v>
      </c>
      <c r="H61" s="43">
        <v>0</v>
      </c>
      <c r="I61" s="62">
        <v>39800</v>
      </c>
      <c r="J61" s="63">
        <v>121381</v>
      </c>
      <c r="K61" s="46">
        <v>0.35344827586206917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0.35344827586206917</v>
      </c>
      <c r="Y61" s="53">
        <f t="shared" si="2"/>
        <v>39800</v>
      </c>
      <c r="Z61" s="53">
        <f t="shared" si="3"/>
        <v>121381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2</v>
      </c>
      <c r="J62" s="63">
        <v>17.100000000000001</v>
      </c>
      <c r="K62" s="46">
        <v>15.084745762711865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15.084745762711865</v>
      </c>
      <c r="Y62" s="53">
        <f t="shared" si="2"/>
        <v>2</v>
      </c>
      <c r="Z62" s="53">
        <f t="shared" si="3"/>
        <v>17.100000000000001</v>
      </c>
    </row>
    <row r="63" spans="2:26" x14ac:dyDescent="0.25">
      <c r="B63" s="60" t="s">
        <v>83</v>
      </c>
      <c r="C63" s="41">
        <v>2.11</v>
      </c>
      <c r="D63" s="61">
        <v>2.3199999999999998</v>
      </c>
      <c r="E63" s="61">
        <v>2.1800000000000002</v>
      </c>
      <c r="F63" s="42">
        <v>2.3199999999999998</v>
      </c>
      <c r="G63" s="43">
        <v>0.20999999999999996</v>
      </c>
      <c r="H63" s="43">
        <v>9.9526066350710884</v>
      </c>
      <c r="I63" s="62">
        <v>4834167</v>
      </c>
      <c r="J63" s="63">
        <v>11008760.27</v>
      </c>
      <c r="K63" s="46">
        <v>0.22105263157894739</v>
      </c>
      <c r="L63" s="47"/>
      <c r="V63" s="7" t="str">
        <f t="shared" si="0"/>
        <v>LASACO</v>
      </c>
      <c r="W63" s="52">
        <f t="shared" si="5"/>
        <v>9.9526066350710887E-2</v>
      </c>
      <c r="X63" s="52">
        <f t="shared" si="1"/>
        <v>0.22105263157894739</v>
      </c>
      <c r="Y63" s="53">
        <f t="shared" si="2"/>
        <v>4834167</v>
      </c>
      <c r="Z63" s="53">
        <f t="shared" si="3"/>
        <v>11008760.27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237505</v>
      </c>
      <c r="J64" s="63">
        <v>805566.68</v>
      </c>
      <c r="K64" s="46">
        <v>3.4482758620689724E-2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3.4482758620689724E-2</v>
      </c>
      <c r="Y64" s="53">
        <f t="shared" si="2"/>
        <v>237505</v>
      </c>
      <c r="Z64" s="53">
        <f t="shared" si="3"/>
        <v>805566.68</v>
      </c>
    </row>
    <row r="65" spans="2:26" x14ac:dyDescent="0.25">
      <c r="B65" s="60" t="s">
        <v>85</v>
      </c>
      <c r="C65" s="41">
        <v>0.9</v>
      </c>
      <c r="D65" s="41">
        <v>0.98</v>
      </c>
      <c r="E65" s="41">
        <v>0.95</v>
      </c>
      <c r="F65" s="42">
        <v>0.95</v>
      </c>
      <c r="G65" s="43">
        <v>4.9999999999999933E-2</v>
      </c>
      <c r="H65" s="43">
        <v>5.5555555555555483</v>
      </c>
      <c r="I65" s="62">
        <v>8412539</v>
      </c>
      <c r="J65" s="63">
        <v>7998911.0499999998</v>
      </c>
      <c r="K65" s="46">
        <v>0.18749999999999978</v>
      </c>
      <c r="L65" s="47"/>
      <c r="V65" s="7" t="str">
        <f t="shared" si="0"/>
        <v>LINKASSURE</v>
      </c>
      <c r="W65" s="52">
        <f t="shared" si="5"/>
        <v>5.5555555555555483E-2</v>
      </c>
      <c r="X65" s="52">
        <f t="shared" si="1"/>
        <v>0.18749999999999978</v>
      </c>
      <c r="Y65" s="53">
        <f t="shared" si="2"/>
        <v>8412539</v>
      </c>
      <c r="Z65" s="53">
        <f t="shared" si="3"/>
        <v>7998911.0499999998</v>
      </c>
    </row>
    <row r="66" spans="2:26" x14ac:dyDescent="0.25">
      <c r="B66" s="60" t="s">
        <v>86</v>
      </c>
      <c r="C66" s="41">
        <v>1.8</v>
      </c>
      <c r="D66" s="61">
        <v>1.76</v>
      </c>
      <c r="E66" s="61">
        <v>1.76</v>
      </c>
      <c r="F66" s="42">
        <v>1.76</v>
      </c>
      <c r="G66" s="43">
        <v>-4.0000000000000036E-2</v>
      </c>
      <c r="H66" s="43">
        <v>-2.2222222222222241</v>
      </c>
      <c r="I66" s="62">
        <v>965762</v>
      </c>
      <c r="J66" s="63">
        <v>1704432.36</v>
      </c>
      <c r="K66" s="46">
        <v>-4.8648648648648707E-2</v>
      </c>
      <c r="L66" s="47"/>
      <c r="V66" s="7" t="str">
        <f t="shared" si="0"/>
        <v>LIVESTOCK</v>
      </c>
      <c r="W66" s="52">
        <f t="shared" si="5"/>
        <v>-2.222222222222224E-2</v>
      </c>
      <c r="X66" s="52">
        <f t="shared" si="1"/>
        <v>-4.8648648648648707E-2</v>
      </c>
      <c r="Y66" s="53">
        <f t="shared" si="2"/>
        <v>965762</v>
      </c>
      <c r="Z66" s="53">
        <f t="shared" si="3"/>
        <v>1704432.36</v>
      </c>
    </row>
    <row r="67" spans="2:26" x14ac:dyDescent="0.25">
      <c r="B67" s="60" t="s">
        <v>87</v>
      </c>
      <c r="C67" s="41">
        <v>5.4</v>
      </c>
      <c r="D67" s="41">
        <v>5.49</v>
      </c>
      <c r="E67" s="41">
        <v>5.4</v>
      </c>
      <c r="F67" s="42">
        <v>5.4</v>
      </c>
      <c r="G67" s="43">
        <v>0</v>
      </c>
      <c r="H67" s="43">
        <v>0</v>
      </c>
      <c r="I67" s="62">
        <v>2275958</v>
      </c>
      <c r="J67" s="63">
        <v>12424185.460000001</v>
      </c>
      <c r="K67" s="46">
        <v>-1.8181818181818077E-2</v>
      </c>
      <c r="L67" s="47"/>
      <c r="V67" s="7" t="str">
        <f t="shared" si="0"/>
        <v>MANSARD</v>
      </c>
      <c r="W67" s="52">
        <f t="shared" si="5"/>
        <v>0</v>
      </c>
      <c r="X67" s="52">
        <f t="shared" si="1"/>
        <v>-1.8181818181818077E-2</v>
      </c>
      <c r="Y67" s="53">
        <f t="shared" si="2"/>
        <v>2275958</v>
      </c>
      <c r="Z67" s="53">
        <f t="shared" si="3"/>
        <v>12424185.460000001</v>
      </c>
    </row>
    <row r="68" spans="2:26" x14ac:dyDescent="0.25">
      <c r="B68" s="60" t="s">
        <v>88</v>
      </c>
      <c r="C68" s="41">
        <v>5.5</v>
      </c>
      <c r="D68" s="61">
        <v>5.9</v>
      </c>
      <c r="E68" s="61">
        <v>5.9</v>
      </c>
      <c r="F68" s="42">
        <v>5.9</v>
      </c>
      <c r="G68" s="43">
        <v>0.40000000000000036</v>
      </c>
      <c r="H68" s="43">
        <v>7.2727272727272796</v>
      </c>
      <c r="I68" s="62">
        <v>14618246</v>
      </c>
      <c r="J68" s="63">
        <v>86226501.049999997</v>
      </c>
      <c r="K68" s="46">
        <v>0.12380952380952381</v>
      </c>
      <c r="L68" s="47"/>
      <c r="V68" s="7" t="str">
        <f t="shared" si="0"/>
        <v>MAYBAKER</v>
      </c>
      <c r="W68" s="52">
        <f t="shared" si="5"/>
        <v>7.2727272727272793E-2</v>
      </c>
      <c r="X68" s="52">
        <f t="shared" si="1"/>
        <v>0.12380952380952381</v>
      </c>
      <c r="Y68" s="53">
        <f t="shared" si="2"/>
        <v>14618246</v>
      </c>
      <c r="Z68" s="53">
        <f t="shared" si="3"/>
        <v>86226501.049999997</v>
      </c>
    </row>
    <row r="69" spans="2:26" x14ac:dyDescent="0.25">
      <c r="B69" s="60" t="s">
        <v>89</v>
      </c>
      <c r="C69" s="41">
        <v>0.56999999999999995</v>
      </c>
      <c r="D69" s="61">
        <v>0.62</v>
      </c>
      <c r="E69" s="61">
        <v>0.57999999999999996</v>
      </c>
      <c r="F69" s="42">
        <v>0.62</v>
      </c>
      <c r="G69" s="43">
        <v>5.0000000000000044E-2</v>
      </c>
      <c r="H69" s="43">
        <v>8.771929824561413</v>
      </c>
      <c r="I69" s="62">
        <v>7407622</v>
      </c>
      <c r="J69" s="63">
        <v>4461824.58</v>
      </c>
      <c r="K69" s="46">
        <v>0.16981132075471694</v>
      </c>
      <c r="L69" s="47"/>
      <c r="V69" s="7" t="str">
        <f t="shared" si="0"/>
        <v>MBENEFIT</v>
      </c>
      <c r="W69" s="52">
        <f t="shared" si="5"/>
        <v>8.7719298245614127E-2</v>
      </c>
      <c r="X69" s="52">
        <f t="shared" si="1"/>
        <v>0.16981132075471694</v>
      </c>
      <c r="Y69" s="53">
        <f t="shared" si="2"/>
        <v>7407622</v>
      </c>
      <c r="Z69" s="53">
        <f t="shared" si="3"/>
        <v>4461824.58</v>
      </c>
    </row>
    <row r="70" spans="2:26" x14ac:dyDescent="0.25">
      <c r="B70" s="60" t="s">
        <v>90</v>
      </c>
      <c r="C70" s="41">
        <v>1.1299999999999999</v>
      </c>
      <c r="D70" s="41">
        <v>1.1299999999999999</v>
      </c>
      <c r="E70" s="41">
        <v>1.1299999999999999</v>
      </c>
      <c r="F70" s="42">
        <v>1.1299999999999999</v>
      </c>
      <c r="G70" s="43">
        <v>0</v>
      </c>
      <c r="H70" s="43">
        <v>0</v>
      </c>
      <c r="I70" s="62">
        <v>17482</v>
      </c>
      <c r="J70" s="63">
        <v>20193.580000000002</v>
      </c>
      <c r="K70" s="46">
        <v>0.34523809523809512</v>
      </c>
      <c r="L70" s="47"/>
      <c r="V70" s="7" t="str">
        <f t="shared" si="0"/>
        <v>MCNICHOLS</v>
      </c>
      <c r="W70" s="52">
        <f t="shared" si="5"/>
        <v>0</v>
      </c>
      <c r="X70" s="52">
        <f t="shared" si="1"/>
        <v>0.34523809523809512</v>
      </c>
      <c r="Y70" s="53">
        <f t="shared" si="2"/>
        <v>17482</v>
      </c>
      <c r="Z70" s="53">
        <f t="shared" si="3"/>
        <v>20193.580000000002</v>
      </c>
    </row>
    <row r="71" spans="2:26" x14ac:dyDescent="0.25">
      <c r="B71" s="60" t="s">
        <v>91</v>
      </c>
      <c r="C71" s="41">
        <v>9.57</v>
      </c>
      <c r="D71" s="41">
        <v>9.57</v>
      </c>
      <c r="E71" s="41">
        <v>9.57</v>
      </c>
      <c r="F71" s="42">
        <v>9.57</v>
      </c>
      <c r="G71" s="43">
        <v>0</v>
      </c>
      <c r="H71" s="43">
        <v>0</v>
      </c>
      <c r="I71" s="62">
        <v>88300</v>
      </c>
      <c r="J71" s="63">
        <v>831364</v>
      </c>
      <c r="K71" s="46">
        <v>-0.20250000000000001</v>
      </c>
      <c r="L71" s="47"/>
      <c r="V71" s="7" t="str">
        <f t="shared" si="0"/>
        <v>MECURE</v>
      </c>
      <c r="W71" s="52">
        <f t="shared" si="5"/>
        <v>0</v>
      </c>
      <c r="X71" s="52">
        <f t="shared" si="1"/>
        <v>-0.20250000000000001</v>
      </c>
      <c r="Y71" s="53">
        <f t="shared" si="2"/>
        <v>88300</v>
      </c>
      <c r="Z71" s="53">
        <f t="shared" si="3"/>
        <v>831364</v>
      </c>
    </row>
    <row r="72" spans="2:26" x14ac:dyDescent="0.25">
      <c r="B72" s="60" t="s">
        <v>92</v>
      </c>
      <c r="C72" s="41">
        <v>5.3</v>
      </c>
      <c r="D72" s="41">
        <v>5.3</v>
      </c>
      <c r="E72" s="41">
        <v>5.3</v>
      </c>
      <c r="F72" s="42">
        <v>5.3</v>
      </c>
      <c r="G72" s="43">
        <v>0</v>
      </c>
      <c r="H72" s="43">
        <v>0</v>
      </c>
      <c r="I72" s="62">
        <v>1563</v>
      </c>
      <c r="J72" s="63">
        <v>7474.92</v>
      </c>
      <c r="K72" s="46">
        <v>0.47632311977715869</v>
      </c>
      <c r="L72" s="47"/>
      <c r="V72" s="7" t="str">
        <f t="shared" si="0"/>
        <v>MEYER</v>
      </c>
      <c r="W72" s="52">
        <f t="shared" si="5"/>
        <v>0</v>
      </c>
      <c r="X72" s="52">
        <f t="shared" si="1"/>
        <v>0.47632311977715869</v>
      </c>
      <c r="Y72" s="53">
        <f t="shared" si="2"/>
        <v>1563</v>
      </c>
      <c r="Z72" s="53">
        <f t="shared" si="3"/>
        <v>7474.92</v>
      </c>
    </row>
    <row r="73" spans="2:26" x14ac:dyDescent="0.25">
      <c r="B73" s="60" t="s">
        <v>93</v>
      </c>
      <c r="C73" s="41">
        <v>4.45</v>
      </c>
      <c r="D73" s="41">
        <v>4.45</v>
      </c>
      <c r="E73" s="41">
        <v>4.45</v>
      </c>
      <c r="F73" s="42">
        <v>4.45</v>
      </c>
      <c r="G73" s="43">
        <v>0</v>
      </c>
      <c r="H73" s="43">
        <v>0</v>
      </c>
      <c r="I73" s="62">
        <v>21068</v>
      </c>
      <c r="J73" s="63">
        <v>100603.69</v>
      </c>
      <c r="K73" s="46">
        <v>0.58928571428571441</v>
      </c>
      <c r="L73" s="47"/>
      <c r="V73" s="7" t="str">
        <f t="shared" ref="V73:V129" si="6">IF(ISTEXT(B73),B73,"")</f>
        <v>MORISON</v>
      </c>
      <c r="W73" s="52">
        <f t="shared" si="5"/>
        <v>0</v>
      </c>
      <c r="X73" s="52">
        <f t="shared" ref="X73:X124" si="7">IF(ISTEXT(B73),K73,"")</f>
        <v>0.58928571428571441</v>
      </c>
      <c r="Y73" s="53">
        <f t="shared" ref="Y73:Y129" si="8">IF(ISTEXT(B73),I73,"")</f>
        <v>21068</v>
      </c>
      <c r="Z73" s="53">
        <f t="shared" ref="Z73:Z129" si="9">IF(ISTEXT(B73),J73,"")</f>
        <v>100603.69</v>
      </c>
    </row>
    <row r="74" spans="2:26" x14ac:dyDescent="0.25">
      <c r="B74" s="60" t="s">
        <v>94</v>
      </c>
      <c r="C74" s="41">
        <v>135</v>
      </c>
      <c r="D74" s="61">
        <v>135</v>
      </c>
      <c r="E74" s="61">
        <v>135</v>
      </c>
      <c r="F74" s="42">
        <v>135</v>
      </c>
      <c r="G74" s="43">
        <v>0</v>
      </c>
      <c r="H74" s="43">
        <v>0</v>
      </c>
      <c r="I74" s="62">
        <v>86514</v>
      </c>
      <c r="J74" s="63">
        <v>11381250.35</v>
      </c>
      <c r="K74" s="46">
        <v>0.28571428571428581</v>
      </c>
      <c r="L74" s="47"/>
      <c r="V74" s="7" t="str">
        <f t="shared" si="6"/>
        <v>MRS</v>
      </c>
      <c r="W74" s="52">
        <f t="shared" ref="W74:W129" si="10">IF(ISTEXT(B74),H74,"")/100</f>
        <v>0</v>
      </c>
      <c r="X74" s="52">
        <f t="shared" si="7"/>
        <v>0.28571428571428581</v>
      </c>
      <c r="Y74" s="53">
        <f t="shared" si="8"/>
        <v>86514</v>
      </c>
      <c r="Z74" s="53">
        <f t="shared" si="9"/>
        <v>11381250.35</v>
      </c>
    </row>
    <row r="75" spans="2:26" x14ac:dyDescent="0.25">
      <c r="B75" s="60" t="s">
        <v>95</v>
      </c>
      <c r="C75" s="41">
        <v>214.8</v>
      </c>
      <c r="D75" s="61">
        <v>200</v>
      </c>
      <c r="E75" s="61">
        <v>200</v>
      </c>
      <c r="F75" s="42">
        <v>200</v>
      </c>
      <c r="G75" s="43">
        <v>-14.800000000000011</v>
      </c>
      <c r="H75" s="43">
        <v>-6.8901303538175096</v>
      </c>
      <c r="I75" s="62">
        <v>4532096</v>
      </c>
      <c r="J75" s="63">
        <v>906483771.70000005</v>
      </c>
      <c r="K75" s="46">
        <v>-0.24242424242424243</v>
      </c>
      <c r="L75" s="47"/>
      <c r="V75" s="7" t="str">
        <f t="shared" si="6"/>
        <v>MTNN</v>
      </c>
      <c r="W75" s="52">
        <f t="shared" si="10"/>
        <v>-6.8901303538175099E-2</v>
      </c>
      <c r="X75" s="52">
        <f t="shared" si="7"/>
        <v>-0.24242424242424243</v>
      </c>
      <c r="Y75" s="53">
        <f t="shared" si="8"/>
        <v>4532096</v>
      </c>
      <c r="Z75" s="53">
        <f t="shared" si="9"/>
        <v>906483771.70000005</v>
      </c>
    </row>
    <row r="76" spans="2:26" x14ac:dyDescent="0.25">
      <c r="B76" s="60" t="s">
        <v>96</v>
      </c>
      <c r="C76" s="41">
        <v>11.2</v>
      </c>
      <c r="D76" s="41">
        <v>11.2</v>
      </c>
      <c r="E76" s="41">
        <v>11.2</v>
      </c>
      <c r="F76" s="42">
        <v>11.2</v>
      </c>
      <c r="G76" s="43">
        <v>0</v>
      </c>
      <c r="H76" s="43">
        <v>0</v>
      </c>
      <c r="I76" s="62">
        <v>15333</v>
      </c>
      <c r="J76" s="63">
        <v>154863.29999999999</v>
      </c>
      <c r="K76" s="46">
        <v>-0.39687668282175559</v>
      </c>
      <c r="L76" s="47"/>
      <c r="V76" s="7" t="str">
        <f t="shared" si="6"/>
        <v>MULTIVERSE</v>
      </c>
      <c r="W76" s="52">
        <f t="shared" si="10"/>
        <v>0</v>
      </c>
      <c r="X76" s="52">
        <f t="shared" si="7"/>
        <v>-0.39687668282175559</v>
      </c>
      <c r="Y76" s="53">
        <f t="shared" si="8"/>
        <v>15333</v>
      </c>
      <c r="Z76" s="53">
        <f t="shared" si="9"/>
        <v>154863.29999999999</v>
      </c>
    </row>
    <row r="77" spans="2:26" x14ac:dyDescent="0.25">
      <c r="B77" s="60" t="s">
        <v>97</v>
      </c>
      <c r="C77" s="41">
        <v>33</v>
      </c>
      <c r="D77" s="61">
        <v>33</v>
      </c>
      <c r="E77" s="61">
        <v>33</v>
      </c>
      <c r="F77" s="42">
        <v>33</v>
      </c>
      <c r="G77" s="43">
        <v>0</v>
      </c>
      <c r="H77" s="43">
        <v>0</v>
      </c>
      <c r="I77" s="62">
        <v>334381</v>
      </c>
      <c r="J77" s="63">
        <v>11090293.800000001</v>
      </c>
      <c r="K77" s="46">
        <v>0.29921259842519699</v>
      </c>
      <c r="L77" s="47"/>
      <c r="V77" s="7" t="str">
        <f t="shared" si="6"/>
        <v>NAHCO</v>
      </c>
      <c r="W77" s="52">
        <f t="shared" si="10"/>
        <v>0</v>
      </c>
      <c r="X77" s="52">
        <f t="shared" si="7"/>
        <v>0.29921259842519699</v>
      </c>
      <c r="Y77" s="53">
        <f t="shared" si="8"/>
        <v>334381</v>
      </c>
      <c r="Z77" s="53">
        <f t="shared" si="9"/>
        <v>11090293.800000001</v>
      </c>
    </row>
    <row r="78" spans="2:26" x14ac:dyDescent="0.25">
      <c r="B78" s="60" t="s">
        <v>98</v>
      </c>
      <c r="C78" s="41">
        <v>36.799999999999997</v>
      </c>
      <c r="D78" s="41">
        <v>36.799999999999997</v>
      </c>
      <c r="E78" s="41">
        <v>36.799999999999997</v>
      </c>
      <c r="F78" s="42">
        <v>36.799999999999997</v>
      </c>
      <c r="G78" s="43">
        <v>0</v>
      </c>
      <c r="H78" s="43">
        <v>0</v>
      </c>
      <c r="I78" s="62">
        <v>1417672</v>
      </c>
      <c r="J78" s="63">
        <v>48691789.149999999</v>
      </c>
      <c r="K78" s="46">
        <v>-0.3153488372093024</v>
      </c>
      <c r="L78" s="47"/>
      <c r="V78" s="7" t="str">
        <f t="shared" si="6"/>
        <v>NASCON</v>
      </c>
      <c r="W78" s="52">
        <f t="shared" si="10"/>
        <v>0</v>
      </c>
      <c r="X78" s="52">
        <f t="shared" si="7"/>
        <v>-0.3153488372093024</v>
      </c>
      <c r="Y78" s="53">
        <f t="shared" si="8"/>
        <v>1417672</v>
      </c>
      <c r="Z78" s="53">
        <f t="shared" si="9"/>
        <v>48691789.149999999</v>
      </c>
    </row>
    <row r="79" spans="2:26" x14ac:dyDescent="0.25">
      <c r="B79" s="60" t="s">
        <v>99</v>
      </c>
      <c r="C79" s="41">
        <v>29</v>
      </c>
      <c r="D79" s="41">
        <v>30</v>
      </c>
      <c r="E79" s="41">
        <v>29.1</v>
      </c>
      <c r="F79" s="42">
        <v>29.5</v>
      </c>
      <c r="G79" s="43">
        <v>0.5</v>
      </c>
      <c r="H79" s="43">
        <v>1.7241379310344827</v>
      </c>
      <c r="I79" s="62">
        <v>2502366</v>
      </c>
      <c r="J79" s="63">
        <v>74678752.700000003</v>
      </c>
      <c r="K79" s="46">
        <v>-0.18055555555555558</v>
      </c>
      <c r="L79" s="47"/>
      <c r="V79" s="7" t="str">
        <f t="shared" si="6"/>
        <v>NB</v>
      </c>
      <c r="W79" s="52">
        <f t="shared" si="10"/>
        <v>1.7241379310344827E-2</v>
      </c>
      <c r="X79" s="52">
        <f t="shared" si="7"/>
        <v>-0.18055555555555558</v>
      </c>
      <c r="Y79" s="53">
        <f t="shared" si="8"/>
        <v>2502366</v>
      </c>
      <c r="Z79" s="53">
        <f t="shared" si="9"/>
        <v>74678752.700000003</v>
      </c>
    </row>
    <row r="80" spans="2:26" x14ac:dyDescent="0.25">
      <c r="B80" s="60" t="s">
        <v>100</v>
      </c>
      <c r="C80" s="41">
        <v>1.6</v>
      </c>
      <c r="D80" s="61">
        <v>1.6</v>
      </c>
      <c r="E80" s="61">
        <v>1.6</v>
      </c>
      <c r="F80" s="42">
        <v>1.6</v>
      </c>
      <c r="G80" s="43">
        <v>0</v>
      </c>
      <c r="H80" s="43">
        <v>0</v>
      </c>
      <c r="I80" s="62">
        <v>290770</v>
      </c>
      <c r="J80" s="63">
        <v>462266.05</v>
      </c>
      <c r="K80" s="46">
        <v>-0.17525773195876282</v>
      </c>
      <c r="L80" s="47"/>
      <c r="V80" s="7" t="str">
        <f t="shared" si="6"/>
        <v>NEIMETH</v>
      </c>
      <c r="W80" s="52">
        <f t="shared" si="10"/>
        <v>0</v>
      </c>
      <c r="X80" s="52">
        <f t="shared" si="7"/>
        <v>-0.17525773195876282</v>
      </c>
      <c r="Y80" s="53">
        <f t="shared" si="8"/>
        <v>290770</v>
      </c>
      <c r="Z80" s="53">
        <f t="shared" si="9"/>
        <v>462266.05</v>
      </c>
    </row>
    <row r="81" spans="2:26" x14ac:dyDescent="0.25">
      <c r="B81" s="60" t="s">
        <v>101</v>
      </c>
      <c r="C81" s="41">
        <v>8.5</v>
      </c>
      <c r="D81" s="41">
        <v>8.5</v>
      </c>
      <c r="E81" s="41">
        <v>8.5</v>
      </c>
      <c r="F81" s="42">
        <v>8.5</v>
      </c>
      <c r="G81" s="43">
        <v>0</v>
      </c>
      <c r="H81" s="43">
        <v>0</v>
      </c>
      <c r="I81" s="62">
        <v>495434</v>
      </c>
      <c r="J81" s="63">
        <v>4180890.95</v>
      </c>
      <c r="K81" s="46">
        <v>0.3492063492063493</v>
      </c>
      <c r="L81" s="47"/>
      <c r="V81" s="7" t="str">
        <f t="shared" si="6"/>
        <v>NEM</v>
      </c>
      <c r="W81" s="52">
        <f t="shared" si="10"/>
        <v>0</v>
      </c>
      <c r="X81" s="52">
        <f t="shared" si="7"/>
        <v>0.3492063492063493</v>
      </c>
      <c r="Y81" s="53">
        <f t="shared" si="8"/>
        <v>495434</v>
      </c>
      <c r="Z81" s="53">
        <f t="shared" si="9"/>
        <v>4180890.95</v>
      </c>
    </row>
    <row r="82" spans="2:26" x14ac:dyDescent="0.25">
      <c r="B82" s="60" t="s">
        <v>102</v>
      </c>
      <c r="C82" s="41">
        <v>920</v>
      </c>
      <c r="D82" s="61">
        <v>920</v>
      </c>
      <c r="E82" s="61">
        <v>920</v>
      </c>
      <c r="F82" s="42">
        <v>920</v>
      </c>
      <c r="G82" s="43">
        <v>0</v>
      </c>
      <c r="H82" s="43">
        <v>0</v>
      </c>
      <c r="I82" s="62">
        <v>21856</v>
      </c>
      <c r="J82" s="63">
        <v>19854440.100000001</v>
      </c>
      <c r="K82" s="46">
        <v>-0.16363636363636369</v>
      </c>
      <c r="L82" s="47"/>
      <c r="V82" s="7" t="str">
        <f t="shared" si="6"/>
        <v>NESTLE</v>
      </c>
      <c r="W82" s="52">
        <f t="shared" si="10"/>
        <v>0</v>
      </c>
      <c r="X82" s="52">
        <f t="shared" si="7"/>
        <v>-0.16363636363636369</v>
      </c>
      <c r="Y82" s="53">
        <f t="shared" si="8"/>
        <v>21856</v>
      </c>
      <c r="Z82" s="53">
        <f t="shared" si="9"/>
        <v>19854440.100000001</v>
      </c>
    </row>
    <row r="83" spans="2:26" x14ac:dyDescent="0.25">
      <c r="B83" s="60" t="s">
        <v>103</v>
      </c>
      <c r="C83" s="41">
        <v>23.6</v>
      </c>
      <c r="D83" s="41">
        <v>23.75</v>
      </c>
      <c r="E83" s="41">
        <v>23.05</v>
      </c>
      <c r="F83" s="42">
        <v>23.2</v>
      </c>
      <c r="G83" s="43">
        <v>-0.40000000000000213</v>
      </c>
      <c r="H83" s="43">
        <v>-1.6949152542372972</v>
      </c>
      <c r="I83" s="62">
        <v>7544528</v>
      </c>
      <c r="J83" s="63">
        <v>175603433.84999999</v>
      </c>
      <c r="K83" s="46">
        <v>-1.2765957446808529E-2</v>
      </c>
      <c r="L83" s="47"/>
      <c r="V83" s="7" t="str">
        <f t="shared" si="6"/>
        <v>NGXGROUP</v>
      </c>
      <c r="W83" s="52">
        <f t="shared" si="10"/>
        <v>-1.6949152542372972E-2</v>
      </c>
      <c r="X83" s="52">
        <f t="shared" si="7"/>
        <v>-1.2765957446808529E-2</v>
      </c>
      <c r="Y83" s="53">
        <f t="shared" si="8"/>
        <v>7544528</v>
      </c>
      <c r="Z83" s="53">
        <f t="shared" si="9"/>
        <v>175603433.84999999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159</v>
      </c>
      <c r="J84" s="63">
        <v>17967</v>
      </c>
      <c r="K84" s="46">
        <v>0</v>
      </c>
      <c r="L84" s="47"/>
      <c r="V84" s="7" t="str">
        <f t="shared" si="6"/>
        <v>NIDF</v>
      </c>
      <c r="W84" s="52">
        <f t="shared" si="10"/>
        <v>0</v>
      </c>
      <c r="X84" s="52">
        <f t="shared" si="7"/>
        <v>0</v>
      </c>
      <c r="Y84" s="53">
        <f t="shared" si="8"/>
        <v>159</v>
      </c>
      <c r="Z84" s="53">
        <f t="shared" si="9"/>
        <v>17967</v>
      </c>
    </row>
    <row r="85" spans="2:26" x14ac:dyDescent="0.25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62">
        <v>78000</v>
      </c>
      <c r="J85" s="63">
        <v>3492712.5</v>
      </c>
      <c r="K85" s="46">
        <v>6.1538461538461542E-2</v>
      </c>
      <c r="L85" s="47"/>
      <c r="V85" s="7" t="str">
        <f t="shared" si="6"/>
        <v>NNFM</v>
      </c>
      <c r="W85" s="52">
        <f t="shared" si="10"/>
        <v>0</v>
      </c>
      <c r="X85" s="52">
        <f t="shared" si="7"/>
        <v>6.1538461538461542E-2</v>
      </c>
      <c r="Y85" s="53">
        <f t="shared" si="8"/>
        <v>78000</v>
      </c>
      <c r="Z85" s="53">
        <f t="shared" si="9"/>
        <v>3492712.5</v>
      </c>
    </row>
    <row r="86" spans="2:26" x14ac:dyDescent="0.25">
      <c r="B86" s="60" t="s">
        <v>106</v>
      </c>
      <c r="C86" s="41">
        <v>1.65</v>
      </c>
      <c r="D86" s="61">
        <v>1.7</v>
      </c>
      <c r="E86" s="61">
        <v>1.65</v>
      </c>
      <c r="F86" s="42">
        <v>1.7</v>
      </c>
      <c r="G86" s="43">
        <v>5.0000000000000044E-2</v>
      </c>
      <c r="H86" s="43">
        <v>3.0303030303030329</v>
      </c>
      <c r="I86" s="62">
        <v>1077350</v>
      </c>
      <c r="J86" s="63">
        <v>1784869.94</v>
      </c>
      <c r="K86" s="46">
        <v>-0.12371134020618557</v>
      </c>
      <c r="L86" s="47"/>
      <c r="V86" s="7" t="str">
        <f t="shared" si="6"/>
        <v>NPFMCRFBK</v>
      </c>
      <c r="W86" s="52">
        <f t="shared" si="10"/>
        <v>3.0303030303030328E-2</v>
      </c>
      <c r="X86" s="52">
        <f t="shared" si="7"/>
        <v>-0.12371134020618557</v>
      </c>
      <c r="Y86" s="53">
        <f t="shared" si="8"/>
        <v>1077350</v>
      </c>
      <c r="Z86" s="53">
        <f t="shared" si="9"/>
        <v>1784869.94</v>
      </c>
    </row>
    <row r="87" spans="2:26" x14ac:dyDescent="0.25">
      <c r="B87" s="60" t="s">
        <v>107</v>
      </c>
      <c r="C87" s="41">
        <v>0.54</v>
      </c>
      <c r="D87" s="41">
        <v>0.57999999999999996</v>
      </c>
      <c r="E87" s="41">
        <v>0.54</v>
      </c>
      <c r="F87" s="42">
        <v>0.57999999999999996</v>
      </c>
      <c r="G87" s="43">
        <v>3.9999999999999925E-2</v>
      </c>
      <c r="H87" s="43">
        <v>7.4074074074073932</v>
      </c>
      <c r="I87" s="62">
        <v>924350</v>
      </c>
      <c r="J87" s="63">
        <v>505716.47999999998</v>
      </c>
      <c r="K87" s="46">
        <v>-0.21621621621621623</v>
      </c>
      <c r="L87" s="47"/>
      <c r="V87" s="7" t="str">
        <f t="shared" si="6"/>
        <v>NSLTECH</v>
      </c>
      <c r="W87" s="52">
        <f t="shared" si="10"/>
        <v>7.4074074074073931E-2</v>
      </c>
      <c r="X87" s="52">
        <f t="shared" si="7"/>
        <v>-0.21621621621621623</v>
      </c>
      <c r="Y87" s="53">
        <f t="shared" si="8"/>
        <v>924350</v>
      </c>
      <c r="Z87" s="53">
        <f t="shared" si="9"/>
        <v>505716.47999999998</v>
      </c>
    </row>
    <row r="88" spans="2:26" x14ac:dyDescent="0.25">
      <c r="B88" s="60" t="s">
        <v>108</v>
      </c>
      <c r="C88" s="41">
        <v>13.75</v>
      </c>
      <c r="D88" s="41">
        <v>14.5</v>
      </c>
      <c r="E88" s="41">
        <v>13.95</v>
      </c>
      <c r="F88" s="42">
        <v>14.35</v>
      </c>
      <c r="G88" s="43">
        <v>0.59999999999999964</v>
      </c>
      <c r="H88" s="43">
        <v>4.3636363636363615</v>
      </c>
      <c r="I88" s="62">
        <v>6841552</v>
      </c>
      <c r="J88" s="63">
        <v>97421636.099999994</v>
      </c>
      <c r="K88" s="46">
        <v>0.3666666666666667</v>
      </c>
      <c r="L88" s="47"/>
      <c r="V88" s="7" t="str">
        <f t="shared" si="6"/>
        <v>OANDO</v>
      </c>
      <c r="W88" s="52">
        <f t="shared" si="10"/>
        <v>4.3636363636363612E-2</v>
      </c>
      <c r="X88" s="52">
        <f t="shared" si="7"/>
        <v>0.3666666666666667</v>
      </c>
      <c r="Y88" s="53">
        <f t="shared" si="8"/>
        <v>6841552</v>
      </c>
      <c r="Z88" s="53">
        <f t="shared" si="9"/>
        <v>97421636.099999994</v>
      </c>
    </row>
    <row r="89" spans="2:26" x14ac:dyDescent="0.25">
      <c r="B89" s="60" t="s">
        <v>109</v>
      </c>
      <c r="C89" s="41">
        <v>291.5</v>
      </c>
      <c r="D89" s="41">
        <v>291.5</v>
      </c>
      <c r="E89" s="41">
        <v>291.5</v>
      </c>
      <c r="F89" s="42">
        <v>291.5</v>
      </c>
      <c r="G89" s="43">
        <v>0</v>
      </c>
      <c r="H89" s="43">
        <v>0</v>
      </c>
      <c r="I89" s="62">
        <v>222961</v>
      </c>
      <c r="J89" s="63">
        <v>68935732.099999994</v>
      </c>
      <c r="K89" s="46">
        <v>0.12115384615384617</v>
      </c>
      <c r="L89" s="47"/>
      <c r="V89" s="7" t="str">
        <f t="shared" si="6"/>
        <v>OKOMUOIL</v>
      </c>
      <c r="W89" s="52">
        <f t="shared" si="10"/>
        <v>0</v>
      </c>
      <c r="X89" s="52">
        <f t="shared" si="7"/>
        <v>0.12115384615384617</v>
      </c>
      <c r="Y89" s="53">
        <f t="shared" si="8"/>
        <v>222961</v>
      </c>
      <c r="Z89" s="53">
        <f t="shared" si="9"/>
        <v>68935732.099999994</v>
      </c>
    </row>
    <row r="90" spans="2:26" x14ac:dyDescent="0.25">
      <c r="B90" s="60" t="s">
        <v>110</v>
      </c>
      <c r="C90" s="41">
        <v>0.7</v>
      </c>
      <c r="D90" s="61">
        <v>0.68</v>
      </c>
      <c r="E90" s="61">
        <v>0.68</v>
      </c>
      <c r="F90" s="42">
        <v>0.68</v>
      </c>
      <c r="G90" s="43">
        <v>-1.9999999999999907E-2</v>
      </c>
      <c r="H90" s="43">
        <v>-2.8571428571428439</v>
      </c>
      <c r="I90" s="62">
        <v>513510</v>
      </c>
      <c r="J90" s="63">
        <v>351188</v>
      </c>
      <c r="K90" s="46">
        <v>-0.10526315789473684</v>
      </c>
      <c r="L90" s="47"/>
      <c r="V90" s="7" t="str">
        <f t="shared" si="6"/>
        <v>OMATEK</v>
      </c>
      <c r="W90" s="52">
        <f t="shared" si="10"/>
        <v>-2.8571428571428439E-2</v>
      </c>
      <c r="X90" s="52">
        <f t="shared" si="7"/>
        <v>-0.10526315789473684</v>
      </c>
      <c r="Y90" s="53">
        <f t="shared" si="8"/>
        <v>513510</v>
      </c>
      <c r="Z90" s="53">
        <f t="shared" si="9"/>
        <v>351188</v>
      </c>
    </row>
    <row r="91" spans="2:26" x14ac:dyDescent="0.25">
      <c r="B91" s="60" t="s">
        <v>111</v>
      </c>
      <c r="C91" s="41">
        <v>359</v>
      </c>
      <c r="D91" s="61">
        <v>354.2</v>
      </c>
      <c r="E91" s="61">
        <v>346.1</v>
      </c>
      <c r="F91" s="42">
        <v>354.2</v>
      </c>
      <c r="G91" s="43">
        <v>-4.8000000000000114</v>
      </c>
      <c r="H91" s="43">
        <v>-1.3370473537604488</v>
      </c>
      <c r="I91" s="62">
        <v>674786</v>
      </c>
      <c r="J91" s="63">
        <v>234698772.09999999</v>
      </c>
      <c r="K91" s="46">
        <v>0.83523316062176156</v>
      </c>
      <c r="L91" s="47"/>
      <c r="V91" s="7" t="str">
        <f t="shared" si="6"/>
        <v>PRESCO</v>
      </c>
      <c r="W91" s="52">
        <f t="shared" si="10"/>
        <v>-1.3370473537604488E-2</v>
      </c>
      <c r="X91" s="52">
        <f t="shared" si="7"/>
        <v>0.83523316062176156</v>
      </c>
      <c r="Y91" s="53">
        <f t="shared" si="8"/>
        <v>674786</v>
      </c>
      <c r="Z91" s="53">
        <f t="shared" si="9"/>
        <v>234698772.09999999</v>
      </c>
    </row>
    <row r="92" spans="2:26" x14ac:dyDescent="0.25">
      <c r="B92" s="60" t="s">
        <v>112</v>
      </c>
      <c r="C92" s="41">
        <v>0.51</v>
      </c>
      <c r="D92" s="61">
        <v>0.51</v>
      </c>
      <c r="E92" s="61">
        <v>0.51</v>
      </c>
      <c r="F92" s="42">
        <v>0.51</v>
      </c>
      <c r="G92" s="43">
        <v>0</v>
      </c>
      <c r="H92" s="43">
        <v>0</v>
      </c>
      <c r="I92" s="62">
        <v>10500</v>
      </c>
      <c r="J92" s="63">
        <v>5670</v>
      </c>
      <c r="K92" s="46">
        <v>0</v>
      </c>
      <c r="L92" s="47"/>
      <c r="V92" s="7" t="str">
        <f t="shared" si="6"/>
        <v>PRESTIGE</v>
      </c>
      <c r="W92" s="52">
        <f t="shared" si="10"/>
        <v>0</v>
      </c>
      <c r="X92" s="52">
        <f t="shared" si="7"/>
        <v>0</v>
      </c>
      <c r="Y92" s="53">
        <f t="shared" si="8"/>
        <v>10500</v>
      </c>
      <c r="Z92" s="53">
        <f t="shared" si="9"/>
        <v>5670</v>
      </c>
    </row>
    <row r="93" spans="2:26" x14ac:dyDescent="0.25">
      <c r="B93" s="60" t="s">
        <v>113</v>
      </c>
      <c r="C93" s="41">
        <v>22</v>
      </c>
      <c r="D93" s="41">
        <v>22</v>
      </c>
      <c r="E93" s="41">
        <v>22</v>
      </c>
      <c r="F93" s="42">
        <v>22</v>
      </c>
      <c r="G93" s="43">
        <v>0</v>
      </c>
      <c r="H93" s="43">
        <v>0</v>
      </c>
      <c r="I93" s="62">
        <v>7319</v>
      </c>
      <c r="J93" s="63">
        <v>148949.70000000001</v>
      </c>
      <c r="K93" s="46">
        <v>-0.17602996254681647</v>
      </c>
      <c r="L93" s="47"/>
      <c r="V93" s="7" t="str">
        <f t="shared" si="6"/>
        <v>PZ</v>
      </c>
      <c r="W93" s="52">
        <f t="shared" si="10"/>
        <v>0</v>
      </c>
      <c r="X93" s="52">
        <f t="shared" si="7"/>
        <v>-0.17602996254681647</v>
      </c>
      <c r="Y93" s="53">
        <f t="shared" si="8"/>
        <v>7319</v>
      </c>
      <c r="Z93" s="53">
        <f t="shared" si="9"/>
        <v>148949.70000000001</v>
      </c>
    </row>
    <row r="94" spans="2:26" x14ac:dyDescent="0.25">
      <c r="B94" s="60" t="s">
        <v>114</v>
      </c>
      <c r="C94" s="41">
        <v>3.9</v>
      </c>
      <c r="D94" s="41">
        <v>3.9</v>
      </c>
      <c r="E94" s="41">
        <v>3.9</v>
      </c>
      <c r="F94" s="42">
        <v>3.9</v>
      </c>
      <c r="G94" s="43">
        <v>0</v>
      </c>
      <c r="H94" s="43">
        <v>0</v>
      </c>
      <c r="I94" s="62">
        <v>43800</v>
      </c>
      <c r="J94" s="63">
        <v>166007</v>
      </c>
      <c r="K94" s="46">
        <v>0.22641509433962259</v>
      </c>
      <c r="L94" s="47"/>
      <c r="V94" s="7" t="str">
        <f t="shared" si="6"/>
        <v>REDSTAREX</v>
      </c>
      <c r="W94" s="52">
        <f t="shared" si="10"/>
        <v>0</v>
      </c>
      <c r="X94" s="52">
        <f t="shared" si="7"/>
        <v>0.22641509433962259</v>
      </c>
      <c r="Y94" s="53">
        <f t="shared" si="8"/>
        <v>43800</v>
      </c>
      <c r="Z94" s="53">
        <f t="shared" si="9"/>
        <v>166007</v>
      </c>
    </row>
    <row r="95" spans="2:26" x14ac:dyDescent="0.25">
      <c r="B95" s="60" t="s">
        <v>115</v>
      </c>
      <c r="C95" s="41">
        <v>0.46</v>
      </c>
      <c r="D95" s="61">
        <v>0.45</v>
      </c>
      <c r="E95" s="61">
        <v>0.43</v>
      </c>
      <c r="F95" s="42">
        <v>0.43</v>
      </c>
      <c r="G95" s="43">
        <v>-3.0000000000000027E-2</v>
      </c>
      <c r="H95" s="43">
        <v>-6.5217391304347876</v>
      </c>
      <c r="I95" s="62">
        <v>691700</v>
      </c>
      <c r="J95" s="63">
        <v>307126.88</v>
      </c>
      <c r="K95" s="46">
        <v>0.13157894736842102</v>
      </c>
      <c r="L95" s="47"/>
      <c r="V95" s="7" t="str">
        <f t="shared" si="6"/>
        <v>REGALINS</v>
      </c>
      <c r="W95" s="52">
        <f t="shared" si="10"/>
        <v>-6.521739130434788E-2</v>
      </c>
      <c r="X95" s="52">
        <f t="shared" si="7"/>
        <v>0.13157894736842102</v>
      </c>
      <c r="Y95" s="53">
        <f t="shared" si="8"/>
        <v>691700</v>
      </c>
      <c r="Z95" s="53">
        <f t="shared" si="9"/>
        <v>307126.88</v>
      </c>
    </row>
    <row r="96" spans="2:26" x14ac:dyDescent="0.25">
      <c r="B96" s="60" t="s">
        <v>116</v>
      </c>
      <c r="C96" s="41">
        <v>0.61</v>
      </c>
      <c r="D96" s="41">
        <v>0.67</v>
      </c>
      <c r="E96" s="41">
        <v>0.63</v>
      </c>
      <c r="F96" s="42">
        <v>0.64</v>
      </c>
      <c r="G96" s="43">
        <v>3.0000000000000027E-2</v>
      </c>
      <c r="H96" s="43">
        <v>4.9180327868852505</v>
      </c>
      <c r="I96" s="62">
        <v>3919907</v>
      </c>
      <c r="J96" s="63">
        <v>2554457.39</v>
      </c>
      <c r="K96" s="46">
        <v>1.5873015873015817E-2</v>
      </c>
      <c r="L96" s="47"/>
      <c r="V96" s="7" t="str">
        <f t="shared" si="6"/>
        <v>ROYALEX</v>
      </c>
      <c r="W96" s="52">
        <f t="shared" si="10"/>
        <v>4.9180327868852507E-2</v>
      </c>
      <c r="X96" s="52">
        <f t="shared" si="7"/>
        <v>1.5873015873015817E-2</v>
      </c>
      <c r="Y96" s="53">
        <f t="shared" si="8"/>
        <v>3919907</v>
      </c>
      <c r="Z96" s="53">
        <f t="shared" si="9"/>
        <v>2554457.39</v>
      </c>
    </row>
    <row r="97" spans="2:26" x14ac:dyDescent="0.25">
      <c r="B97" s="60" t="s">
        <v>117</v>
      </c>
      <c r="C97" s="41">
        <v>0.68</v>
      </c>
      <c r="D97" s="41">
        <v>0.69</v>
      </c>
      <c r="E97" s="41">
        <v>0.65</v>
      </c>
      <c r="F97" s="42">
        <v>0.69</v>
      </c>
      <c r="G97" s="43">
        <v>9.9999999999998979E-3</v>
      </c>
      <c r="H97" s="43">
        <v>1.4705882352941024</v>
      </c>
      <c r="I97" s="62">
        <v>2687444</v>
      </c>
      <c r="J97" s="63">
        <v>1826686.24</v>
      </c>
      <c r="K97" s="46">
        <v>0.13114754098360648</v>
      </c>
      <c r="L97" s="47"/>
      <c r="V97" s="7" t="str">
        <f t="shared" si="6"/>
        <v>RTBRISCOE</v>
      </c>
      <c r="W97" s="52">
        <f t="shared" si="10"/>
        <v>1.4705882352941024E-2</v>
      </c>
      <c r="X97" s="52">
        <f t="shared" si="7"/>
        <v>0.13114754098360648</v>
      </c>
      <c r="Y97" s="53">
        <f t="shared" si="8"/>
        <v>2687444</v>
      </c>
      <c r="Z97" s="53">
        <f t="shared" si="9"/>
        <v>1826686.24</v>
      </c>
    </row>
    <row r="98" spans="2:26" x14ac:dyDescent="0.25">
      <c r="B98" s="60" t="s">
        <v>118</v>
      </c>
      <c r="C98" s="41">
        <v>2.15</v>
      </c>
      <c r="D98" s="41">
        <v>2.15</v>
      </c>
      <c r="E98" s="41">
        <v>2.15</v>
      </c>
      <c r="F98" s="42">
        <v>2.15</v>
      </c>
      <c r="G98" s="43">
        <v>0</v>
      </c>
      <c r="H98" s="43">
        <v>0</v>
      </c>
      <c r="I98" s="62">
        <v>500</v>
      </c>
      <c r="J98" s="63">
        <v>1065</v>
      </c>
      <c r="K98" s="46">
        <v>8.5858585858585856E-2</v>
      </c>
      <c r="L98" s="47"/>
      <c r="V98" s="7" t="str">
        <f t="shared" si="6"/>
        <v>SCOA</v>
      </c>
      <c r="W98" s="52">
        <f t="shared" si="10"/>
        <v>0</v>
      </c>
      <c r="X98" s="52">
        <f t="shared" si="7"/>
        <v>8.5858585858585856E-2</v>
      </c>
      <c r="Y98" s="53">
        <f t="shared" si="8"/>
        <v>500</v>
      </c>
      <c r="Z98" s="53">
        <f t="shared" si="9"/>
        <v>1065</v>
      </c>
    </row>
    <row r="99" spans="2:26" x14ac:dyDescent="0.25">
      <c r="B99" s="60" t="s">
        <v>119</v>
      </c>
      <c r="C99" s="41">
        <v>3450</v>
      </c>
      <c r="D99" s="61">
        <v>3794.9</v>
      </c>
      <c r="E99" s="61">
        <v>3794.9</v>
      </c>
      <c r="F99" s="42">
        <v>3794.9</v>
      </c>
      <c r="G99" s="43">
        <v>344.90000000000009</v>
      </c>
      <c r="H99" s="43">
        <v>9.997101449275366</v>
      </c>
      <c r="I99" s="62">
        <v>131138</v>
      </c>
      <c r="J99" s="63">
        <v>489519670.30000001</v>
      </c>
      <c r="K99" s="46">
        <v>0.64281385281385295</v>
      </c>
      <c r="L99" s="47"/>
      <c r="V99" s="7" t="str">
        <f t="shared" si="6"/>
        <v>SEPLAT</v>
      </c>
      <c r="W99" s="52">
        <f t="shared" si="10"/>
        <v>9.9971014492753654E-2</v>
      </c>
      <c r="X99" s="52">
        <f t="shared" si="7"/>
        <v>0.64281385281385295</v>
      </c>
      <c r="Y99" s="53">
        <f t="shared" si="8"/>
        <v>131138</v>
      </c>
      <c r="Z99" s="53">
        <f t="shared" si="9"/>
        <v>489519670.30000001</v>
      </c>
    </row>
    <row r="100" spans="2:26" x14ac:dyDescent="0.25">
      <c r="B100" s="60" t="s">
        <v>120</v>
      </c>
      <c r="C100" s="41">
        <v>101.4</v>
      </c>
      <c r="D100" s="41">
        <v>101.4</v>
      </c>
      <c r="E100" s="41">
        <v>101.4</v>
      </c>
      <c r="F100" s="42">
        <v>101.4</v>
      </c>
      <c r="G100" s="43">
        <v>0</v>
      </c>
      <c r="H100" s="43">
        <v>0</v>
      </c>
      <c r="I100" s="62">
        <v>20638</v>
      </c>
      <c r="J100" s="63">
        <v>2230003.5</v>
      </c>
      <c r="K100" s="46">
        <v>4.9333991119882015E-4</v>
      </c>
      <c r="L100" s="47"/>
      <c r="V100" s="7" t="str">
        <f t="shared" si="6"/>
        <v>SFSREIT</v>
      </c>
      <c r="W100" s="52">
        <f t="shared" si="10"/>
        <v>0</v>
      </c>
      <c r="X100" s="52">
        <f t="shared" si="7"/>
        <v>4.9333991119882015E-4</v>
      </c>
      <c r="Y100" s="53">
        <f t="shared" si="8"/>
        <v>20638</v>
      </c>
      <c r="Z100" s="53">
        <f t="shared" si="9"/>
        <v>2230003.5</v>
      </c>
    </row>
    <row r="101" spans="2:26" x14ac:dyDescent="0.25">
      <c r="B101" s="60" t="s">
        <v>121</v>
      </c>
      <c r="C101" s="41">
        <v>20.399999999999999</v>
      </c>
      <c r="D101" s="61">
        <v>20.399999999999999</v>
      </c>
      <c r="E101" s="61">
        <v>20.399999999999999</v>
      </c>
      <c r="F101" s="42">
        <v>20.399999999999999</v>
      </c>
      <c r="G101" s="43">
        <v>0</v>
      </c>
      <c r="H101" s="43">
        <v>0</v>
      </c>
      <c r="I101" s="62">
        <v>8499</v>
      </c>
      <c r="J101" s="63">
        <v>184066.8</v>
      </c>
      <c r="K101" s="46">
        <v>-0.19526627218934922</v>
      </c>
      <c r="L101" s="47"/>
      <c r="V101" s="7" t="str">
        <f t="shared" si="6"/>
        <v>SKYAVN</v>
      </c>
      <c r="W101" s="52">
        <f t="shared" si="10"/>
        <v>0</v>
      </c>
      <c r="X101" s="52">
        <f t="shared" si="7"/>
        <v>-0.19526627218934922</v>
      </c>
      <c r="Y101" s="53">
        <f t="shared" si="8"/>
        <v>8499</v>
      </c>
      <c r="Z101" s="53">
        <f t="shared" si="9"/>
        <v>184066.8</v>
      </c>
    </row>
    <row r="102" spans="2:26" x14ac:dyDescent="0.25">
      <c r="B102" s="60" t="s">
        <v>122</v>
      </c>
      <c r="C102" s="41">
        <v>0.45</v>
      </c>
      <c r="D102" s="41">
        <v>0.45</v>
      </c>
      <c r="E102" s="41">
        <v>0.45</v>
      </c>
      <c r="F102" s="42">
        <v>0.45</v>
      </c>
      <c r="G102" s="43">
        <v>0</v>
      </c>
      <c r="H102" s="43">
        <v>0</v>
      </c>
      <c r="I102" s="62">
        <v>1202200</v>
      </c>
      <c r="J102" s="63">
        <v>541445.1</v>
      </c>
      <c r="K102" s="46">
        <v>7.1428571428571397E-2</v>
      </c>
      <c r="L102" s="47"/>
      <c r="V102" s="7" t="str">
        <f t="shared" si="6"/>
        <v>SOVRENINS</v>
      </c>
      <c r="W102" s="52">
        <f t="shared" si="10"/>
        <v>0</v>
      </c>
      <c r="X102" s="52">
        <f t="shared" si="7"/>
        <v>7.1428571428571397E-2</v>
      </c>
      <c r="Y102" s="53">
        <f t="shared" si="8"/>
        <v>1202200</v>
      </c>
      <c r="Z102" s="53">
        <f t="shared" si="9"/>
        <v>541445.1</v>
      </c>
    </row>
    <row r="103" spans="2:26" x14ac:dyDescent="0.25">
      <c r="B103" s="60" t="s">
        <v>123</v>
      </c>
      <c r="C103" s="41">
        <v>52</v>
      </c>
      <c r="D103" s="41">
        <v>52</v>
      </c>
      <c r="E103" s="41">
        <v>52</v>
      </c>
      <c r="F103" s="42">
        <v>52</v>
      </c>
      <c r="G103" s="43">
        <v>0</v>
      </c>
      <c r="H103" s="43">
        <v>0</v>
      </c>
      <c r="I103" s="62">
        <v>88093</v>
      </c>
      <c r="J103" s="63">
        <v>4580402.55</v>
      </c>
      <c r="K103" s="46">
        <v>-0.25340990667623842</v>
      </c>
      <c r="L103" s="47"/>
      <c r="V103" s="7" t="str">
        <f t="shared" si="6"/>
        <v>STANBIC</v>
      </c>
      <c r="W103" s="52">
        <f t="shared" si="10"/>
        <v>0</v>
      </c>
      <c r="X103" s="52">
        <f t="shared" si="7"/>
        <v>-0.25340990667623842</v>
      </c>
      <c r="Y103" s="53">
        <f t="shared" si="8"/>
        <v>88093</v>
      </c>
      <c r="Z103" s="53">
        <f t="shared" si="9"/>
        <v>4580402.55</v>
      </c>
    </row>
    <row r="104" spans="2:26" x14ac:dyDescent="0.25">
      <c r="B104" s="60" t="s">
        <v>124</v>
      </c>
      <c r="C104" s="41">
        <v>4.0999999999999996</v>
      </c>
      <c r="D104" s="41">
        <v>4.17</v>
      </c>
      <c r="E104" s="41">
        <v>4.12</v>
      </c>
      <c r="F104" s="42">
        <v>4.17</v>
      </c>
      <c r="G104" s="43">
        <v>7.0000000000000284E-2</v>
      </c>
      <c r="H104" s="43">
        <v>1.7073170731707388</v>
      </c>
      <c r="I104" s="62">
        <v>6363810</v>
      </c>
      <c r="J104" s="63">
        <v>26961841.68</v>
      </c>
      <c r="K104" s="46">
        <v>-2.7972027972028024E-2</v>
      </c>
      <c r="L104" s="47"/>
      <c r="V104" s="7" t="str">
        <f t="shared" si="6"/>
        <v>STERLINGNG</v>
      </c>
      <c r="W104" s="52">
        <f t="shared" si="10"/>
        <v>1.7073170731707388E-2</v>
      </c>
      <c r="X104" s="52">
        <f t="shared" si="7"/>
        <v>-2.7972027972028024E-2</v>
      </c>
      <c r="Y104" s="53">
        <f t="shared" si="8"/>
        <v>6363810</v>
      </c>
      <c r="Z104" s="53">
        <f t="shared" si="9"/>
        <v>26961841.68</v>
      </c>
    </row>
    <row r="105" spans="2:26" x14ac:dyDescent="0.25">
      <c r="B105" s="60" t="s">
        <v>125</v>
      </c>
      <c r="C105" s="41">
        <v>1.2</v>
      </c>
      <c r="D105" s="41">
        <v>1.25</v>
      </c>
      <c r="E105" s="41">
        <v>1.25</v>
      </c>
      <c r="F105" s="42">
        <v>1.25</v>
      </c>
      <c r="G105" s="43">
        <v>5.0000000000000044E-2</v>
      </c>
      <c r="H105" s="43">
        <v>4.1666666666666705</v>
      </c>
      <c r="I105" s="62">
        <v>712607</v>
      </c>
      <c r="J105" s="63">
        <v>890823.6</v>
      </c>
      <c r="K105" s="46">
        <v>0.13636363636363624</v>
      </c>
      <c r="L105" s="47"/>
      <c r="V105" s="7" t="str">
        <f t="shared" si="6"/>
        <v>SUNUASSUR</v>
      </c>
      <c r="W105" s="52">
        <f t="shared" si="10"/>
        <v>4.1666666666666706E-2</v>
      </c>
      <c r="X105" s="52">
        <f t="shared" si="7"/>
        <v>0.13636363636363624</v>
      </c>
      <c r="Y105" s="53">
        <f t="shared" si="8"/>
        <v>712607</v>
      </c>
      <c r="Z105" s="53">
        <f t="shared" si="9"/>
        <v>890823.6</v>
      </c>
    </row>
    <row r="106" spans="2:26" x14ac:dyDescent="0.25">
      <c r="B106" s="60" t="s">
        <v>126</v>
      </c>
      <c r="C106" s="41">
        <v>0.46</v>
      </c>
      <c r="D106" s="41">
        <v>0.5</v>
      </c>
      <c r="E106" s="41">
        <v>0.48</v>
      </c>
      <c r="F106" s="42">
        <v>0.5</v>
      </c>
      <c r="G106" s="43">
        <v>3.999999999999998E-2</v>
      </c>
      <c r="H106" s="43">
        <v>8.6956521739130395</v>
      </c>
      <c r="I106" s="62">
        <v>1002142</v>
      </c>
      <c r="J106" s="63">
        <v>496533.13</v>
      </c>
      <c r="K106" s="46">
        <v>6.3829787234042534E-2</v>
      </c>
      <c r="L106" s="47"/>
      <c r="V106" s="7" t="str">
        <f t="shared" si="6"/>
        <v>TANTALIZER</v>
      </c>
      <c r="W106" s="52">
        <f t="shared" si="10"/>
        <v>8.6956521739130391E-2</v>
      </c>
      <c r="X106" s="52">
        <f t="shared" si="7"/>
        <v>6.3829787234042534E-2</v>
      </c>
      <c r="Y106" s="53">
        <f t="shared" si="8"/>
        <v>1002142</v>
      </c>
      <c r="Z106" s="53">
        <f t="shared" si="9"/>
        <v>496533.13</v>
      </c>
    </row>
    <row r="107" spans="2:26" x14ac:dyDescent="0.25">
      <c r="B107" s="60" t="s">
        <v>127</v>
      </c>
      <c r="C107" s="41">
        <v>2.4</v>
      </c>
      <c r="D107" s="41">
        <v>2.4</v>
      </c>
      <c r="E107" s="41">
        <v>2.4</v>
      </c>
      <c r="F107" s="42">
        <v>2.4</v>
      </c>
      <c r="G107" s="43">
        <v>0</v>
      </c>
      <c r="H107" s="43">
        <v>0</v>
      </c>
      <c r="I107" s="62">
        <v>31000</v>
      </c>
      <c r="J107" s="63">
        <v>72800</v>
      </c>
      <c r="K107" s="46">
        <v>-0.11111111111111116</v>
      </c>
      <c r="L107" s="47"/>
      <c r="V107" s="7" t="str">
        <f t="shared" si="6"/>
        <v>THOMASWY</v>
      </c>
      <c r="W107" s="52">
        <f t="shared" si="10"/>
        <v>0</v>
      </c>
      <c r="X107" s="52">
        <f t="shared" si="7"/>
        <v>-0.11111111111111116</v>
      </c>
      <c r="Y107" s="53">
        <f t="shared" si="8"/>
        <v>31000</v>
      </c>
      <c r="Z107" s="53">
        <f t="shared" si="9"/>
        <v>72800</v>
      </c>
    </row>
    <row r="108" spans="2:26" x14ac:dyDescent="0.25">
      <c r="B108" s="60" t="s">
        <v>128</v>
      </c>
      <c r="C108" s="41">
        <v>1.84</v>
      </c>
      <c r="D108" s="61">
        <v>1.84</v>
      </c>
      <c r="E108" s="61">
        <v>1.84</v>
      </c>
      <c r="F108" s="42">
        <v>1.84</v>
      </c>
      <c r="G108" s="43">
        <v>0</v>
      </c>
      <c r="H108" s="43">
        <v>0</v>
      </c>
      <c r="I108" s="62">
        <v>559961</v>
      </c>
      <c r="J108" s="63">
        <v>1012302.85</v>
      </c>
      <c r="K108" s="46">
        <v>0.60000000000000009</v>
      </c>
      <c r="L108" s="47"/>
      <c r="V108" s="7" t="str">
        <f t="shared" si="6"/>
        <v>TIP</v>
      </c>
      <c r="W108" s="52">
        <f t="shared" si="10"/>
        <v>0</v>
      </c>
      <c r="X108" s="52">
        <f t="shared" si="7"/>
        <v>0.60000000000000009</v>
      </c>
      <c r="Y108" s="53">
        <f t="shared" si="8"/>
        <v>559961</v>
      </c>
      <c r="Z108" s="53">
        <f t="shared" si="9"/>
        <v>1012302.85</v>
      </c>
    </row>
    <row r="109" spans="2:26" x14ac:dyDescent="0.25">
      <c r="B109" s="60" t="s">
        <v>129</v>
      </c>
      <c r="C109" s="41">
        <v>388.9</v>
      </c>
      <c r="D109" s="41">
        <v>388.9</v>
      </c>
      <c r="E109" s="41">
        <v>388.9</v>
      </c>
      <c r="F109" s="42">
        <v>388.9</v>
      </c>
      <c r="G109" s="43">
        <v>0</v>
      </c>
      <c r="H109" s="43">
        <v>0</v>
      </c>
      <c r="I109" s="62">
        <v>48605</v>
      </c>
      <c r="J109" s="63">
        <v>19393063.399999999</v>
      </c>
      <c r="K109" s="46">
        <v>1.0129870129869989E-2</v>
      </c>
      <c r="L109" s="47"/>
      <c r="V109" s="7" t="str">
        <f t="shared" si="6"/>
        <v>TOTAL</v>
      </c>
      <c r="W109" s="52">
        <f t="shared" si="10"/>
        <v>0</v>
      </c>
      <c r="X109" s="52">
        <f t="shared" si="7"/>
        <v>1.0129870129869989E-2</v>
      </c>
      <c r="Y109" s="53">
        <f t="shared" si="8"/>
        <v>48605</v>
      </c>
      <c r="Z109" s="53">
        <f t="shared" si="9"/>
        <v>19393063.399999999</v>
      </c>
    </row>
    <row r="110" spans="2:26" x14ac:dyDescent="0.25">
      <c r="B110" s="60" t="s">
        <v>130</v>
      </c>
      <c r="C110" s="41">
        <v>98.4</v>
      </c>
      <c r="D110" s="41">
        <v>98.4</v>
      </c>
      <c r="E110" s="41">
        <v>98.4</v>
      </c>
      <c r="F110" s="42">
        <v>98.4</v>
      </c>
      <c r="G110" s="43">
        <v>0</v>
      </c>
      <c r="H110" s="43">
        <v>0</v>
      </c>
      <c r="I110" s="62">
        <v>66537</v>
      </c>
      <c r="J110" s="63">
        <v>5924554.9500000002</v>
      </c>
      <c r="K110" s="46">
        <v>0.40210886292390979</v>
      </c>
      <c r="L110" s="47"/>
      <c r="V110" s="7" t="str">
        <f t="shared" si="6"/>
        <v>TRANSCOHOT</v>
      </c>
      <c r="W110" s="52">
        <f t="shared" si="10"/>
        <v>0</v>
      </c>
      <c r="X110" s="52">
        <f t="shared" si="7"/>
        <v>0.40210886292390979</v>
      </c>
      <c r="Y110" s="53">
        <f t="shared" si="8"/>
        <v>66537</v>
      </c>
      <c r="Z110" s="53">
        <f t="shared" si="9"/>
        <v>5924554.9500000002</v>
      </c>
    </row>
    <row r="111" spans="2:26" x14ac:dyDescent="0.25">
      <c r="B111" s="60" t="s">
        <v>131</v>
      </c>
      <c r="C111" s="41">
        <v>12.5</v>
      </c>
      <c r="D111" s="61">
        <v>12.5</v>
      </c>
      <c r="E111" s="61">
        <v>12</v>
      </c>
      <c r="F111" s="42">
        <v>12.5</v>
      </c>
      <c r="G111" s="43">
        <v>0</v>
      </c>
      <c r="H111" s="43">
        <v>0</v>
      </c>
      <c r="I111" s="62">
        <v>27381326</v>
      </c>
      <c r="J111" s="63">
        <v>332549633.64999998</v>
      </c>
      <c r="K111" s="46">
        <v>0.4434180138568129</v>
      </c>
      <c r="L111" s="47"/>
      <c r="V111" s="7" t="str">
        <f t="shared" si="6"/>
        <v>TRANSCORP</v>
      </c>
      <c r="W111" s="52">
        <f t="shared" si="10"/>
        <v>0</v>
      </c>
      <c r="X111" s="52">
        <f t="shared" si="7"/>
        <v>0.4434180138568129</v>
      </c>
      <c r="Y111" s="53">
        <f t="shared" si="8"/>
        <v>27381326</v>
      </c>
      <c r="Z111" s="53">
        <f t="shared" si="9"/>
        <v>332549633.64999998</v>
      </c>
    </row>
    <row r="112" spans="2:26" x14ac:dyDescent="0.25">
      <c r="B112" s="60" t="s">
        <v>132</v>
      </c>
      <c r="C112" s="41">
        <v>373.9</v>
      </c>
      <c r="D112" s="61">
        <v>373.9</v>
      </c>
      <c r="E112" s="61">
        <v>373.9</v>
      </c>
      <c r="F112" s="42">
        <v>373.9</v>
      </c>
      <c r="G112" s="43">
        <v>0</v>
      </c>
      <c r="H112" s="43">
        <v>0</v>
      </c>
      <c r="I112" s="62">
        <v>308653</v>
      </c>
      <c r="J112" s="63">
        <v>103892599.8</v>
      </c>
      <c r="K112" s="46">
        <v>0.55791666666666662</v>
      </c>
      <c r="L112" s="47"/>
      <c r="V112" s="7" t="str">
        <f t="shared" si="6"/>
        <v>TRANSPOWER</v>
      </c>
      <c r="W112" s="52">
        <f t="shared" si="10"/>
        <v>0</v>
      </c>
      <c r="X112" s="52">
        <f t="shared" si="7"/>
        <v>0.55791666666666662</v>
      </c>
      <c r="Y112" s="53">
        <f t="shared" si="8"/>
        <v>308653</v>
      </c>
      <c r="Z112" s="53">
        <f t="shared" si="9"/>
        <v>103892599.8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1005</v>
      </c>
      <c r="J113" s="63">
        <v>3738.6</v>
      </c>
      <c r="K113" s="46">
        <v>0.92093023255813966</v>
      </c>
      <c r="L113" s="47"/>
      <c r="V113" s="7" t="str">
        <f t="shared" si="6"/>
        <v>TRIPPLEG</v>
      </c>
      <c r="W113" s="52">
        <f t="shared" si="10"/>
        <v>0</v>
      </c>
      <c r="X113" s="52">
        <f t="shared" si="7"/>
        <v>0.92093023255813966</v>
      </c>
      <c r="Y113" s="53">
        <f t="shared" si="8"/>
        <v>1005</v>
      </c>
      <c r="Z113" s="53">
        <f t="shared" si="9"/>
        <v>3738.6</v>
      </c>
    </row>
    <row r="114" spans="2:26" x14ac:dyDescent="0.25">
      <c r="B114" s="60" t="s">
        <v>134</v>
      </c>
      <c r="C114" s="41">
        <v>14.7</v>
      </c>
      <c r="D114" s="41">
        <v>15.8</v>
      </c>
      <c r="E114" s="41">
        <v>15</v>
      </c>
      <c r="F114" s="42">
        <v>15.8</v>
      </c>
      <c r="G114" s="43">
        <v>1.1000000000000014</v>
      </c>
      <c r="H114" s="43">
        <v>7.4829931972789216</v>
      </c>
      <c r="I114" s="62">
        <v>46350763</v>
      </c>
      <c r="J114" s="63">
        <v>706586882.70000005</v>
      </c>
      <c r="K114" s="46">
        <v>0.22957198443579774</v>
      </c>
      <c r="L114" s="47"/>
      <c r="V114" s="7" t="str">
        <f t="shared" si="6"/>
        <v>UACN</v>
      </c>
      <c r="W114" s="52">
        <f t="shared" si="10"/>
        <v>7.4829931972789213E-2</v>
      </c>
      <c r="X114" s="52">
        <f t="shared" si="7"/>
        <v>0.22957198443579774</v>
      </c>
      <c r="Y114" s="53">
        <f t="shared" si="8"/>
        <v>46350763</v>
      </c>
      <c r="Z114" s="53">
        <f t="shared" si="9"/>
        <v>706586882.70000005</v>
      </c>
    </row>
    <row r="115" spans="2:26" x14ac:dyDescent="0.25">
      <c r="B115" s="60" t="s">
        <v>135</v>
      </c>
      <c r="C115" s="41">
        <v>21.55</v>
      </c>
      <c r="D115" s="41">
        <v>22.4</v>
      </c>
      <c r="E115" s="41">
        <v>21.7</v>
      </c>
      <c r="F115" s="42">
        <v>22.4</v>
      </c>
      <c r="G115" s="43">
        <v>0.84999999999999787</v>
      </c>
      <c r="H115" s="43">
        <v>3.9443155452436098</v>
      </c>
      <c r="I115" s="62">
        <v>25356732</v>
      </c>
      <c r="J115" s="63">
        <v>554403793.25</v>
      </c>
      <c r="K115" s="46">
        <v>-0.12670565302144254</v>
      </c>
      <c r="L115" s="47"/>
      <c r="V115" s="7" t="str">
        <f t="shared" si="6"/>
        <v>UBA</v>
      </c>
      <c r="W115" s="52">
        <f t="shared" si="10"/>
        <v>3.9443155452436096E-2</v>
      </c>
      <c r="X115" s="52">
        <f t="shared" si="7"/>
        <v>-0.12670565302144254</v>
      </c>
      <c r="Y115" s="53">
        <f t="shared" si="8"/>
        <v>25356732</v>
      </c>
      <c r="Z115" s="53">
        <f t="shared" si="9"/>
        <v>554403793.25</v>
      </c>
    </row>
    <row r="116" spans="2:26" x14ac:dyDescent="0.25">
      <c r="B116" s="60" t="s">
        <v>136</v>
      </c>
      <c r="C116" s="41">
        <v>21.95</v>
      </c>
      <c r="D116" s="61">
        <v>24.1</v>
      </c>
      <c r="E116" s="61">
        <v>24</v>
      </c>
      <c r="F116" s="42">
        <v>24.1</v>
      </c>
      <c r="G116" s="43">
        <v>2.1500000000000021</v>
      </c>
      <c r="H116" s="43">
        <v>9.7949886104783701</v>
      </c>
      <c r="I116" s="71">
        <v>25307837</v>
      </c>
      <c r="J116" s="63">
        <v>609756396.10000002</v>
      </c>
      <c r="K116" s="46">
        <v>4.7826086956521907E-2</v>
      </c>
      <c r="V116" s="7" t="str">
        <f t="shared" si="6"/>
        <v>UCAP</v>
      </c>
      <c r="W116" s="52">
        <f t="shared" si="10"/>
        <v>9.7949886104783696E-2</v>
      </c>
      <c r="X116" s="52">
        <f t="shared" si="7"/>
        <v>4.7826086956521907E-2</v>
      </c>
      <c r="Y116" s="53">
        <f t="shared" si="8"/>
        <v>25307837</v>
      </c>
      <c r="Z116" s="53">
        <f t="shared" si="9"/>
        <v>609756396.10000002</v>
      </c>
    </row>
    <row r="117" spans="2:26" x14ac:dyDescent="0.25">
      <c r="B117" s="60" t="s">
        <v>137</v>
      </c>
      <c r="C117" s="41">
        <v>17.850000000000001</v>
      </c>
      <c r="D117" s="61">
        <v>17.850000000000001</v>
      </c>
      <c r="E117" s="61">
        <v>17.850000000000001</v>
      </c>
      <c r="F117" s="42">
        <v>17.850000000000001</v>
      </c>
      <c r="G117" s="43">
        <v>0</v>
      </c>
      <c r="H117" s="43">
        <v>0</v>
      </c>
      <c r="I117" s="71">
        <v>262194</v>
      </c>
      <c r="J117" s="63">
        <v>4667284.7</v>
      </c>
      <c r="K117" s="46">
        <v>0.20608108108108114</v>
      </c>
      <c r="V117" s="7" t="str">
        <f t="shared" si="6"/>
        <v>UNILEVER</v>
      </c>
      <c r="W117" s="52">
        <f t="shared" si="10"/>
        <v>0</v>
      </c>
      <c r="X117" s="52">
        <f t="shared" si="7"/>
        <v>0.20608108108108114</v>
      </c>
      <c r="Y117" s="53">
        <f t="shared" si="8"/>
        <v>262194</v>
      </c>
      <c r="Z117" s="53">
        <f t="shared" si="9"/>
        <v>4667284.7</v>
      </c>
    </row>
    <row r="118" spans="2:26" x14ac:dyDescent="0.25">
      <c r="B118" s="60" t="s">
        <v>138</v>
      </c>
      <c r="C118" s="41">
        <v>1.54</v>
      </c>
      <c r="D118" s="41">
        <v>1.48</v>
      </c>
      <c r="E118" s="41">
        <v>1.45</v>
      </c>
      <c r="F118" s="42">
        <v>1.48</v>
      </c>
      <c r="G118" s="43">
        <v>-6.0000000000000053E-2</v>
      </c>
      <c r="H118" s="43">
        <v>-3.8961038961038996</v>
      </c>
      <c r="I118" s="71">
        <v>928382</v>
      </c>
      <c r="J118" s="63">
        <v>1377972.78</v>
      </c>
      <c r="K118" s="46">
        <v>-8.6419753086419804E-2</v>
      </c>
      <c r="V118" s="7" t="str">
        <f t="shared" si="6"/>
        <v>UNITYBNK</v>
      </c>
      <c r="W118" s="52">
        <f t="shared" si="10"/>
        <v>-3.8961038961038995E-2</v>
      </c>
      <c r="X118" s="52">
        <f t="shared" si="7"/>
        <v>-8.6419753086419804E-2</v>
      </c>
      <c r="Y118" s="53">
        <f t="shared" si="8"/>
        <v>928382</v>
      </c>
      <c r="Z118" s="53">
        <f t="shared" si="9"/>
        <v>1377972.78</v>
      </c>
    </row>
    <row r="119" spans="2:26" x14ac:dyDescent="0.25">
      <c r="B119" s="60" t="s">
        <v>139</v>
      </c>
      <c r="C119" s="41">
        <v>0.35</v>
      </c>
      <c r="D119" s="41">
        <v>0.35</v>
      </c>
      <c r="E119" s="41">
        <v>0.34</v>
      </c>
      <c r="F119" s="42">
        <v>0.34</v>
      </c>
      <c r="G119" s="43">
        <v>-9.9999999999999534E-3</v>
      </c>
      <c r="H119" s="43">
        <v>-2.8571428571428439</v>
      </c>
      <c r="I119" s="62">
        <v>30756447</v>
      </c>
      <c r="J119" s="63">
        <v>10531026.85</v>
      </c>
      <c r="K119" s="46">
        <v>0.30769230769230771</v>
      </c>
      <c r="V119" s="7" t="str">
        <f t="shared" si="6"/>
        <v>UNIVINSURE</v>
      </c>
      <c r="W119" s="52">
        <f t="shared" si="10"/>
        <v>-2.8571428571428439E-2</v>
      </c>
      <c r="X119" s="52">
        <f t="shared" si="7"/>
        <v>0.30769230769230771</v>
      </c>
      <c r="Y119" s="53">
        <f t="shared" si="8"/>
        <v>30756447</v>
      </c>
      <c r="Z119" s="53">
        <f t="shared" si="9"/>
        <v>10531026.85</v>
      </c>
    </row>
    <row r="120" spans="2:26" x14ac:dyDescent="0.25">
      <c r="B120" s="60" t="s">
        <v>140</v>
      </c>
      <c r="C120" s="41">
        <v>1.39</v>
      </c>
      <c r="D120" s="61">
        <v>1.39</v>
      </c>
      <c r="E120" s="61">
        <v>1.39</v>
      </c>
      <c r="F120" s="42">
        <v>1.39</v>
      </c>
      <c r="G120" s="43">
        <v>0</v>
      </c>
      <c r="H120" s="43">
        <v>0</v>
      </c>
      <c r="I120" s="71">
        <v>199300</v>
      </c>
      <c r="J120" s="63">
        <v>259415.75</v>
      </c>
      <c r="K120" s="46">
        <v>8.59375E-2</v>
      </c>
      <c r="V120" s="7" t="str">
        <f t="shared" si="6"/>
        <v>UPDC</v>
      </c>
      <c r="W120" s="52">
        <f t="shared" si="10"/>
        <v>0</v>
      </c>
      <c r="X120" s="52">
        <f t="shared" si="7"/>
        <v>8.59375E-2</v>
      </c>
      <c r="Y120" s="53">
        <f t="shared" si="8"/>
        <v>199300</v>
      </c>
      <c r="Z120" s="53">
        <f t="shared" si="9"/>
        <v>259415.75</v>
      </c>
    </row>
    <row r="121" spans="2:26" x14ac:dyDescent="0.25">
      <c r="B121" s="60" t="s">
        <v>141</v>
      </c>
      <c r="C121" s="41">
        <v>5.15</v>
      </c>
      <c r="D121" s="61">
        <v>5.45</v>
      </c>
      <c r="E121" s="61">
        <v>5.15</v>
      </c>
      <c r="F121" s="42">
        <v>5.45</v>
      </c>
      <c r="G121" s="43">
        <v>0.29999999999999982</v>
      </c>
      <c r="H121" s="43">
        <v>5.8252427184465976</v>
      </c>
      <c r="I121" s="71">
        <v>1319276</v>
      </c>
      <c r="J121" s="63">
        <v>6819240.4500000002</v>
      </c>
      <c r="K121" s="46">
        <v>-0.1484375</v>
      </c>
      <c r="V121" s="7" t="str">
        <f t="shared" si="6"/>
        <v>UPDCREIT</v>
      </c>
      <c r="W121" s="52">
        <f t="shared" si="10"/>
        <v>5.8252427184465973E-2</v>
      </c>
      <c r="X121" s="52">
        <f t="shared" si="7"/>
        <v>-0.1484375</v>
      </c>
      <c r="Y121" s="53">
        <f t="shared" si="8"/>
        <v>1319276</v>
      </c>
      <c r="Z121" s="53">
        <f t="shared" si="9"/>
        <v>6819240.4500000002</v>
      </c>
    </row>
    <row r="122" spans="2:26" x14ac:dyDescent="0.25">
      <c r="B122" s="60" t="s">
        <v>142</v>
      </c>
      <c r="C122" s="41">
        <v>2.5</v>
      </c>
      <c r="D122" s="41">
        <v>2.5</v>
      </c>
      <c r="E122" s="41">
        <v>2.5</v>
      </c>
      <c r="F122" s="42">
        <v>2.5</v>
      </c>
      <c r="G122" s="43">
        <v>0</v>
      </c>
      <c r="H122" s="43">
        <v>0</v>
      </c>
      <c r="I122" s="62">
        <v>433100</v>
      </c>
      <c r="J122" s="63">
        <v>1076462.5</v>
      </c>
      <c r="K122" s="46">
        <v>4.1666666666666741E-2</v>
      </c>
      <c r="V122" s="7" t="str">
        <f t="shared" si="6"/>
        <v>UPL</v>
      </c>
      <c r="W122" s="52">
        <f t="shared" si="10"/>
        <v>0</v>
      </c>
      <c r="X122" s="52">
        <f t="shared" si="7"/>
        <v>4.1666666666666741E-2</v>
      </c>
      <c r="Y122" s="53">
        <f t="shared" si="8"/>
        <v>433100</v>
      </c>
      <c r="Z122" s="53">
        <f t="shared" si="9"/>
        <v>1076462.5</v>
      </c>
    </row>
    <row r="123" spans="2:26" x14ac:dyDescent="0.25">
      <c r="B123" s="60" t="s">
        <v>143</v>
      </c>
      <c r="C123" s="41">
        <v>0.96</v>
      </c>
      <c r="D123" s="61">
        <v>0.98</v>
      </c>
      <c r="E123" s="61">
        <v>0.9</v>
      </c>
      <c r="F123" s="42">
        <v>0.9</v>
      </c>
      <c r="G123" s="43">
        <v>-5.9999999999999942E-2</v>
      </c>
      <c r="H123" s="43">
        <v>-6.2499999999999947</v>
      </c>
      <c r="I123" s="71">
        <v>7221865</v>
      </c>
      <c r="J123" s="63">
        <v>6725319.0999999996</v>
      </c>
      <c r="K123" s="46">
        <v>1.4324324324324325</v>
      </c>
      <c r="V123" s="7" t="str">
        <f t="shared" si="6"/>
        <v>VERITASKAP</v>
      </c>
      <c r="W123" s="52">
        <f t="shared" si="10"/>
        <v>-6.2499999999999944E-2</v>
      </c>
      <c r="X123" s="52">
        <f t="shared" si="7"/>
        <v>1.4324324324324325</v>
      </c>
      <c r="Y123" s="53">
        <f t="shared" si="8"/>
        <v>7221865</v>
      </c>
      <c r="Z123" s="53">
        <f t="shared" si="9"/>
        <v>6725319.0999999996</v>
      </c>
    </row>
    <row r="124" spans="2:26" x14ac:dyDescent="0.25">
      <c r="B124" s="60" t="s">
        <v>144</v>
      </c>
      <c r="C124" s="41">
        <v>44.6</v>
      </c>
      <c r="D124" s="61">
        <v>44.6</v>
      </c>
      <c r="E124" s="61">
        <v>44.6</v>
      </c>
      <c r="F124" s="42">
        <v>44.6</v>
      </c>
      <c r="G124" s="43">
        <v>0</v>
      </c>
      <c r="H124" s="43">
        <v>0</v>
      </c>
      <c r="I124" s="71">
        <v>21613</v>
      </c>
      <c r="J124" s="63">
        <v>975950.1</v>
      </c>
      <c r="K124" s="46">
        <v>-0.78018728437654017</v>
      </c>
      <c r="V124" s="7" t="str">
        <f t="shared" si="6"/>
        <v>VFDGROUP</v>
      </c>
      <c r="W124" s="52">
        <f t="shared" si="10"/>
        <v>0</v>
      </c>
      <c r="X124" s="52">
        <f t="shared" si="7"/>
        <v>-0.78018728437654017</v>
      </c>
      <c r="Y124" s="53">
        <f t="shared" si="8"/>
        <v>21613</v>
      </c>
      <c r="Z124" s="53">
        <f t="shared" si="9"/>
        <v>975950.1</v>
      </c>
    </row>
    <row r="125" spans="2:26" x14ac:dyDescent="0.25">
      <c r="B125" s="60" t="s">
        <v>145</v>
      </c>
      <c r="C125" s="41">
        <v>18</v>
      </c>
      <c r="D125" s="41">
        <v>18</v>
      </c>
      <c r="E125" s="41">
        <v>18</v>
      </c>
      <c r="F125" s="42">
        <v>18</v>
      </c>
      <c r="G125" s="43">
        <v>0</v>
      </c>
      <c r="H125" s="43">
        <v>0</v>
      </c>
      <c r="I125" s="62">
        <v>15239</v>
      </c>
      <c r="J125" s="63">
        <v>286797.3</v>
      </c>
      <c r="K125" s="46">
        <v>-0.18181818181818177</v>
      </c>
      <c r="V125" s="7" t="str">
        <f t="shared" si="6"/>
        <v>VITAFOAM</v>
      </c>
      <c r="W125" s="52">
        <f t="shared" si="10"/>
        <v>0</v>
      </c>
      <c r="X125" s="52">
        <f>IF(ISTEXT(B125),K125,"")</f>
        <v>-0.18181818181818177</v>
      </c>
      <c r="Y125" s="53">
        <f t="shared" si="8"/>
        <v>15239</v>
      </c>
      <c r="Z125" s="53">
        <f t="shared" si="9"/>
        <v>286797.3</v>
      </c>
    </row>
    <row r="126" spans="2:26" x14ac:dyDescent="0.25">
      <c r="B126" s="60" t="s">
        <v>146</v>
      </c>
      <c r="C126" s="41">
        <v>34.049999999999997</v>
      </c>
      <c r="D126" s="61">
        <v>34.049999999999997</v>
      </c>
      <c r="E126" s="61">
        <v>34.049999999999997</v>
      </c>
      <c r="F126" s="42">
        <v>34.049999999999997</v>
      </c>
      <c r="G126" s="43">
        <v>0</v>
      </c>
      <c r="H126" s="43">
        <v>0</v>
      </c>
      <c r="I126" s="71">
        <v>296234</v>
      </c>
      <c r="J126" s="63">
        <v>10525057.550000001</v>
      </c>
      <c r="K126" s="46">
        <v>8.0952380952380887E-2</v>
      </c>
      <c r="V126" s="7" t="str">
        <f t="shared" si="6"/>
        <v>WAPCO</v>
      </c>
      <c r="W126" s="52">
        <f t="shared" si="10"/>
        <v>0</v>
      </c>
      <c r="X126" s="52">
        <f t="shared" ref="X126:X129" si="11">IF(ISTEXT(B126),K126,"")</f>
        <v>8.0952380952380887E-2</v>
      </c>
      <c r="Y126" s="53">
        <f t="shared" si="8"/>
        <v>296234</v>
      </c>
      <c r="Z126" s="53">
        <f t="shared" si="9"/>
        <v>10525057.550000001</v>
      </c>
    </row>
    <row r="127" spans="2:26" x14ac:dyDescent="0.25">
      <c r="B127" s="60" t="s">
        <v>147</v>
      </c>
      <c r="C127" s="41">
        <v>0.67</v>
      </c>
      <c r="D127" s="41">
        <v>0.67</v>
      </c>
      <c r="E127" s="41">
        <v>0.67</v>
      </c>
      <c r="F127" s="42">
        <v>0.67</v>
      </c>
      <c r="G127" s="43">
        <v>0</v>
      </c>
      <c r="H127" s="43">
        <v>0</v>
      </c>
      <c r="I127" s="71">
        <v>264660</v>
      </c>
      <c r="J127" s="63">
        <v>178143.29</v>
      </c>
      <c r="K127" s="46">
        <v>-1.4705882352941235E-2</v>
      </c>
      <c r="V127" s="7" t="str">
        <f t="shared" si="6"/>
        <v>WAPIC</v>
      </c>
      <c r="W127" s="52">
        <f t="shared" si="10"/>
        <v>0</v>
      </c>
      <c r="X127" s="52">
        <f t="shared" si="11"/>
        <v>-1.4705882352941235E-2</v>
      </c>
      <c r="Y127" s="53">
        <f t="shared" si="8"/>
        <v>264660</v>
      </c>
      <c r="Z127" s="53">
        <f t="shared" si="9"/>
        <v>178143.29</v>
      </c>
    </row>
    <row r="128" spans="2:26" x14ac:dyDescent="0.25">
      <c r="B128" s="60" t="s">
        <v>148</v>
      </c>
      <c r="C128" s="41">
        <v>7.15</v>
      </c>
      <c r="D128" s="41">
        <v>7.3</v>
      </c>
      <c r="E128" s="41">
        <v>7.15</v>
      </c>
      <c r="F128" s="42">
        <v>7.3</v>
      </c>
      <c r="G128" s="43">
        <v>0.14999999999999947</v>
      </c>
      <c r="H128" s="43">
        <v>2.0979020979020904</v>
      </c>
      <c r="I128" s="62">
        <v>886488</v>
      </c>
      <c r="J128" s="63">
        <v>6355648.2999999998</v>
      </c>
      <c r="K128" s="46">
        <v>0.3035714285714286</v>
      </c>
      <c r="V128" s="7" t="str">
        <f t="shared" si="6"/>
        <v>WEMABANK</v>
      </c>
      <c r="W128" s="52">
        <f t="shared" si="10"/>
        <v>2.0979020979020904E-2</v>
      </c>
      <c r="X128" s="52">
        <f t="shared" si="11"/>
        <v>0.3035714285714286</v>
      </c>
      <c r="Y128" s="53">
        <f t="shared" si="8"/>
        <v>886488</v>
      </c>
      <c r="Z128" s="53">
        <f t="shared" si="9"/>
        <v>6355648.2999999998</v>
      </c>
    </row>
    <row r="129" spans="2:26" x14ac:dyDescent="0.25">
      <c r="B129" s="60" t="s">
        <v>149</v>
      </c>
      <c r="C129" s="41">
        <v>35.700000000000003</v>
      </c>
      <c r="D129" s="61">
        <v>35.6</v>
      </c>
      <c r="E129" s="61">
        <v>35.5</v>
      </c>
      <c r="F129" s="42">
        <v>35.5</v>
      </c>
      <c r="G129" s="43">
        <v>-0.20000000000000284</v>
      </c>
      <c r="H129" s="43">
        <v>-0.56022408963586223</v>
      </c>
      <c r="I129" s="71">
        <v>5282228</v>
      </c>
      <c r="J129" s="63">
        <v>187806306.40000001</v>
      </c>
      <c r="K129" s="46">
        <v>-8.1500646830530377E-2</v>
      </c>
      <c r="V129" s="7" t="str">
        <f t="shared" si="6"/>
        <v>ZENITHBANK</v>
      </c>
      <c r="W129" s="52">
        <f t="shared" si="10"/>
        <v>-5.6022408963586224E-3</v>
      </c>
      <c r="X129" s="52">
        <f t="shared" si="11"/>
        <v>-8.1500646830530377E-2</v>
      </c>
      <c r="Y129" s="53">
        <f t="shared" si="8"/>
        <v>5282228</v>
      </c>
      <c r="Z129" s="53">
        <f t="shared" si="9"/>
        <v>187806306.40000001</v>
      </c>
    </row>
    <row r="130" spans="2:26" x14ac:dyDescent="0.25">
      <c r="V130" s="7"/>
      <c r="W130" s="7"/>
      <c r="X130" s="52"/>
      <c r="Y130" s="53"/>
      <c r="Z130" s="53"/>
    </row>
    <row r="131" spans="2:26" x14ac:dyDescent="0.25">
      <c r="V131" s="7"/>
      <c r="W131" s="7"/>
      <c r="X131" s="52"/>
      <c r="Y131" s="53"/>
      <c r="Z131" s="53"/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V149" s="7"/>
      <c r="W149" s="7"/>
      <c r="X149" s="52"/>
      <c r="Y149" s="53"/>
      <c r="Z149" s="53"/>
    </row>
    <row r="150" spans="2:26" x14ac:dyDescent="0.25"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73"/>
      <c r="Y160" s="74"/>
      <c r="Z160" s="74"/>
    </row>
    <row r="161" spans="2:34" x14ac:dyDescent="0.25"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s="72" customFormat="1" x14ac:dyDescent="0.25">
      <c r="B163"/>
      <c r="C163"/>
      <c r="D163"/>
      <c r="E163"/>
      <c r="F163"/>
      <c r="G163"/>
      <c r="H163"/>
      <c r="I163"/>
      <c r="J163"/>
      <c r="K163"/>
      <c r="L163"/>
      <c r="V163" s="7"/>
      <c r="W163" s="7"/>
      <c r="X163" s="52"/>
      <c r="Y163" s="53"/>
      <c r="Z163" s="53"/>
      <c r="AA163" s="75"/>
      <c r="AB163" s="75"/>
      <c r="AC163" s="75"/>
      <c r="AD163" s="75"/>
      <c r="AE163" s="75"/>
      <c r="AF163" s="75"/>
      <c r="AG163" s="75"/>
      <c r="AH163" s="75"/>
    </row>
    <row r="164" spans="2:34" x14ac:dyDescent="0.25">
      <c r="V164" s="7"/>
      <c r="W164" s="7"/>
      <c r="X164" s="52"/>
      <c r="Y164" s="53"/>
      <c r="Z164" s="53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x14ac:dyDescent="0.25">
      <c r="V167" s="7"/>
      <c r="W167" s="7"/>
      <c r="X167" s="52"/>
      <c r="Y167" s="53"/>
      <c r="Z167" s="53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2024-06-27T13:47:31Z</dcterms:created>
  <dcterms:modified xsi:type="dcterms:W3CDTF">2024-06-27T13:48:17Z</dcterms:modified>
</cp:coreProperties>
</file>