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956E5E42-A1DA-42EA-9273-11AA43538C23}" xr6:coauthVersionLast="47" xr6:coauthVersionMax="47" xr10:uidLastSave="{00000000-0000-0000-0000-000000000000}"/>
  <bookViews>
    <workbookView xWindow="-108" yWindow="-108" windowWidth="23256" windowHeight="12456" xr2:uid="{04C15AEF-07C2-4147-B21E-AFE4389A5BC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AT11" i="1" s="1"/>
  <c r="AS11" i="1" s="1"/>
  <c r="Y10" i="1"/>
  <c r="AQ16" i="1" s="1"/>
  <c r="AP16" i="1" s="1"/>
  <c r="V10" i="1"/>
  <c r="X10" i="1"/>
  <c r="W10" i="1"/>
  <c r="Z9" i="1"/>
  <c r="Y9" i="1"/>
  <c r="V9" i="1"/>
  <c r="X9" i="1"/>
  <c r="T8" i="1"/>
  <c r="AT10" i="1" l="1"/>
  <c r="AS10" i="1" s="1"/>
  <c r="AT16" i="1"/>
  <c r="AS16" i="1" s="1"/>
  <c r="AQ18" i="1"/>
  <c r="AP18" i="1" s="1"/>
  <c r="AN16" i="1"/>
  <c r="AM16" i="1" s="1"/>
  <c r="AK14" i="1"/>
  <c r="AJ14" i="1" s="1"/>
  <c r="AK11" i="1"/>
  <c r="AJ11" i="1" s="1"/>
  <c r="AN18" i="1"/>
  <c r="AM18" i="1" s="1"/>
  <c r="AN13" i="1"/>
  <c r="AM13" i="1" s="1"/>
  <c r="AK16" i="1"/>
  <c r="AJ16" i="1" s="1"/>
  <c r="AN10" i="1"/>
  <c r="AM10" i="1" s="1"/>
  <c r="AN17" i="1"/>
  <c r="AM17" i="1" s="1"/>
  <c r="AK15" i="1"/>
  <c r="AJ15" i="1" s="1"/>
  <c r="AN9" i="1"/>
  <c r="AM9" i="1" s="1"/>
  <c r="AN14" i="1"/>
  <c r="AM14" i="1" s="1"/>
  <c r="AK12" i="1"/>
  <c r="AJ12" i="1" s="1"/>
  <c r="AN12" i="1"/>
  <c r="AM12" i="1" s="1"/>
  <c r="AK17" i="1"/>
  <c r="AJ17" i="1" s="1"/>
  <c r="AK10" i="1"/>
  <c r="AJ10" i="1" s="1"/>
  <c r="AK9" i="1"/>
  <c r="AJ9" i="1" s="1"/>
  <c r="AN11" i="1"/>
  <c r="AM11" i="1" s="1"/>
  <c r="AK18" i="1"/>
  <c r="AJ18" i="1" s="1"/>
  <c r="AN15" i="1"/>
  <c r="AM15" i="1" s="1"/>
  <c r="AK13" i="1"/>
  <c r="AJ13" i="1" s="1"/>
  <c r="AQ9" i="1"/>
  <c r="AP9" i="1" s="1"/>
  <c r="P8" i="1"/>
  <c r="P21" i="1"/>
  <c r="O21" i="1"/>
  <c r="N21" i="1"/>
  <c r="Q21" i="1" s="1"/>
  <c r="AT12" i="1"/>
  <c r="AS12" i="1" s="1"/>
  <c r="AQ14" i="1"/>
  <c r="AP14" i="1" s="1"/>
  <c r="AQ13" i="1"/>
  <c r="AP13" i="1" s="1"/>
  <c r="AQ17" i="1"/>
  <c r="AP17" i="1" s="1"/>
  <c r="AT18" i="1"/>
  <c r="AS18" i="1" s="1"/>
  <c r="AT14" i="1"/>
  <c r="AS14" i="1" s="1"/>
  <c r="AT15" i="1"/>
  <c r="AS15" i="1" s="1"/>
  <c r="W9" i="1"/>
  <c r="AQ11" i="1"/>
  <c r="AP11" i="1" s="1"/>
  <c r="AT13" i="1"/>
  <c r="AS13" i="1" s="1"/>
  <c r="AQ12" i="1"/>
  <c r="AP12" i="1" s="1"/>
  <c r="AT9" i="1"/>
  <c r="AS9" i="1" s="1"/>
  <c r="AQ15" i="1"/>
  <c r="AP15" i="1" s="1"/>
  <c r="AT17" i="1"/>
  <c r="AS17" i="1" s="1"/>
  <c r="AQ10" i="1"/>
  <c r="AP10" i="1" s="1"/>
  <c r="AE13" i="1" l="1"/>
  <c r="AD13" i="1" s="1"/>
  <c r="AC11" i="1"/>
  <c r="AH5" i="1"/>
  <c r="AE18" i="1"/>
  <c r="AD18" i="1" s="1"/>
  <c r="AC16" i="1"/>
  <c r="AE10" i="1"/>
  <c r="AD10" i="1" s="1"/>
  <c r="AE15" i="1"/>
  <c r="AD15" i="1" s="1"/>
  <c r="AC13" i="1"/>
  <c r="AE14" i="1"/>
  <c r="AD14" i="1" s="1"/>
  <c r="AC12" i="1"/>
  <c r="AB12" i="1" s="1" a="1"/>
  <c r="AB12" i="1" s="1"/>
  <c r="AC17" i="1"/>
  <c r="AC9" i="1"/>
  <c r="AB9" i="1" s="1" a="1"/>
  <c r="AB9" i="1" s="1"/>
  <c r="AE16" i="1"/>
  <c r="AD16" i="1" s="1"/>
  <c r="AE12" i="1"/>
  <c r="AD12" i="1" s="1"/>
  <c r="AC14" i="1"/>
  <c r="AB14" i="1" s="1" a="1"/>
  <c r="AB14" i="1" s="1"/>
  <c r="AC10" i="1"/>
  <c r="AB10" i="1" s="1" a="1"/>
  <c r="AB10" i="1" s="1"/>
  <c r="AE17" i="1"/>
  <c r="AD17" i="1" s="1"/>
  <c r="AE9" i="1"/>
  <c r="AD9" i="1" s="1"/>
  <c r="AC15" i="1"/>
  <c r="AB15" i="1" s="1" a="1"/>
  <c r="AB15" i="1" s="1"/>
  <c r="AC18" i="1"/>
  <c r="AB18" i="1" s="1" a="1"/>
  <c r="AB18" i="1" s="1"/>
  <c r="AE11" i="1"/>
  <c r="AD11" i="1" s="1"/>
  <c r="AB11" i="1" l="1" a="1"/>
  <c r="AB11" i="1" s="1"/>
  <c r="AB13" i="1" a="1"/>
  <c r="AB13" i="1" s="1"/>
  <c r="AB16" i="1" a="1"/>
  <c r="AB16" i="1" s="1"/>
  <c r="AB17" i="1" a="1"/>
  <c r="AB17" i="1" s="1"/>
  <c r="AH12" i="1"/>
  <c r="AH9" i="1"/>
  <c r="AG9" i="1" s="1" a="1"/>
  <c r="AG9" i="1" s="1"/>
  <c r="AH14" i="1"/>
  <c r="AH17" i="1"/>
  <c r="AH13" i="1"/>
  <c r="AH18" i="1"/>
  <c r="AH16" i="1"/>
  <c r="AH10" i="1"/>
  <c r="AG10" i="1" s="1" a="1"/>
  <c r="AG10" i="1" s="1"/>
  <c r="AH11" i="1"/>
  <c r="AG11" i="1" s="1" a="1"/>
  <c r="AG11" i="1" s="1"/>
  <c r="AH15" i="1"/>
  <c r="AG18" i="1" l="1" a="1"/>
  <c r="AG18" i="1" s="1"/>
  <c r="AG17" i="1" a="1"/>
  <c r="AG17" i="1" s="1"/>
  <c r="AG15" i="1" a="1"/>
  <c r="AG15" i="1" s="1"/>
  <c r="AG16" i="1" a="1"/>
  <c r="AG16" i="1" s="1"/>
  <c r="AG13" i="1" a="1"/>
  <c r="AG13" i="1" s="1"/>
  <c r="AG14" i="1" a="1"/>
  <c r="AG14" i="1" s="1"/>
  <c r="AG12" i="1" a="1"/>
  <c r="AG12" i="1" s="1"/>
  <c r="N9" i="1" l="1" a="1"/>
  <c r="N11" i="1" s="1"/>
  <c r="N18" i="1"/>
  <c r="N10" i="1"/>
  <c r="N14" i="1"/>
  <c r="N12" i="1"/>
  <c r="N15" i="1"/>
  <c r="N16" i="1"/>
  <c r="N9" i="1" l="1"/>
  <c r="N17" i="1"/>
  <c r="N13" i="1"/>
  <c r="O13" i="1"/>
  <c r="T13" i="1"/>
  <c r="P13" i="1" s="1"/>
  <c r="O15" i="1"/>
  <c r="T15" i="1"/>
  <c r="P15" i="1" s="1"/>
  <c r="O12" i="1"/>
  <c r="T12" i="1"/>
  <c r="P12" i="1" s="1"/>
  <c r="O10" i="1"/>
  <c r="T10" i="1"/>
  <c r="P10" i="1" s="1"/>
  <c r="O18" i="1"/>
  <c r="T18" i="1"/>
  <c r="P18" i="1" s="1"/>
  <c r="O11" i="1"/>
  <c r="T11" i="1"/>
  <c r="P11" i="1" s="1"/>
  <c r="O14" i="1"/>
  <c r="T14" i="1"/>
  <c r="P14" i="1" s="1"/>
  <c r="O9" i="1"/>
  <c r="T9" i="1"/>
  <c r="P9" i="1" s="1"/>
  <c r="O16" i="1"/>
  <c r="T16" i="1"/>
  <c r="P16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<sst xmlns="http://schemas.openxmlformats.org/spreadsheetml/2006/main" count="158" uniqueCount="157">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</sst>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023DB2E-9CCA-4700-BC9E-E058B80ADDA1}"/>
    <cellStyle name="Normal" xfId="0" builtinId="0"/>
    <cellStyle name="Percent 2" xfId="2" xr:uid="{AA24F1D4-6506-4B58-8564-CBBE3F0BEAB8}"/>
    <cellStyle name="Percent 4" xfId="3" xr:uid="{9A0A4747-C0BB-42FB-BFEC-C76A06BB1AF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7ACC4C-46F8-447E-AB85-C16D78239D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E17F3FA-A5AA-46B4-95A2-13DFDA707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855128-A1D3-4C82-A7B3-DA1B4859B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4DC6ACB-5D0E-4824-AB57-1332680F2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C86E8BA-95A4-4D58-B9B5-9A71377A1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1E0732F-74A5-4712-95A2-9BE9FF1B0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B66E202-4AAA-4A03-9F13-9CB4D170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6.13</v>
          </cell>
          <cell r="F44">
            <v>6.74</v>
          </cell>
          <cell r="I44">
            <v>216704</v>
          </cell>
          <cell r="J44">
            <v>1460584.96</v>
          </cell>
        </row>
        <row r="45">
          <cell r="B45" t="str">
            <v>ABCTRANS</v>
          </cell>
          <cell r="C45">
            <v>1.26</v>
          </cell>
          <cell r="F45">
            <v>1.3</v>
          </cell>
          <cell r="I45">
            <v>1724570</v>
          </cell>
          <cell r="J45">
            <v>2221975.42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36199</v>
          </cell>
          <cell r="J46">
            <v>98573.119999999995</v>
          </cell>
        </row>
        <row r="47">
          <cell r="B47" t="str">
            <v>ACCESSCORP</v>
          </cell>
          <cell r="C47">
            <v>20.45</v>
          </cell>
          <cell r="F47">
            <v>20.75</v>
          </cell>
          <cell r="I47">
            <v>55988202</v>
          </cell>
          <cell r="J47">
            <v>1145016756</v>
          </cell>
        </row>
        <row r="48">
          <cell r="B48" t="str">
            <v>AFRIPRUD</v>
          </cell>
          <cell r="C48">
            <v>15</v>
          </cell>
          <cell r="F48">
            <v>14.25</v>
          </cell>
          <cell r="I48">
            <v>1359439</v>
          </cell>
          <cell r="J48">
            <v>19294764.449999999</v>
          </cell>
        </row>
        <row r="49">
          <cell r="B49" t="str">
            <v>AIICO</v>
          </cell>
          <cell r="C49">
            <v>1.55</v>
          </cell>
          <cell r="F49">
            <v>1.56</v>
          </cell>
          <cell r="I49">
            <v>9197427</v>
          </cell>
          <cell r="J49">
            <v>14442245.220000001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225</v>
          </cell>
          <cell r="J50">
            <v>533812.5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11</v>
          </cell>
          <cell r="J51">
            <v>86.35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566414</v>
          </cell>
          <cell r="J52">
            <v>254673436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2850</v>
          </cell>
          <cell r="J53">
            <v>5814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20674</v>
          </cell>
          <cell r="J54">
            <v>393957.3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4550</v>
          </cell>
          <cell r="J55">
            <v>409045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95256</v>
          </cell>
          <cell r="J56">
            <v>7191165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3879</v>
          </cell>
          <cell r="J57">
            <v>1459279.8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112677</v>
          </cell>
          <cell r="J58">
            <v>2601216.15</v>
          </cell>
        </row>
        <row r="59">
          <cell r="B59" t="str">
            <v>CAP</v>
          </cell>
          <cell r="C59">
            <v>41.5</v>
          </cell>
          <cell r="F59">
            <v>41.5</v>
          </cell>
          <cell r="I59">
            <v>14782</v>
          </cell>
          <cell r="J59">
            <v>585794.05000000005</v>
          </cell>
        </row>
        <row r="60">
          <cell r="B60" t="str">
            <v>CAVERTON</v>
          </cell>
          <cell r="C60">
            <v>2.54</v>
          </cell>
          <cell r="F60">
            <v>2.54</v>
          </cell>
          <cell r="I60">
            <v>1028725</v>
          </cell>
          <cell r="J60">
            <v>2569714.7599999998</v>
          </cell>
        </row>
        <row r="61">
          <cell r="B61" t="str">
            <v>CHAMPION</v>
          </cell>
          <cell r="C61">
            <v>3.89</v>
          </cell>
          <cell r="F61">
            <v>3.75</v>
          </cell>
          <cell r="I61">
            <v>117900</v>
          </cell>
          <cell r="J61">
            <v>441705</v>
          </cell>
        </row>
        <row r="62">
          <cell r="B62" t="str">
            <v>CHAMS</v>
          </cell>
          <cell r="C62">
            <v>2.15</v>
          </cell>
          <cell r="F62">
            <v>2</v>
          </cell>
          <cell r="I62">
            <v>24318171</v>
          </cell>
          <cell r="J62">
            <v>49089579.259999998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68184</v>
          </cell>
          <cell r="J63">
            <v>556023.5</v>
          </cell>
        </row>
        <row r="64">
          <cell r="B64" t="str">
            <v>CILEASING</v>
          </cell>
          <cell r="C64">
            <v>3.6</v>
          </cell>
          <cell r="F64">
            <v>3.73</v>
          </cell>
          <cell r="I64">
            <v>340504</v>
          </cell>
          <cell r="J64">
            <v>1258693.8400000001</v>
          </cell>
        </row>
        <row r="65">
          <cell r="B65" t="str">
            <v>CONHALLPLC</v>
          </cell>
          <cell r="C65">
            <v>3</v>
          </cell>
          <cell r="F65">
            <v>2.75</v>
          </cell>
          <cell r="I65">
            <v>662891</v>
          </cell>
          <cell r="J65">
            <v>1944933.63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5925</v>
          </cell>
          <cell r="J66">
            <v>1766242.5</v>
          </cell>
        </row>
        <row r="67">
          <cell r="B67" t="str">
            <v>CORNERST</v>
          </cell>
          <cell r="C67">
            <v>2.8</v>
          </cell>
          <cell r="F67">
            <v>2.9</v>
          </cell>
          <cell r="I67">
            <v>140806</v>
          </cell>
          <cell r="J67">
            <v>409766.76</v>
          </cell>
        </row>
        <row r="68">
          <cell r="B68" t="str">
            <v>CUSTODIAN</v>
          </cell>
          <cell r="C68">
            <v>17</v>
          </cell>
          <cell r="F68">
            <v>17.899999999999999</v>
          </cell>
          <cell r="I68">
            <v>3833243</v>
          </cell>
          <cell r="J68">
            <v>66193520.200000003</v>
          </cell>
        </row>
        <row r="69">
          <cell r="B69" t="str">
            <v>CUTIX</v>
          </cell>
          <cell r="C69">
            <v>2.3199999999999998</v>
          </cell>
          <cell r="F69">
            <v>2.2999999999999998</v>
          </cell>
          <cell r="I69">
            <v>4374043</v>
          </cell>
          <cell r="J69">
            <v>10156158.880000001</v>
          </cell>
        </row>
        <row r="70">
          <cell r="B70" t="str">
            <v>CWG</v>
          </cell>
          <cell r="C70">
            <v>7.9</v>
          </cell>
          <cell r="F70">
            <v>7.9</v>
          </cell>
          <cell r="I70">
            <v>396358</v>
          </cell>
          <cell r="J70">
            <v>3112274.55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219510</v>
          </cell>
          <cell r="J71">
            <v>134980.93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35366</v>
          </cell>
          <cell r="J72">
            <v>15278112</v>
          </cell>
        </row>
        <row r="73">
          <cell r="B73" t="str">
            <v>DANGSUGAR</v>
          </cell>
          <cell r="C73">
            <v>33.700000000000003</v>
          </cell>
          <cell r="F73">
            <v>33.700000000000003</v>
          </cell>
          <cell r="I73">
            <v>319777</v>
          </cell>
          <cell r="J73">
            <v>10609247.6</v>
          </cell>
        </row>
        <row r="74">
          <cell r="B74" t="str">
            <v>DEAPCAP</v>
          </cell>
          <cell r="C74">
            <v>0.93</v>
          </cell>
          <cell r="F74">
            <v>0.9</v>
          </cell>
          <cell r="I74">
            <v>892623</v>
          </cell>
          <cell r="J74">
            <v>803739.15</v>
          </cell>
        </row>
        <row r="75">
          <cell r="B75" t="str">
            <v>ELLAHLAKES</v>
          </cell>
          <cell r="C75">
            <v>3.14</v>
          </cell>
          <cell r="F75">
            <v>3.22</v>
          </cell>
          <cell r="I75">
            <v>1927786</v>
          </cell>
          <cell r="J75">
            <v>6089536.2699999996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2</v>
          </cell>
          <cell r="J76">
            <v>50.1</v>
          </cell>
        </row>
        <row r="77">
          <cell r="B77" t="str">
            <v>ETERNA</v>
          </cell>
          <cell r="C77">
            <v>32.299999999999997</v>
          </cell>
          <cell r="F77">
            <v>32.299999999999997</v>
          </cell>
          <cell r="I77">
            <v>169761</v>
          </cell>
          <cell r="J77">
            <v>5398929.6500000004</v>
          </cell>
        </row>
        <row r="78">
          <cell r="B78" t="str">
            <v>ETI</v>
          </cell>
          <cell r="C78">
            <v>26.85</v>
          </cell>
          <cell r="F78">
            <v>26.85</v>
          </cell>
          <cell r="I78">
            <v>1104674</v>
          </cell>
          <cell r="J78">
            <v>30191784.899999999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15425</v>
          </cell>
          <cell r="J79">
            <v>91106.75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71240</v>
          </cell>
          <cell r="J80">
            <v>727849.55</v>
          </cell>
        </row>
        <row r="81">
          <cell r="B81" t="str">
            <v>FCMB</v>
          </cell>
          <cell r="C81">
            <v>9.35</v>
          </cell>
          <cell r="F81">
            <v>9.25</v>
          </cell>
          <cell r="I81">
            <v>21624999</v>
          </cell>
          <cell r="J81">
            <v>192948595.84999999</v>
          </cell>
        </row>
        <row r="82">
          <cell r="B82" t="str">
            <v>FIDELITYBK</v>
          </cell>
          <cell r="C82">
            <v>19.399999999999999</v>
          </cell>
          <cell r="F82">
            <v>18.2</v>
          </cell>
          <cell r="I82">
            <v>39000474</v>
          </cell>
          <cell r="J82">
            <v>725872518.45000005</v>
          </cell>
        </row>
        <row r="83">
          <cell r="B83" t="str">
            <v>FIDSON</v>
          </cell>
          <cell r="C83">
            <v>18.7</v>
          </cell>
          <cell r="F83">
            <v>18.7</v>
          </cell>
          <cell r="I83">
            <v>102674</v>
          </cell>
          <cell r="J83">
            <v>1906030.8</v>
          </cell>
        </row>
        <row r="84">
          <cell r="B84" t="str">
            <v>FIRSTHOLDCO</v>
          </cell>
          <cell r="C84">
            <v>25</v>
          </cell>
          <cell r="F84">
            <v>25</v>
          </cell>
          <cell r="I84">
            <v>5668373</v>
          </cell>
          <cell r="J84">
            <v>143055466.84999999</v>
          </cell>
        </row>
        <row r="85">
          <cell r="B85" t="str">
            <v>FTNCOCOA</v>
          </cell>
          <cell r="C85">
            <v>1.9</v>
          </cell>
          <cell r="F85">
            <v>1.8</v>
          </cell>
          <cell r="I85">
            <v>1135905</v>
          </cell>
          <cell r="J85">
            <v>2181463.35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1680</v>
          </cell>
          <cell r="J86">
            <v>1726032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71</v>
          </cell>
          <cell r="J87">
            <v>489.9</v>
          </cell>
        </row>
        <row r="88">
          <cell r="B88" t="str">
            <v>GTCO</v>
          </cell>
          <cell r="C88">
            <v>68</v>
          </cell>
          <cell r="F88">
            <v>68</v>
          </cell>
          <cell r="I88">
            <v>31024453</v>
          </cell>
          <cell r="J88">
            <v>2115534743.749999</v>
          </cell>
        </row>
        <row r="89">
          <cell r="B89" t="str">
            <v>GUINEAINS</v>
          </cell>
          <cell r="C89">
            <v>0.63</v>
          </cell>
          <cell r="F89">
            <v>0.69</v>
          </cell>
          <cell r="I89">
            <v>3566997</v>
          </cell>
          <cell r="J89">
            <v>2447947.87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155342</v>
          </cell>
          <cell r="J90">
            <v>12464079.199999999</v>
          </cell>
        </row>
        <row r="91">
          <cell r="B91" t="str">
            <v>HMCALL</v>
          </cell>
          <cell r="C91">
            <v>5.22</v>
          </cell>
          <cell r="F91">
            <v>5.22</v>
          </cell>
          <cell r="I91">
            <v>13581</v>
          </cell>
          <cell r="J91">
            <v>65406.07</v>
          </cell>
        </row>
        <row r="92">
          <cell r="B92" t="str">
            <v>HONYFLOUR</v>
          </cell>
          <cell r="C92">
            <v>11.1</v>
          </cell>
          <cell r="F92">
            <v>11.5</v>
          </cell>
          <cell r="I92">
            <v>2836491</v>
          </cell>
          <cell r="J92">
            <v>32871268.280000001</v>
          </cell>
        </row>
        <row r="93">
          <cell r="B93" t="str">
            <v>IKEJAHOTEL</v>
          </cell>
          <cell r="C93">
            <v>10</v>
          </cell>
          <cell r="F93">
            <v>10</v>
          </cell>
          <cell r="I93">
            <v>296391</v>
          </cell>
          <cell r="J93">
            <v>2969417.8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3587</v>
          </cell>
          <cell r="J94">
            <v>122675.4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26</v>
          </cell>
          <cell r="J95">
            <v>182</v>
          </cell>
        </row>
        <row r="96">
          <cell r="B96" t="str">
            <v>INTBREW</v>
          </cell>
          <cell r="C96">
            <v>5.15</v>
          </cell>
          <cell r="F96">
            <v>5.27</v>
          </cell>
          <cell r="I96">
            <v>4214179</v>
          </cell>
          <cell r="J96">
            <v>22291183.620000001</v>
          </cell>
        </row>
        <row r="97">
          <cell r="B97" t="str">
            <v>INTENEGINS</v>
          </cell>
          <cell r="C97">
            <v>1.64</v>
          </cell>
          <cell r="F97">
            <v>1.48</v>
          </cell>
          <cell r="I97">
            <v>658527</v>
          </cell>
          <cell r="J97">
            <v>980421.8</v>
          </cell>
        </row>
        <row r="98">
          <cell r="B98" t="str">
            <v>JAIZBANK</v>
          </cell>
          <cell r="C98">
            <v>3.14</v>
          </cell>
          <cell r="F98">
            <v>2.95</v>
          </cell>
          <cell r="I98">
            <v>4321216</v>
          </cell>
          <cell r="J98">
            <v>12875459.85</v>
          </cell>
        </row>
        <row r="99">
          <cell r="B99" t="str">
            <v>JAPAULGOLD</v>
          </cell>
          <cell r="C99">
            <v>2.0099999999999998</v>
          </cell>
          <cell r="F99">
            <v>1.86</v>
          </cell>
          <cell r="I99">
            <v>3159498</v>
          </cell>
          <cell r="J99">
            <v>5951586.7000000002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6769</v>
          </cell>
          <cell r="J100">
            <v>834617.7</v>
          </cell>
        </row>
        <row r="101">
          <cell r="B101" t="str">
            <v>JOHNHOLT</v>
          </cell>
          <cell r="C101">
            <v>7.74</v>
          </cell>
          <cell r="F101">
            <v>7.74</v>
          </cell>
          <cell r="I101">
            <v>16298</v>
          </cell>
          <cell r="J101">
            <v>115998.45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11981</v>
          </cell>
          <cell r="J102">
            <v>114889</v>
          </cell>
        </row>
        <row r="103">
          <cell r="B103" t="str">
            <v>LASACO</v>
          </cell>
          <cell r="C103">
            <v>2.04</v>
          </cell>
          <cell r="F103">
            <v>2.0699999999999998</v>
          </cell>
          <cell r="I103">
            <v>9099628</v>
          </cell>
          <cell r="J103">
            <v>18301753.579999998</v>
          </cell>
        </row>
        <row r="104">
          <cell r="B104" t="str">
            <v>LEARNAFRCA</v>
          </cell>
          <cell r="C104">
            <v>3</v>
          </cell>
          <cell r="F104">
            <v>3</v>
          </cell>
          <cell r="I104">
            <v>22876</v>
          </cell>
          <cell r="J104">
            <v>74331.25</v>
          </cell>
        </row>
        <row r="105">
          <cell r="B105" t="str">
            <v>LINKASSURE</v>
          </cell>
          <cell r="C105">
            <v>1.22</v>
          </cell>
          <cell r="F105">
            <v>1.22</v>
          </cell>
          <cell r="I105">
            <v>133083</v>
          </cell>
          <cell r="J105">
            <v>164738.35</v>
          </cell>
        </row>
        <row r="106">
          <cell r="B106" t="str">
            <v>LIVESTOCK</v>
          </cell>
          <cell r="C106">
            <v>8.5399999999999991</v>
          </cell>
          <cell r="F106">
            <v>8.75</v>
          </cell>
          <cell r="I106">
            <v>2608391</v>
          </cell>
          <cell r="J106">
            <v>23657141.890000001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3000</v>
          </cell>
          <cell r="J107">
            <v>12990</v>
          </cell>
        </row>
        <row r="108">
          <cell r="B108" t="str">
            <v>MANSARD</v>
          </cell>
          <cell r="C108">
            <v>7.97</v>
          </cell>
          <cell r="F108">
            <v>7.65</v>
          </cell>
          <cell r="I108">
            <v>733569</v>
          </cell>
          <cell r="J108">
            <v>5730996.5599999996</v>
          </cell>
        </row>
        <row r="109">
          <cell r="B109" t="str">
            <v>MAYBAKER</v>
          </cell>
          <cell r="C109">
            <v>7</v>
          </cell>
          <cell r="F109">
            <v>7</v>
          </cell>
          <cell r="I109">
            <v>213245</v>
          </cell>
          <cell r="J109">
            <v>1552893</v>
          </cell>
        </row>
        <row r="110">
          <cell r="B110" t="str">
            <v>MBENEFIT</v>
          </cell>
          <cell r="C110">
            <v>0.94</v>
          </cell>
          <cell r="F110">
            <v>0.91</v>
          </cell>
          <cell r="I110">
            <v>968854</v>
          </cell>
          <cell r="J110">
            <v>901396.3</v>
          </cell>
        </row>
        <row r="111">
          <cell r="B111" t="str">
            <v>MCNICHOLS</v>
          </cell>
          <cell r="C111">
            <v>1.6</v>
          </cell>
          <cell r="F111">
            <v>1.6</v>
          </cell>
          <cell r="I111">
            <v>176268</v>
          </cell>
          <cell r="J111">
            <v>262630.92</v>
          </cell>
        </row>
        <row r="112">
          <cell r="B112" t="str">
            <v>MECURE</v>
          </cell>
          <cell r="C112">
            <v>11.25</v>
          </cell>
          <cell r="F112">
            <v>11.25</v>
          </cell>
          <cell r="I112">
            <v>3702</v>
          </cell>
          <cell r="J112">
            <v>37576.400000000001</v>
          </cell>
        </row>
        <row r="113">
          <cell r="B113" t="str">
            <v>MEYER</v>
          </cell>
          <cell r="C113">
            <v>9.25</v>
          </cell>
          <cell r="F113">
            <v>9.25</v>
          </cell>
          <cell r="I113">
            <v>6011</v>
          </cell>
          <cell r="J113">
            <v>50191.85</v>
          </cell>
        </row>
        <row r="114">
          <cell r="B114" t="str">
            <v>MRS</v>
          </cell>
          <cell r="C114">
            <v>174.9</v>
          </cell>
          <cell r="F114">
            <v>174.9</v>
          </cell>
          <cell r="I114">
            <v>30498</v>
          </cell>
          <cell r="J114">
            <v>4803435</v>
          </cell>
        </row>
        <row r="115">
          <cell r="B115" t="str">
            <v>MTNN</v>
          </cell>
          <cell r="C115">
            <v>235</v>
          </cell>
          <cell r="F115">
            <v>243.4</v>
          </cell>
          <cell r="I115">
            <v>869964</v>
          </cell>
          <cell r="J115">
            <v>203785812.69999999</v>
          </cell>
        </row>
        <row r="116">
          <cell r="B116" t="str">
            <v>MULTIVERSE</v>
          </cell>
          <cell r="C116">
            <v>8.65</v>
          </cell>
          <cell r="F116">
            <v>8.65</v>
          </cell>
          <cell r="I116">
            <v>24684</v>
          </cell>
          <cell r="J116">
            <v>192535.2</v>
          </cell>
        </row>
        <row r="117">
          <cell r="B117" t="str">
            <v>NAHCO</v>
          </cell>
          <cell r="C117">
            <v>65.5</v>
          </cell>
          <cell r="F117">
            <v>65.5</v>
          </cell>
          <cell r="I117">
            <v>997207</v>
          </cell>
          <cell r="J117">
            <v>62756241.450000003</v>
          </cell>
        </row>
        <row r="118">
          <cell r="B118" t="str">
            <v>NASCON</v>
          </cell>
          <cell r="C118">
            <v>43.95</v>
          </cell>
          <cell r="F118">
            <v>43.95</v>
          </cell>
          <cell r="I118">
            <v>1246000</v>
          </cell>
          <cell r="J118">
            <v>52205709.25</v>
          </cell>
        </row>
        <row r="119">
          <cell r="B119" t="str">
            <v>NB</v>
          </cell>
          <cell r="C119">
            <v>32</v>
          </cell>
          <cell r="F119">
            <v>32</v>
          </cell>
          <cell r="I119">
            <v>404586</v>
          </cell>
          <cell r="J119">
            <v>13085699.800000001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1835</v>
          </cell>
          <cell r="J120">
            <v>13212</v>
          </cell>
        </row>
        <row r="121">
          <cell r="B121" t="str">
            <v>NEIMETH</v>
          </cell>
          <cell r="C121">
            <v>2.88</v>
          </cell>
          <cell r="F121">
            <v>2.68</v>
          </cell>
          <cell r="I121">
            <v>156626</v>
          </cell>
          <cell r="J121">
            <v>423985.55</v>
          </cell>
        </row>
        <row r="122">
          <cell r="B122" t="str">
            <v>NEM</v>
          </cell>
          <cell r="C122">
            <v>12.9</v>
          </cell>
          <cell r="F122">
            <v>12.9</v>
          </cell>
          <cell r="I122">
            <v>204314</v>
          </cell>
          <cell r="J122">
            <v>2561479.9</v>
          </cell>
        </row>
        <row r="123">
          <cell r="B123" t="str">
            <v>NESTLE</v>
          </cell>
          <cell r="C123">
            <v>1020</v>
          </cell>
          <cell r="F123">
            <v>1000</v>
          </cell>
          <cell r="I123">
            <v>211071</v>
          </cell>
          <cell r="J123">
            <v>209834677.80000001</v>
          </cell>
        </row>
        <row r="124">
          <cell r="B124" t="str">
            <v>NGXGROUP</v>
          </cell>
          <cell r="C124">
            <v>34.450000000000003</v>
          </cell>
          <cell r="F124">
            <v>34.450000000000003</v>
          </cell>
          <cell r="I124">
            <v>817888</v>
          </cell>
          <cell r="J124">
            <v>27795605.25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71392</v>
          </cell>
          <cell r="J125">
            <v>8307139.4000000004</v>
          </cell>
        </row>
        <row r="126">
          <cell r="B126" t="str">
            <v>NNFM</v>
          </cell>
          <cell r="C126">
            <v>87.75</v>
          </cell>
          <cell r="F126">
            <v>87.75</v>
          </cell>
          <cell r="I126">
            <v>272669</v>
          </cell>
          <cell r="J126">
            <v>22204568.600000001</v>
          </cell>
        </row>
        <row r="127">
          <cell r="B127" t="str">
            <v>NPFMCRFBK</v>
          </cell>
          <cell r="C127">
            <v>1.7</v>
          </cell>
          <cell r="F127">
            <v>1.65</v>
          </cell>
          <cell r="I127">
            <v>7925936</v>
          </cell>
          <cell r="J127">
            <v>13123789.59</v>
          </cell>
        </row>
        <row r="128">
          <cell r="B128" t="str">
            <v>NSLTECH</v>
          </cell>
          <cell r="C128">
            <v>0.52</v>
          </cell>
          <cell r="F128">
            <v>0.54</v>
          </cell>
          <cell r="I128">
            <v>8313315</v>
          </cell>
          <cell r="J128">
            <v>4637795.07</v>
          </cell>
        </row>
        <row r="129">
          <cell r="B129" t="str">
            <v>OANDO</v>
          </cell>
          <cell r="C129">
            <v>39</v>
          </cell>
          <cell r="F129">
            <v>38</v>
          </cell>
          <cell r="I129">
            <v>5445463</v>
          </cell>
          <cell r="J129">
            <v>207045551.75</v>
          </cell>
        </row>
        <row r="130">
          <cell r="B130" t="str">
            <v>OKOMUOIL</v>
          </cell>
          <cell r="C130">
            <v>545.20000000000005</v>
          </cell>
          <cell r="F130">
            <v>545.20000000000005</v>
          </cell>
          <cell r="I130">
            <v>75597</v>
          </cell>
          <cell r="J130">
            <v>38950458.799999997</v>
          </cell>
        </row>
        <row r="131">
          <cell r="B131" t="str">
            <v>OMATEK</v>
          </cell>
          <cell r="C131">
            <v>0.62</v>
          </cell>
          <cell r="F131">
            <v>0.62</v>
          </cell>
          <cell r="I131">
            <v>2861073</v>
          </cell>
          <cell r="J131">
            <v>1767094.11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107578</v>
          </cell>
          <cell r="J132">
            <v>76732617.299999997</v>
          </cell>
        </row>
        <row r="133">
          <cell r="B133" t="str">
            <v>PRESTIGE</v>
          </cell>
          <cell r="C133">
            <v>1.01</v>
          </cell>
          <cell r="F133">
            <v>1</v>
          </cell>
          <cell r="I133">
            <v>3467205</v>
          </cell>
          <cell r="J133">
            <v>3488097.5</v>
          </cell>
        </row>
        <row r="134">
          <cell r="B134" t="str">
            <v>PZ</v>
          </cell>
          <cell r="C134">
            <v>30.1</v>
          </cell>
          <cell r="F134">
            <v>30.1</v>
          </cell>
          <cell r="I134">
            <v>83856</v>
          </cell>
          <cell r="J134">
            <v>2360769.0499999998</v>
          </cell>
        </row>
        <row r="135">
          <cell r="B135" t="str">
            <v>REDSTAREX</v>
          </cell>
          <cell r="C135">
            <v>4.8</v>
          </cell>
          <cell r="F135">
            <v>4.8</v>
          </cell>
          <cell r="I135">
            <v>21762</v>
          </cell>
          <cell r="J135">
            <v>104505.52</v>
          </cell>
        </row>
        <row r="136">
          <cell r="B136" t="str">
            <v>REGALINS</v>
          </cell>
          <cell r="C136">
            <v>0.57999999999999996</v>
          </cell>
          <cell r="F136">
            <v>0.55000000000000004</v>
          </cell>
          <cell r="I136">
            <v>1088199</v>
          </cell>
          <cell r="J136">
            <v>611332.72</v>
          </cell>
        </row>
        <row r="137">
          <cell r="B137" t="str">
            <v>ROYALEX</v>
          </cell>
          <cell r="C137">
            <v>0.8</v>
          </cell>
          <cell r="F137">
            <v>0.8</v>
          </cell>
          <cell r="I137">
            <v>696115</v>
          </cell>
          <cell r="J137">
            <v>588718.84</v>
          </cell>
        </row>
        <row r="138">
          <cell r="B138" t="str">
            <v>RTBRISCOE</v>
          </cell>
          <cell r="C138">
            <v>2.12</v>
          </cell>
          <cell r="F138">
            <v>2</v>
          </cell>
          <cell r="I138">
            <v>746288</v>
          </cell>
          <cell r="J138">
            <v>1504397.35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240578</v>
          </cell>
          <cell r="J139">
            <v>1029547.59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1467</v>
          </cell>
          <cell r="J140">
            <v>7525710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104713</v>
          </cell>
          <cell r="J141">
            <v>22148788.199999999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1400</v>
          </cell>
          <cell r="J142">
            <v>58590</v>
          </cell>
        </row>
        <row r="143">
          <cell r="B143" t="str">
            <v>SOVRENINS</v>
          </cell>
          <cell r="C143">
            <v>0.85</v>
          </cell>
          <cell r="F143">
            <v>0.93</v>
          </cell>
          <cell r="I143">
            <v>2289978</v>
          </cell>
          <cell r="J143">
            <v>2121070.54</v>
          </cell>
        </row>
        <row r="144">
          <cell r="B144" t="str">
            <v>STANBIC</v>
          </cell>
          <cell r="C144">
            <v>59</v>
          </cell>
          <cell r="F144">
            <v>59.05</v>
          </cell>
          <cell r="I144">
            <v>759650</v>
          </cell>
          <cell r="J144">
            <v>45044841.549999997</v>
          </cell>
        </row>
        <row r="145">
          <cell r="B145" t="str">
            <v>STERLINGNG</v>
          </cell>
          <cell r="C145">
            <v>5.2</v>
          </cell>
          <cell r="F145">
            <v>5.23</v>
          </cell>
          <cell r="I145">
            <v>3410239</v>
          </cell>
          <cell r="J145">
            <v>17888812.370000001</v>
          </cell>
        </row>
        <row r="146">
          <cell r="B146" t="str">
            <v>SUNUASSUR</v>
          </cell>
          <cell r="C146">
            <v>5.5</v>
          </cell>
          <cell r="F146">
            <v>5.5</v>
          </cell>
          <cell r="I146">
            <v>82071</v>
          </cell>
          <cell r="J146">
            <v>440638.5</v>
          </cell>
        </row>
        <row r="147">
          <cell r="B147" t="str">
            <v>TANTALIZER</v>
          </cell>
          <cell r="C147">
            <v>2.57</v>
          </cell>
          <cell r="F147">
            <v>2.65</v>
          </cell>
          <cell r="I147">
            <v>14044123</v>
          </cell>
          <cell r="J147">
            <v>36452701.810000002</v>
          </cell>
        </row>
        <row r="148">
          <cell r="B148" t="str">
            <v>TIP</v>
          </cell>
          <cell r="C148">
            <v>4.3499999999999996</v>
          </cell>
          <cell r="F148">
            <v>4.7</v>
          </cell>
          <cell r="I148">
            <v>763847</v>
          </cell>
          <cell r="J148">
            <v>3475136.32</v>
          </cell>
        </row>
        <row r="149">
          <cell r="B149" t="str">
            <v>TOTAL</v>
          </cell>
          <cell r="C149">
            <v>745</v>
          </cell>
          <cell r="F149">
            <v>745</v>
          </cell>
          <cell r="I149">
            <v>10305</v>
          </cell>
          <cell r="J149">
            <v>6909502.5</v>
          </cell>
        </row>
        <row r="150">
          <cell r="B150" t="str">
            <v>TRANSCOHOT</v>
          </cell>
          <cell r="C150">
            <v>145</v>
          </cell>
          <cell r="F150">
            <v>145</v>
          </cell>
          <cell r="I150">
            <v>29603</v>
          </cell>
          <cell r="J150">
            <v>4017022.55</v>
          </cell>
        </row>
        <row r="151">
          <cell r="B151" t="str">
            <v>TRANSCORP</v>
          </cell>
          <cell r="C151">
            <v>40.950000000000003</v>
          </cell>
          <cell r="F151">
            <v>40.950000000000003</v>
          </cell>
          <cell r="I151">
            <v>1204825</v>
          </cell>
          <cell r="J151">
            <v>49704297.899999999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3080</v>
          </cell>
          <cell r="J152">
            <v>5544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1249</v>
          </cell>
          <cell r="J153">
            <v>410296.5</v>
          </cell>
        </row>
        <row r="154">
          <cell r="B154" t="str">
            <v>TRIPPLEG</v>
          </cell>
          <cell r="C154">
            <v>2.2000000000000002</v>
          </cell>
          <cell r="F154">
            <v>2.2000000000000002</v>
          </cell>
          <cell r="I154">
            <v>20910</v>
          </cell>
          <cell r="J154">
            <v>41401.800000000003</v>
          </cell>
        </row>
        <row r="155">
          <cell r="B155" t="str">
            <v>UACN</v>
          </cell>
          <cell r="C155">
            <v>28</v>
          </cell>
          <cell r="F155">
            <v>30.5</v>
          </cell>
          <cell r="I155">
            <v>754516</v>
          </cell>
          <cell r="J155">
            <v>21898865.300000001</v>
          </cell>
        </row>
        <row r="156">
          <cell r="B156" t="str">
            <v>UBA</v>
          </cell>
          <cell r="C156">
            <v>32.299999999999997</v>
          </cell>
          <cell r="F156">
            <v>31.3</v>
          </cell>
          <cell r="I156">
            <v>33192143</v>
          </cell>
          <cell r="J156">
            <v>1041050194.65</v>
          </cell>
        </row>
        <row r="157">
          <cell r="B157" t="str">
            <v>UCAP</v>
          </cell>
          <cell r="C157">
            <v>15.25</v>
          </cell>
          <cell r="F157">
            <v>15.2</v>
          </cell>
          <cell r="I157">
            <v>9892112</v>
          </cell>
          <cell r="J157">
            <v>149762454.05000001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2089</v>
          </cell>
          <cell r="J158">
            <v>98091.55</v>
          </cell>
        </row>
        <row r="159">
          <cell r="B159" t="str">
            <v>UNILEVER</v>
          </cell>
          <cell r="C159">
            <v>34.700000000000003</v>
          </cell>
          <cell r="F159">
            <v>34.700000000000003</v>
          </cell>
          <cell r="I159">
            <v>314357</v>
          </cell>
          <cell r="J159">
            <v>11072876.85</v>
          </cell>
        </row>
        <row r="160">
          <cell r="B160" t="str">
            <v>UNIONDICON</v>
          </cell>
          <cell r="C160">
            <v>7.6</v>
          </cell>
          <cell r="F160">
            <v>7.95</v>
          </cell>
          <cell r="I160">
            <v>1326749</v>
          </cell>
          <cell r="J160">
            <v>10020005.5</v>
          </cell>
        </row>
        <row r="161">
          <cell r="B161" t="str">
            <v>UNIVINSURE</v>
          </cell>
          <cell r="C161">
            <v>0.51</v>
          </cell>
          <cell r="F161">
            <v>0.52</v>
          </cell>
          <cell r="I161">
            <v>11463754</v>
          </cell>
          <cell r="J161">
            <v>5913137.2400000002</v>
          </cell>
        </row>
        <row r="162">
          <cell r="B162" t="str">
            <v>UPDC</v>
          </cell>
          <cell r="C162">
            <v>2.85</v>
          </cell>
          <cell r="F162">
            <v>3.13</v>
          </cell>
          <cell r="I162">
            <v>3654978</v>
          </cell>
          <cell r="J162">
            <v>11239975.58</v>
          </cell>
        </row>
        <row r="163">
          <cell r="B163" t="str">
            <v>UPDCREIT</v>
          </cell>
          <cell r="C163">
            <v>5.9</v>
          </cell>
          <cell r="F163">
            <v>5.9</v>
          </cell>
          <cell r="I163">
            <v>93960</v>
          </cell>
          <cell r="J163">
            <v>568318.94999999995</v>
          </cell>
        </row>
        <row r="164">
          <cell r="B164" t="str">
            <v>UPL</v>
          </cell>
          <cell r="C164">
            <v>3.55</v>
          </cell>
          <cell r="F164">
            <v>3.55</v>
          </cell>
          <cell r="I164">
            <v>10900</v>
          </cell>
          <cell r="J164">
            <v>40771</v>
          </cell>
        </row>
        <row r="165">
          <cell r="B165" t="str">
            <v>VERITASKAP</v>
          </cell>
          <cell r="C165">
            <v>1.06</v>
          </cell>
          <cell r="F165">
            <v>1.01</v>
          </cell>
          <cell r="I165">
            <v>2892276</v>
          </cell>
          <cell r="J165">
            <v>2985386</v>
          </cell>
        </row>
        <row r="166">
          <cell r="B166" t="str">
            <v>VFDGROUP</v>
          </cell>
          <cell r="C166">
            <v>87.7</v>
          </cell>
          <cell r="F166">
            <v>96</v>
          </cell>
          <cell r="I166">
            <v>2737990</v>
          </cell>
          <cell r="J166">
            <v>260296690.09999999</v>
          </cell>
        </row>
        <row r="167">
          <cell r="B167" t="str">
            <v>VITAFOAM</v>
          </cell>
          <cell r="C167">
            <v>37</v>
          </cell>
          <cell r="F167">
            <v>37</v>
          </cell>
          <cell r="I167">
            <v>1113600</v>
          </cell>
          <cell r="J167">
            <v>40297922.100000001</v>
          </cell>
        </row>
        <row r="168">
          <cell r="B168" t="str">
            <v>WAPCO</v>
          </cell>
          <cell r="C168">
            <v>71.5</v>
          </cell>
          <cell r="F168">
            <v>71.5</v>
          </cell>
          <cell r="I168">
            <v>255283</v>
          </cell>
          <cell r="J168">
            <v>17797607.149999999</v>
          </cell>
        </row>
        <row r="169">
          <cell r="B169" t="str">
            <v>WAPIC</v>
          </cell>
          <cell r="C169">
            <v>2.2000000000000002</v>
          </cell>
          <cell r="F169">
            <v>2.2599999999999998</v>
          </cell>
          <cell r="I169">
            <v>997316</v>
          </cell>
          <cell r="J169">
            <v>2220682.81</v>
          </cell>
        </row>
        <row r="170">
          <cell r="B170" t="str">
            <v>WEMABANK</v>
          </cell>
          <cell r="C170">
            <v>11</v>
          </cell>
          <cell r="F170">
            <v>11.5</v>
          </cell>
          <cell r="I170">
            <v>3749196</v>
          </cell>
          <cell r="J170">
            <v>41669999</v>
          </cell>
        </row>
        <row r="171">
          <cell r="B171" t="str">
            <v>ZENITHBANK</v>
          </cell>
          <cell r="C171">
            <v>49.95</v>
          </cell>
          <cell r="F171">
            <v>50</v>
          </cell>
          <cell r="I171">
            <v>55428192</v>
          </cell>
          <cell r="J171">
            <v>2760076392.8000002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8186-4B28-46F0-A80B-813F73678D59}">
  <dimension ref="B1:AV313"/>
  <sheetViews>
    <sheetView tabSelected="1" zoomScale="97" zoomScaleNormal="97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45761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6.13</v>
      </c>
      <c r="D9" s="41">
        <v>6.74</v>
      </c>
      <c r="E9" s="41">
        <v>6.74</v>
      </c>
      <c r="F9" s="42">
        <v>6.74</v>
      </c>
      <c r="G9" s="43">
        <v>0.61000000000000032</v>
      </c>
      <c r="H9" s="43">
        <v>9.9510603588907074</v>
      </c>
      <c r="I9" s="44">
        <v>216704</v>
      </c>
      <c r="J9" s="45">
        <v>1460584.96</v>
      </c>
      <c r="K9" s="46">
        <v>1.2466666666666666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6.74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9.9510603588907074</v>
      </c>
      <c r="V9" s="7" t="str">
        <f t="shared" ref="V9:V72" si="2">IF(ISTEXT(B9),B9,"")</f>
        <v>ABBEYBDS</v>
      </c>
      <c r="W9" s="52">
        <f>IF(ISTEXT(B9),H9,"")/100</f>
        <v>9.9510603588907079E-2</v>
      </c>
      <c r="X9" s="52">
        <f t="shared" ref="X9:X72" si="3">IF(ISTEXT(B9),K9,"")</f>
        <v>1.2466666666666666</v>
      </c>
      <c r="Y9" s="53">
        <f t="shared" ref="Y9:Y72" si="4">IF(ISTEXT(B9),I9,"")</f>
        <v>216704</v>
      </c>
      <c r="Z9" s="53">
        <f t="shared" ref="Z9:Z72" si="5">IF(ISTEXT(B9),J9,"")</f>
        <v>1460584.96</v>
      </c>
      <c r="AA9" s="8">
        <v>1</v>
      </c>
      <c r="AB9" s="54" t="str" cm="1">
        <f t="array" ref="AB9">IF($AC9="","",INDEX($V$9:$V$274,SMALL(IF($W$9:$W$274=$AC9,ROW($V$9:$V$274)-ROW($V$9)+1),COUNTIFS($AC$9:AC9,AC9))))</f>
        <v>INTENEGINS</v>
      </c>
      <c r="AC9" s="55">
        <f>IF(ROWS($AC$9:AC9)&lt;=$AC$5,SMALL($W$9:$W$274,ROWS($AC$9:AC9)),"")</f>
        <v>-9.7560975609756059E-2</v>
      </c>
      <c r="AD9" s="56" t="str">
        <f t="shared" ref="AD9:AD18" si="6">INDEX($V$9:$Z$274,MATCH(AE9,$W$9:$W$274,0)+0,1)</f>
        <v>INTENEGINS</v>
      </c>
      <c r="AE9" s="57">
        <f>_xlfn.MINIFS($W$9:$W$274,$W$9:$W$274,"&lt;&gt;0")</f>
        <v>-9.7560975609756059E-2</v>
      </c>
      <c r="AF9" s="57"/>
      <c r="AG9" s="54" t="str" cm="1">
        <f t="array" ref="AG9">IF($AH9="","",INDEX($V$9:$V$274,SMALL(IF($W$9:$W$274=$AH9,ROW($V$9:$V$274)-ROW($V$9)+1),COUNTIFS($AH$9:AH9,AH9))))</f>
        <v>ABBEYBDS</v>
      </c>
      <c r="AH9" s="55">
        <f>IF(ROWS($AH$9:AH9)&lt;=$AH$5,LARGE($W$9:$W$274,ROWS($AH$9:AH9)),"")</f>
        <v>9.9510603588907079E-2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-0.48837209302325579</v>
      </c>
      <c r="AM9" s="56" t="str">
        <f t="shared" ref="AM9:AM18" si="8">INDEX($V$9:$Z$274,MATCH(AN9,$X$9:$X$274,0)+0,1)</f>
        <v>ABBEYBDS</v>
      </c>
      <c r="AN9" s="57">
        <f t="shared" ref="AN9:AN18" si="9">LARGE($X$9:$X$274,AA9)</f>
        <v>1.2466666666666666</v>
      </c>
      <c r="AP9" s="56" t="str">
        <f t="shared" ref="AP9:AP18" si="10">INDEX($V$9:$Z$274,MATCH(AQ9,$Y$9:$Y$274,0)+0,1)</f>
        <v>ACCESSCORP</v>
      </c>
      <c r="AQ9" s="58">
        <f t="shared" ref="AQ9:AQ18" si="11">LARGE($Y$9:$Y$274,AA9)</f>
        <v>55988202</v>
      </c>
      <c r="AR9" s="58"/>
      <c r="AS9" s="56" t="str">
        <f t="shared" ref="AS9:AS18" si="12">INDEX($V$9:$Z$274,MATCH(AT9,$Z$9:$Z$274,0)+0,1)</f>
        <v>ZENITHBANK</v>
      </c>
      <c r="AT9" s="59">
        <f t="shared" ref="AT9:AT18" si="13">LARGE($Z$9:$Z$274,AA9)</f>
        <v>2760076392.8000002</v>
      </c>
    </row>
    <row r="10" spans="2:46" x14ac:dyDescent="0.3">
      <c r="B10" s="60" t="s">
        <v>26</v>
      </c>
      <c r="C10" s="41">
        <v>1.26</v>
      </c>
      <c r="D10" s="61">
        <v>1.3</v>
      </c>
      <c r="E10" s="61">
        <v>1.26</v>
      </c>
      <c r="F10" s="42">
        <v>1.3</v>
      </c>
      <c r="G10" s="43">
        <v>4.0000000000000036E-2</v>
      </c>
      <c r="H10" s="43">
        <v>3.1746031746031771</v>
      </c>
      <c r="I10" s="44">
        <v>1724570</v>
      </c>
      <c r="J10" s="62">
        <v>2221975.42</v>
      </c>
      <c r="K10" s="46">
        <v>5.6910569105691033E-2</v>
      </c>
      <c r="L10" s="47"/>
      <c r="N10" s="48" t="str">
        <v>UPDC</v>
      </c>
      <c r="O10" s="49">
        <f t="shared" si="0"/>
        <v>3.13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9.8245614035087652</v>
      </c>
      <c r="V10" s="7" t="str">
        <f t="shared" si="2"/>
        <v>ABCTRANS</v>
      </c>
      <c r="W10" s="52">
        <f t="shared" ref="W10:W73" si="15">IF(ISTEXT(B10),H10,"")/100</f>
        <v>3.1746031746031772E-2</v>
      </c>
      <c r="X10" s="52">
        <f t="shared" si="3"/>
        <v>5.6910569105691033E-2</v>
      </c>
      <c r="Y10" s="53">
        <f t="shared" si="4"/>
        <v>1724570</v>
      </c>
      <c r="Z10" s="53">
        <f t="shared" si="5"/>
        <v>2221975.42</v>
      </c>
      <c r="AA10" s="8">
        <v>2</v>
      </c>
      <c r="AB10" s="54" t="str" cm="1">
        <f t="array" ref="AB10">IF($AC10="","",INDEX($V$9:$V$274,SMALL(IF($W$9:$W$274=$AC10,ROW($V$9:$V$274)-ROW($V$9)+1),COUNTIFS($AC$9:AC10,AC10))))</f>
        <v>CONHALLPLC</v>
      </c>
      <c r="AC10" s="55">
        <f>IF(ROWS($AC$9:AC10)&lt;=$AC$5,SMALL($W$9:$W$274,ROWS($AC$9:AC10)),"")</f>
        <v>-8.3333333333333315E-2</v>
      </c>
      <c r="AD10" s="56" t="str">
        <f t="shared" si="6"/>
        <v>CONHALLPLC</v>
      </c>
      <c r="AE10" s="57">
        <f t="shared" ref="AE10:AE18" si="16">SMALL($W$9:$W$274,AA10)</f>
        <v>-8.3333333333333315E-2</v>
      </c>
      <c r="AF10" s="57"/>
      <c r="AG10" s="54" t="str" cm="1">
        <f t="array" ref="AG10">IF($AH10="","",INDEX($V$9:$V$274,SMALL(IF($W$9:$W$274=$AH10,ROW($V$9:$V$274)-ROW($V$9)+1),COUNTIFS($AH$9:AH10,AH10))))</f>
        <v>UPDC</v>
      </c>
      <c r="AH10" s="55">
        <f>IF(ROWS($AH$9:AH10)&lt;=$AH$5,LARGE($W$9:$W$274,ROWS($AH$9:AH10)),"")</f>
        <v>9.824561403508765E-2</v>
      </c>
      <c r="AJ10" s="56" t="str">
        <f t="shared" si="7"/>
        <v>EUNISELL</v>
      </c>
      <c r="AK10" s="57">
        <f t="shared" ref="AK10:AK18" si="17">SMALL($X$9:$X$274,AA10)</f>
        <v>-0.44213803840166055</v>
      </c>
      <c r="AM10" s="56" t="str">
        <f t="shared" si="8"/>
        <v>SCOA</v>
      </c>
      <c r="AN10" s="57">
        <f t="shared" si="9"/>
        <v>1.1699029126213589</v>
      </c>
      <c r="AP10" s="56" t="str">
        <f t="shared" si="10"/>
        <v>ZENITHBANK</v>
      </c>
      <c r="AQ10" s="58">
        <f t="shared" si="11"/>
        <v>55428192</v>
      </c>
      <c r="AR10" s="58"/>
      <c r="AS10" s="56" t="str">
        <f t="shared" si="12"/>
        <v>GTCO</v>
      </c>
      <c r="AT10" s="59">
        <f t="shared" si="13"/>
        <v>2115534743.749999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36199</v>
      </c>
      <c r="J11" s="62">
        <v>98573.119999999995</v>
      </c>
      <c r="K11" s="46">
        <v>-0.13</v>
      </c>
      <c r="L11" s="47"/>
      <c r="N11" s="48" t="str">
        <v>GUINEAINS</v>
      </c>
      <c r="O11" s="49">
        <f t="shared" si="0"/>
        <v>0.69</v>
      </c>
      <c r="P11" s="50" t="str">
        <f t="shared" si="14"/>
        <v>9.6%</v>
      </c>
      <c r="T11" s="51">
        <f t="shared" si="1"/>
        <v>9.5238095238095148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36199</v>
      </c>
      <c r="Z11" s="53">
        <f t="shared" si="5"/>
        <v>98573.119999999995</v>
      </c>
      <c r="AA11" s="8">
        <v>3</v>
      </c>
      <c r="AB11" s="54" t="str" cm="1">
        <f t="array" ref="AB11">IF($AC11="","",INDEX($V$9:$V$274,SMALL(IF($W$9:$W$274=$AC11,ROW($V$9:$V$274)-ROW($V$9)+1),COUNTIFS($AC$9:AC11,AC11))))</f>
        <v>JAPAULGOLD</v>
      </c>
      <c r="AC11" s="55">
        <f>IF(ROWS($AC$9:AC11)&lt;=$AC$5,SMALL($W$9:$W$274,ROWS($AC$9:AC11)),"")</f>
        <v>-7.4626865671641646E-2</v>
      </c>
      <c r="AD11" s="56" t="str">
        <f t="shared" si="6"/>
        <v>JAPAULGOLD</v>
      </c>
      <c r="AE11" s="57">
        <f t="shared" si="16"/>
        <v>-7.4626865671641646E-2</v>
      </c>
      <c r="AF11" s="57"/>
      <c r="AG11" s="54" t="str" cm="1">
        <f t="array" ref="AG11">IF($AH11="","",INDEX($V$9:$V$274,SMALL(IF($W$9:$W$274=$AH11,ROW($V$9:$V$274)-ROW($V$9)+1),COUNTIFS($AH$9:AH11,AH11))))</f>
        <v>GUINEAINS</v>
      </c>
      <c r="AH11" s="55">
        <f>IF(ROWS($AH$9:AH11)&lt;=$AH$5,LARGE($W$9:$W$274,ROWS($AH$9:AH11)),"")</f>
        <v>9.523809523809515E-2</v>
      </c>
      <c r="AJ11" s="56" t="str">
        <f t="shared" si="7"/>
        <v>OANDO</v>
      </c>
      <c r="AK11" s="57">
        <f t="shared" si="17"/>
        <v>-0.4242424242424242</v>
      </c>
      <c r="AM11" s="56" t="str">
        <f t="shared" si="8"/>
        <v>VFDGROUP</v>
      </c>
      <c r="AN11" s="57">
        <f t="shared" si="9"/>
        <v>1.1621621621621623</v>
      </c>
      <c r="AP11" s="56" t="str">
        <f t="shared" si="10"/>
        <v>FIDELITYBK</v>
      </c>
      <c r="AQ11" s="58">
        <f t="shared" si="11"/>
        <v>39000474</v>
      </c>
      <c r="AR11" s="58"/>
      <c r="AS11" s="56" t="str">
        <f t="shared" si="12"/>
        <v>ACCESSCORP</v>
      </c>
      <c r="AT11" s="59">
        <f t="shared" si="13"/>
        <v>1145016756</v>
      </c>
    </row>
    <row r="12" spans="2:46" x14ac:dyDescent="0.3">
      <c r="B12" s="60" t="s">
        <v>28</v>
      </c>
      <c r="C12" s="41">
        <v>20.45</v>
      </c>
      <c r="D12" s="41">
        <v>20.75</v>
      </c>
      <c r="E12" s="41">
        <v>20.3</v>
      </c>
      <c r="F12" s="42">
        <v>20.75</v>
      </c>
      <c r="G12" s="43">
        <v>0.30000000000000071</v>
      </c>
      <c r="H12" s="43">
        <v>1.4669926650366782</v>
      </c>
      <c r="I12" s="44">
        <v>55988202</v>
      </c>
      <c r="J12" s="62">
        <v>1145016756</v>
      </c>
      <c r="K12" s="46">
        <v>-0.12997903563941304</v>
      </c>
      <c r="L12" s="47"/>
      <c r="N12" s="48" t="str">
        <v>VFDGROUP</v>
      </c>
      <c r="O12" s="49">
        <f t="shared" si="0"/>
        <v>96</v>
      </c>
      <c r="P12" s="50" t="str">
        <f t="shared" si="14"/>
        <v>9.5%</v>
      </c>
      <c r="T12" s="51">
        <f t="shared" si="1"/>
        <v>9.4640820980615707</v>
      </c>
      <c r="V12" s="7" t="str">
        <f t="shared" si="2"/>
        <v>ACCESSCORP</v>
      </c>
      <c r="W12" s="52">
        <f t="shared" si="15"/>
        <v>1.4669926650366783E-2</v>
      </c>
      <c r="X12" s="52">
        <f t="shared" si="3"/>
        <v>-0.12997903563941304</v>
      </c>
      <c r="Y12" s="53">
        <f t="shared" si="4"/>
        <v>55988202</v>
      </c>
      <c r="Z12" s="53">
        <f t="shared" si="5"/>
        <v>1145016756</v>
      </c>
      <c r="AA12" s="8">
        <v>4</v>
      </c>
      <c r="AB12" s="54" t="str" cm="1">
        <f t="array" ref="AB12">IF($AC12="","",INDEX($V$9:$V$274,SMALL(IF($W$9:$W$274=$AC12,ROW($V$9:$V$274)-ROW($V$9)+1),COUNTIFS($AC$9:AC12,AC12))))</f>
        <v>CHAMS</v>
      </c>
      <c r="AC12" s="55">
        <f>IF(ROWS($AC$9:AC12)&lt;=$AC$5,SMALL($W$9:$W$274,ROWS($AC$9:AC12)),"")</f>
        <v>-6.9767441860465074E-2</v>
      </c>
      <c r="AD12" s="56" t="str">
        <f t="shared" si="6"/>
        <v>CHAMS</v>
      </c>
      <c r="AE12" s="57">
        <f t="shared" si="16"/>
        <v>-6.9767441860465074E-2</v>
      </c>
      <c r="AF12" s="57"/>
      <c r="AG12" s="54" t="str" cm="1">
        <f t="array" ref="AG12">IF($AH12="","",INDEX($V$9:$V$274,SMALL(IF($W$9:$W$274=$AH12,ROW($V$9:$V$274)-ROW($V$9)+1),COUNTIFS($AH$9:AH12,AH12))))</f>
        <v>VFDGROUP</v>
      </c>
      <c r="AH12" s="55">
        <f>IF(ROWS($AH$9:AH12)&lt;=$AH$5,LARGE($W$9:$W$274,ROWS($AH$9:AH12)),"")</f>
        <v>9.4640820980615714E-2</v>
      </c>
      <c r="AJ12" s="56" t="str">
        <f t="shared" si="7"/>
        <v>LEARNAFRCA</v>
      </c>
      <c r="AK12" s="57">
        <f t="shared" si="17"/>
        <v>-0.33333333333333337</v>
      </c>
      <c r="AM12" s="56" t="str">
        <f t="shared" si="8"/>
        <v>CHELLARAM</v>
      </c>
      <c r="AN12" s="57">
        <f t="shared" si="9"/>
        <v>1.1324324324324322</v>
      </c>
      <c r="AP12" s="56" t="str">
        <f t="shared" si="10"/>
        <v>UBA</v>
      </c>
      <c r="AQ12" s="58">
        <f t="shared" si="11"/>
        <v>33192143</v>
      </c>
      <c r="AR12" s="58"/>
      <c r="AS12" s="56" t="str">
        <f t="shared" si="12"/>
        <v>UBA</v>
      </c>
      <c r="AT12" s="59">
        <f t="shared" si="13"/>
        <v>1041050194.65</v>
      </c>
    </row>
    <row r="13" spans="2:46" x14ac:dyDescent="0.3">
      <c r="B13" s="60" t="s">
        <v>29</v>
      </c>
      <c r="C13" s="41">
        <v>15</v>
      </c>
      <c r="D13" s="61">
        <v>14.25</v>
      </c>
      <c r="E13" s="61">
        <v>14.25</v>
      </c>
      <c r="F13" s="42">
        <v>14.25</v>
      </c>
      <c r="G13" s="43">
        <v>-0.75</v>
      </c>
      <c r="H13" s="43">
        <v>-5</v>
      </c>
      <c r="I13" s="44">
        <v>1359439</v>
      </c>
      <c r="J13" s="62">
        <v>19294764.449999999</v>
      </c>
      <c r="K13" s="46">
        <v>-0.3065693430656935</v>
      </c>
      <c r="L13" s="47"/>
      <c r="N13" s="48" t="str">
        <v>SOVRENINS</v>
      </c>
      <c r="O13" s="49">
        <f t="shared" si="0"/>
        <v>0.93</v>
      </c>
      <c r="P13" s="50" t="str">
        <f t="shared" si="14"/>
        <v>9.5%</v>
      </c>
      <c r="T13" s="51">
        <f t="shared" si="1"/>
        <v>9.4117647058823604</v>
      </c>
      <c r="V13" s="7" t="str">
        <f t="shared" si="2"/>
        <v>AFRIPRUD</v>
      </c>
      <c r="W13" s="52">
        <f t="shared" si="15"/>
        <v>-0.05</v>
      </c>
      <c r="X13" s="52">
        <f t="shared" si="3"/>
        <v>-0.3065693430656935</v>
      </c>
      <c r="Y13" s="53">
        <f t="shared" si="4"/>
        <v>1359439</v>
      </c>
      <c r="Z13" s="53">
        <f t="shared" si="5"/>
        <v>19294764.449999999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NEIMETH</v>
      </c>
      <c r="AC13" s="55">
        <f>IF(ROWS($AC$9:AC13)&lt;=$AC$5,SMALL($W$9:$W$274,ROWS($AC$9:AC13)),"")</f>
        <v>-6.944444444444435E-2</v>
      </c>
      <c r="AD13" s="56" t="str">
        <f t="shared" si="6"/>
        <v>NEIMETH</v>
      </c>
      <c r="AE13" s="57">
        <f t="shared" si="16"/>
        <v>-6.944444444444435E-2</v>
      </c>
      <c r="AF13" s="57"/>
      <c r="AG13" s="54" t="str" cm="1">
        <f t="array" ref="AG13">IF($AH13="","",INDEX($V$9:$V$274,SMALL(IF($W$9:$W$274=$AH13,ROW($V$9:$V$274)-ROW($V$9)+1),COUNTIFS($AH$9:AH13,AH13))))</f>
        <v>SOVRENINS</v>
      </c>
      <c r="AH13" s="55">
        <f>IF(ROWS($AH$9:AH13)&lt;=$AH$5,LARGE($W$9:$W$274,ROWS($AH$9:AH13)),"")</f>
        <v>9.4117647058823597E-2</v>
      </c>
      <c r="AJ13" s="56" t="str">
        <f t="shared" si="7"/>
        <v>LASACO</v>
      </c>
      <c r="AK13" s="57">
        <f t="shared" si="17"/>
        <v>-0.33009708737864085</v>
      </c>
      <c r="AM13" s="56" t="str">
        <f t="shared" si="8"/>
        <v>LIVESTOCK</v>
      </c>
      <c r="AN13" s="57">
        <f t="shared" si="9"/>
        <v>1.1237864077669903</v>
      </c>
      <c r="AP13" s="56" t="str">
        <f t="shared" si="10"/>
        <v>GTCO</v>
      </c>
      <c r="AQ13" s="58">
        <f t="shared" si="11"/>
        <v>31024453</v>
      </c>
      <c r="AR13" s="58"/>
      <c r="AS13" s="56" t="str">
        <f t="shared" si="12"/>
        <v>FIDELITYBK</v>
      </c>
      <c r="AT13" s="59">
        <f t="shared" si="13"/>
        <v>725872518.45000005</v>
      </c>
    </row>
    <row r="14" spans="2:46" x14ac:dyDescent="0.3">
      <c r="B14" s="60" t="s">
        <v>30</v>
      </c>
      <c r="C14" s="41">
        <v>1.55</v>
      </c>
      <c r="D14" s="41">
        <v>1.6</v>
      </c>
      <c r="E14" s="41">
        <v>1.55</v>
      </c>
      <c r="F14" s="42">
        <v>1.56</v>
      </c>
      <c r="G14" s="43">
        <v>1.0000000000000009E-2</v>
      </c>
      <c r="H14" s="43">
        <v>0.64516129032258118</v>
      </c>
      <c r="I14" s="44">
        <v>9197427</v>
      </c>
      <c r="J14" s="62">
        <v>14442245.220000001</v>
      </c>
      <c r="K14" s="46">
        <v>9.090909090909105E-2</v>
      </c>
      <c r="L14" s="47"/>
      <c r="N14" s="48" t="str">
        <v>UACN</v>
      </c>
      <c r="O14" s="49">
        <f t="shared" si="0"/>
        <v>30.5</v>
      </c>
      <c r="P14" s="50" t="str">
        <f t="shared" si="14"/>
        <v>9%</v>
      </c>
      <c r="T14" s="51">
        <f t="shared" si="1"/>
        <v>8.9285714285714288</v>
      </c>
      <c r="V14" s="7" t="str">
        <f t="shared" si="2"/>
        <v>AIICO</v>
      </c>
      <c r="W14" s="52">
        <f t="shared" si="15"/>
        <v>6.4516129032258117E-3</v>
      </c>
      <c r="X14" s="52">
        <f t="shared" si="3"/>
        <v>9.090909090909105E-2</v>
      </c>
      <c r="Y14" s="53">
        <f t="shared" si="4"/>
        <v>9197427</v>
      </c>
      <c r="Z14" s="53">
        <f t="shared" si="5"/>
        <v>14442245.220000001</v>
      </c>
      <c r="AA14" s="8">
        <v>6</v>
      </c>
      <c r="AB14" s="54" t="str" cm="1">
        <f t="array" ref="AB14">IF($AC14="","",INDEX($V$9:$V$274,SMALL(IF($W$9:$W$274=$AC14,ROW($V$9:$V$274)-ROW($V$9)+1),COUNTIFS($AC$9:AC14,AC14))))</f>
        <v>FIDELITYBK</v>
      </c>
      <c r="AC14" s="55">
        <f>IF(ROWS($AC$9:AC14)&lt;=$AC$5,SMALL($W$9:$W$274,ROWS($AC$9:AC14)),"")</f>
        <v>-6.1855670103092751E-2</v>
      </c>
      <c r="AD14" s="56" t="str">
        <f t="shared" si="6"/>
        <v>FIDELITYBK</v>
      </c>
      <c r="AE14" s="57">
        <f t="shared" si="16"/>
        <v>-6.1855670103092751E-2</v>
      </c>
      <c r="AF14" s="57"/>
      <c r="AG14" s="54" t="str" cm="1">
        <f t="array" ref="AG14">IF($AH14="","",INDEX($V$9:$V$274,SMALL(IF($W$9:$W$274=$AH14,ROW($V$9:$V$274)-ROW($V$9)+1),COUNTIFS($AH$9:AH14,AH14))))</f>
        <v>UACN</v>
      </c>
      <c r="AH14" s="55">
        <f>IF(ROWS($AH$9:AH14)&lt;=$AH$5,LARGE($W$9:$W$274,ROWS($AH$9:AH14)),"")</f>
        <v>8.9285714285714288E-2</v>
      </c>
      <c r="AJ14" s="56" t="str">
        <f t="shared" si="7"/>
        <v>AFRIPRUD</v>
      </c>
      <c r="AK14" s="57">
        <f t="shared" si="17"/>
        <v>-0.3065693430656935</v>
      </c>
      <c r="AM14" s="56" t="str">
        <f t="shared" si="8"/>
        <v>NNFM</v>
      </c>
      <c r="AN14" s="57">
        <f t="shared" si="9"/>
        <v>0.99886104783599095</v>
      </c>
      <c r="AP14" s="56" t="str">
        <f t="shared" si="10"/>
        <v>CHAMS</v>
      </c>
      <c r="AQ14" s="58">
        <f t="shared" si="11"/>
        <v>24318171</v>
      </c>
      <c r="AR14" s="58"/>
      <c r="AS14" s="56" t="str">
        <f t="shared" si="12"/>
        <v>VFDGROUP</v>
      </c>
      <c r="AT14" s="59">
        <f t="shared" si="13"/>
        <v>260296690.09999999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225</v>
      </c>
      <c r="J15" s="62">
        <v>533812.5</v>
      </c>
      <c r="K15" s="46">
        <v>0</v>
      </c>
      <c r="L15" s="47"/>
      <c r="N15" s="48" t="str">
        <v>TIP</v>
      </c>
      <c r="O15" s="49">
        <f t="shared" si="0"/>
        <v>4.7</v>
      </c>
      <c r="P15" s="50" t="str">
        <f>IF($T$8="change",ROUNDUP((T15*1),1)&amp;"%",IF($T$8="YTD",ROUNDUP((T15*100),0)&amp;"%",T15))</f>
        <v>8.1%</v>
      </c>
      <c r="T15" s="51">
        <f t="shared" si="1"/>
        <v>8.0459770114942657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225</v>
      </c>
      <c r="Z15" s="53">
        <f t="shared" si="5"/>
        <v>533812.5</v>
      </c>
      <c r="AA15" s="8">
        <v>7</v>
      </c>
      <c r="AB15" s="54" t="str" cm="1">
        <f t="array" ref="AB15">IF($AC15="","",INDEX($V$9:$V$274,SMALL(IF($W$9:$W$274=$AC15,ROW($V$9:$V$274)-ROW($V$9)+1),COUNTIFS($AC$9:AC15,AC15))))</f>
        <v>JAIZBANK</v>
      </c>
      <c r="AC15" s="55">
        <f>IF(ROWS($AC$9:AC15)&lt;=$AC$5,SMALL($W$9:$W$274,ROWS($AC$9:AC15)),"")</f>
        <v>-6.0509554140127368E-2</v>
      </c>
      <c r="AD15" s="56" t="str">
        <f t="shared" si="6"/>
        <v>JAIZBANK</v>
      </c>
      <c r="AE15" s="57">
        <f t="shared" si="16"/>
        <v>-6.0509554140127368E-2</v>
      </c>
      <c r="AF15" s="57"/>
      <c r="AG15" s="54" t="str" cm="1">
        <f t="array" ref="AG15">IF($AH15="","",INDEX($V$9:$V$274,SMALL(IF($W$9:$W$274=$AH15,ROW($V$9:$V$274)-ROW($V$9)+1),COUNTIFS($AH$9:AH15,AH15))))</f>
        <v>TIP</v>
      </c>
      <c r="AH15" s="55">
        <f>IF(ROWS($AH$9:AH15)&lt;=$AH$5,LARGE($W$9:$W$274,ROWS($AH$9:AH15)),"")</f>
        <v>8.0459770114942653E-2</v>
      </c>
      <c r="AJ15" s="56" t="str">
        <f t="shared" si="7"/>
        <v>REGALINS</v>
      </c>
      <c r="AK15" s="57">
        <f t="shared" si="17"/>
        <v>-0.26666666666666661</v>
      </c>
      <c r="AM15" s="56" t="str">
        <f t="shared" si="8"/>
        <v>UPDC</v>
      </c>
      <c r="AN15" s="57">
        <f t="shared" si="9"/>
        <v>0.96855345911949664</v>
      </c>
      <c r="AP15" s="56" t="str">
        <f t="shared" si="10"/>
        <v>FCMB</v>
      </c>
      <c r="AQ15" s="58">
        <f t="shared" si="11"/>
        <v>21624999</v>
      </c>
      <c r="AR15" s="58"/>
      <c r="AS15" s="56" t="str">
        <f t="shared" si="12"/>
        <v>ARADEL</v>
      </c>
      <c r="AT15" s="59">
        <f t="shared" si="13"/>
        <v>254673436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11</v>
      </c>
      <c r="J16" s="62">
        <v>86.35</v>
      </c>
      <c r="K16" s="46">
        <v>0</v>
      </c>
      <c r="L16" s="47"/>
      <c r="N16" s="48" t="str">
        <v>CUSTODIAN</v>
      </c>
      <c r="O16" s="49">
        <f t="shared" si="0"/>
        <v>17.899999999999999</v>
      </c>
      <c r="P16" s="50" t="str">
        <f t="shared" ref="P16:P24" si="18">IF($T$8="change",ROUNDUP((T16*1),1)&amp;"%",IF($T$8="YTD",ROUNDUP((T16*100),0)&amp;"%",T16))</f>
        <v>5.3%</v>
      </c>
      <c r="T16" s="51">
        <f t="shared" si="1"/>
        <v>5.2941176470588154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</v>
      </c>
      <c r="Z16" s="53">
        <f t="shared" si="5"/>
        <v>86.35</v>
      </c>
      <c r="AA16" s="8">
        <v>8</v>
      </c>
      <c r="AB16" s="54" t="str" cm="1">
        <f t="array" ref="AB16">IF($AC16="","",INDEX($V$9:$V$274,SMALL(IF($W$9:$W$274=$AC16,ROW($V$9:$V$274)-ROW($V$9)+1),COUNTIFS($AC$9:AC16,AC16))))</f>
        <v>RTBRISCOE</v>
      </c>
      <c r="AC16" s="55">
        <f>IF(ROWS($AC$9:AC16)&lt;=$AC$5,SMALL($W$9:$W$274,ROWS($AC$9:AC16)),"")</f>
        <v>-5.660377358490571E-2</v>
      </c>
      <c r="AD16" s="56" t="str">
        <f t="shared" si="6"/>
        <v>RTBRISCOE</v>
      </c>
      <c r="AE16" s="57">
        <f t="shared" si="16"/>
        <v>-5.660377358490571E-2</v>
      </c>
      <c r="AF16" s="57"/>
      <c r="AG16" s="54" t="str" cm="1">
        <f t="array" ref="AG16">IF($AH16="","",INDEX($V$9:$V$274,SMALL(IF($W$9:$W$274=$AH16,ROW($V$9:$V$274)-ROW($V$9)+1),COUNTIFS($AH$9:AH16,AH16))))</f>
        <v>CUSTODIAN</v>
      </c>
      <c r="AH16" s="55">
        <f>IF(ROWS($AH$9:AH16)&lt;=$AH$5,LARGE($W$9:$W$274,ROWS($AH$9:AH16)),"")</f>
        <v>5.2941176470588151E-2</v>
      </c>
      <c r="AJ16" s="56" t="str">
        <f t="shared" si="7"/>
        <v>VERITASKAP</v>
      </c>
      <c r="AK16" s="57">
        <f t="shared" si="17"/>
        <v>-0.25735294117647067</v>
      </c>
      <c r="AM16" s="56" t="str">
        <f t="shared" si="8"/>
        <v>TIP</v>
      </c>
      <c r="AN16" s="57">
        <f t="shared" si="9"/>
        <v>0.88000000000000012</v>
      </c>
      <c r="AP16" s="56" t="str">
        <f t="shared" si="10"/>
        <v>TANTALIZER</v>
      </c>
      <c r="AQ16" s="58">
        <f t="shared" si="11"/>
        <v>14044123</v>
      </c>
      <c r="AR16" s="58"/>
      <c r="AS16" s="56" t="str">
        <f t="shared" si="12"/>
        <v>NESTLE</v>
      </c>
      <c r="AT16" s="59">
        <f t="shared" si="13"/>
        <v>209834677.80000001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566414</v>
      </c>
      <c r="J17" s="62">
        <v>254673436</v>
      </c>
      <c r="K17" s="46">
        <v>-0.16889632107023411</v>
      </c>
      <c r="L17" s="47"/>
      <c r="N17" s="48" t="str">
        <v>UNIONDICON</v>
      </c>
      <c r="O17" s="49">
        <f t="shared" si="0"/>
        <v>7.95</v>
      </c>
      <c r="P17" s="50" t="str">
        <f t="shared" si="18"/>
        <v>4.7%</v>
      </c>
      <c r="T17" s="51">
        <f t="shared" si="1"/>
        <v>4.6052631578947443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566414</v>
      </c>
      <c r="Z17" s="53">
        <f t="shared" si="5"/>
        <v>254673436</v>
      </c>
      <c r="AA17" s="8">
        <v>9</v>
      </c>
      <c r="AB17" s="54" t="str" cm="1">
        <f t="array" ref="AB17">IF($AC17="","",INDEX($V$9:$V$274,SMALL(IF($W$9:$W$274=$AC17,ROW($V$9:$V$274)-ROW($V$9)+1),COUNTIFS($AC$9:AC17,AC17))))</f>
        <v>FTNCOCOA</v>
      </c>
      <c r="AC17" s="55">
        <f>IF(ROWS($AC$9:AC17)&lt;=$AC$5,SMALL($W$9:$W$274,ROWS($AC$9:AC17)),"")</f>
        <v>-5.2631578947368356E-2</v>
      </c>
      <c r="AD17" s="56" t="str">
        <f t="shared" si="6"/>
        <v>FTNCOCOA</v>
      </c>
      <c r="AE17" s="57">
        <f t="shared" si="16"/>
        <v>-5.2631578947368356E-2</v>
      </c>
      <c r="AF17" s="57"/>
      <c r="AG17" s="54" t="str" cm="1">
        <f t="array" ref="AG17">IF($AH17="","",INDEX($V$9:$V$274,SMALL(IF($W$9:$W$274=$AH17,ROW($V$9:$V$274)-ROW($V$9)+1),COUNTIFS($AH$9:AH17,AH17))))</f>
        <v>UNIONDICON</v>
      </c>
      <c r="AH17" s="55">
        <f>IF(ROWS($AH$9:AH17)&lt;=$AH$5,LARGE($W$9:$W$274,ROWS($AH$9:AH17)),"")</f>
        <v>4.6052631578947442E-2</v>
      </c>
      <c r="AJ17" s="56" t="str">
        <f t="shared" si="7"/>
        <v>MAYBAKER</v>
      </c>
      <c r="AK17" s="57">
        <f t="shared" si="17"/>
        <v>-0.25531914893617025</v>
      </c>
      <c r="AM17" s="56" t="str">
        <f t="shared" si="8"/>
        <v>HONYFLOUR</v>
      </c>
      <c r="AN17" s="57">
        <f t="shared" si="9"/>
        <v>0.82539682539682535</v>
      </c>
      <c r="AP17" s="56" t="str">
        <f t="shared" si="10"/>
        <v>UNIVINSURE</v>
      </c>
      <c r="AQ17" s="58">
        <f t="shared" si="11"/>
        <v>11463754</v>
      </c>
      <c r="AR17" s="58"/>
      <c r="AS17" s="56" t="str">
        <f t="shared" si="12"/>
        <v>OANDO</v>
      </c>
      <c r="AT17" s="59">
        <f t="shared" si="13"/>
        <v>207045551.75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2850</v>
      </c>
      <c r="J18" s="62">
        <v>5814</v>
      </c>
      <c r="K18" s="46">
        <v>0.14835164835164827</v>
      </c>
      <c r="L18" s="47"/>
      <c r="N18" s="48" t="str">
        <v>WEMABANK</v>
      </c>
      <c r="O18" s="49">
        <f t="shared" si="0"/>
        <v>11.5</v>
      </c>
      <c r="P18" s="50" t="str">
        <f t="shared" si="18"/>
        <v>4.6%</v>
      </c>
      <c r="T18" s="51">
        <f t="shared" si="1"/>
        <v>4.5454545454545459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2850</v>
      </c>
      <c r="Z18" s="53">
        <f t="shared" si="5"/>
        <v>5814</v>
      </c>
      <c r="AA18" s="8">
        <v>10</v>
      </c>
      <c r="AB18" s="54" t="str" cm="1">
        <f t="array" ref="AB18">IF($AC18="","",INDEX($V$9:$V$274,SMALL(IF($W$9:$W$274=$AC18,ROW($V$9:$V$274)-ROW($V$9)+1),COUNTIFS($AC$9:AC18,AC18))))</f>
        <v>REGALINS</v>
      </c>
      <c r="AC18" s="55">
        <f>IF(ROWS($AC$9:AC18)&lt;=$AC$5,SMALL($W$9:$W$274,ROWS($AC$9:AC18)),"")</f>
        <v>-5.1724137931034343E-2</v>
      </c>
      <c r="AD18" s="56" t="str">
        <f t="shared" si="6"/>
        <v>REGALINS</v>
      </c>
      <c r="AE18" s="57">
        <f t="shared" si="16"/>
        <v>-5.1724137931034343E-2</v>
      </c>
      <c r="AF18" s="57"/>
      <c r="AG18" s="54" t="str" cm="1">
        <f t="array" ref="AG18">IF($AH18="","",INDEX($V$9:$V$274,SMALL(IF($W$9:$W$274=$AH18,ROW($V$9:$V$274)-ROW($V$9)+1),COUNTIFS($AH$9:AH18,AH18))))</f>
        <v>WEMABANK</v>
      </c>
      <c r="AH18" s="55">
        <f>IF(ROWS($AH$9:AH18)&lt;=$AH$5,LARGE($W$9:$W$274,ROWS($AH$9:AH18)),"")</f>
        <v>4.5454545454545456E-2</v>
      </c>
      <c r="AJ18" s="56" t="str">
        <f t="shared" si="7"/>
        <v>UCAP</v>
      </c>
      <c r="AK18" s="57">
        <f t="shared" si="17"/>
        <v>-0.25490196078431371</v>
      </c>
      <c r="AM18" s="56" t="str">
        <f t="shared" si="8"/>
        <v>PRESCO</v>
      </c>
      <c r="AN18" s="57">
        <f t="shared" si="9"/>
        <v>0.65263157894736845</v>
      </c>
      <c r="AP18" s="56" t="str">
        <f t="shared" si="10"/>
        <v>UCAP</v>
      </c>
      <c r="AQ18" s="58">
        <f t="shared" si="11"/>
        <v>9892112</v>
      </c>
      <c r="AR18" s="58"/>
      <c r="AS18" s="56" t="str">
        <f t="shared" si="12"/>
        <v>MTNN</v>
      </c>
      <c r="AT18" s="59">
        <f t="shared" si="13"/>
        <v>203785812.69999999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20674</v>
      </c>
      <c r="J19" s="62">
        <v>393957.3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20674</v>
      </c>
      <c r="Z19" s="53">
        <f t="shared" si="5"/>
        <v>393957.3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4550</v>
      </c>
      <c r="J20" s="62">
        <v>409045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4550</v>
      </c>
      <c r="Z20" s="53">
        <f t="shared" si="5"/>
        <v>409045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95256</v>
      </c>
      <c r="J21" s="62">
        <v>7191165</v>
      </c>
      <c r="K21" s="46">
        <v>-9.9999999999999978E-2</v>
      </c>
      <c r="L21" s="47"/>
      <c r="N21" s="65">
        <f>COUNTIF($H$9:$H$235,"&gt;0.00")</f>
        <v>28</v>
      </c>
      <c r="O21" s="65">
        <f>COUNTIF($H$9:$H$237,"&lt;0.00")</f>
        <v>24</v>
      </c>
      <c r="P21" s="65">
        <f>COUNTIF($H$9:$H$206,"=0.00")</f>
        <v>76</v>
      </c>
      <c r="Q21" s="66">
        <f>N21/O21</f>
        <v>1.1666666666666667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95256</v>
      </c>
      <c r="Z21" s="53">
        <f t="shared" si="5"/>
        <v>7191165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3879</v>
      </c>
      <c r="J22" s="62">
        <v>1459279.8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3879</v>
      </c>
      <c r="Z22" s="53">
        <f t="shared" si="5"/>
        <v>1459279.8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112677</v>
      </c>
      <c r="J23" s="62">
        <v>2601216.15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112677</v>
      </c>
      <c r="Z23" s="53">
        <f t="shared" si="5"/>
        <v>2601216.15</v>
      </c>
      <c r="AG23" s="57"/>
      <c r="AH23" s="57"/>
      <c r="AI23" s="67"/>
    </row>
    <row r="24" spans="2:46" x14ac:dyDescent="0.3">
      <c r="B24" s="60" t="s">
        <v>44</v>
      </c>
      <c r="C24" s="41">
        <v>41.5</v>
      </c>
      <c r="D24" s="61">
        <v>41.5</v>
      </c>
      <c r="E24" s="61">
        <v>41.5</v>
      </c>
      <c r="F24" s="42">
        <v>41.5</v>
      </c>
      <c r="G24" s="43">
        <v>0</v>
      </c>
      <c r="H24" s="43">
        <v>0</v>
      </c>
      <c r="I24" s="44">
        <v>14782</v>
      </c>
      <c r="J24" s="62">
        <v>585794.05000000005</v>
      </c>
      <c r="K24" s="46">
        <v>9.210526315789469E-2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9.210526315789469E-2</v>
      </c>
      <c r="Y24" s="53">
        <f t="shared" si="4"/>
        <v>14782</v>
      </c>
      <c r="Z24" s="53">
        <f t="shared" si="5"/>
        <v>585794.05000000005</v>
      </c>
      <c r="AG24" s="57"/>
      <c r="AH24" s="57"/>
      <c r="AI24" s="67"/>
    </row>
    <row r="25" spans="2:46" x14ac:dyDescent="0.3">
      <c r="B25" s="60" t="s">
        <v>45</v>
      </c>
      <c r="C25" s="41">
        <v>2.54</v>
      </c>
      <c r="D25" s="41">
        <v>2.54</v>
      </c>
      <c r="E25" s="41">
        <v>2.35</v>
      </c>
      <c r="F25" s="42">
        <v>2.54</v>
      </c>
      <c r="G25" s="43">
        <v>0</v>
      </c>
      <c r="H25" s="43">
        <v>0</v>
      </c>
      <c r="I25" s="44">
        <v>1028725</v>
      </c>
      <c r="J25" s="62">
        <v>2569714.7599999998</v>
      </c>
      <c r="K25" s="46">
        <v>9.4827586206896575E-2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9.4827586206896575E-2</v>
      </c>
      <c r="Y25" s="53">
        <f t="shared" si="4"/>
        <v>1028725</v>
      </c>
      <c r="Z25" s="53">
        <f t="shared" si="5"/>
        <v>2569714.7599999998</v>
      </c>
      <c r="AG25" s="57"/>
      <c r="AH25" s="57"/>
      <c r="AI25" s="67"/>
    </row>
    <row r="26" spans="2:46" x14ac:dyDescent="0.3">
      <c r="B26" s="60" t="s">
        <v>46</v>
      </c>
      <c r="C26" s="41">
        <v>3.89</v>
      </c>
      <c r="D26" s="61">
        <v>3.75</v>
      </c>
      <c r="E26" s="61">
        <v>3.75</v>
      </c>
      <c r="F26" s="42">
        <v>3.75</v>
      </c>
      <c r="G26" s="43">
        <v>-0.14000000000000012</v>
      </c>
      <c r="H26" s="43">
        <v>-3.5989717223650417</v>
      </c>
      <c r="I26" s="44">
        <v>117900</v>
      </c>
      <c r="J26" s="62">
        <v>441705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-3.5989717223650415E-2</v>
      </c>
      <c r="X26" s="52">
        <f t="shared" si="3"/>
        <v>-1.5748031496062964E-2</v>
      </c>
      <c r="Y26" s="53">
        <f t="shared" si="4"/>
        <v>117900</v>
      </c>
      <c r="Z26" s="53">
        <f t="shared" si="5"/>
        <v>441705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2.0499999999999998</v>
      </c>
      <c r="E27" s="61">
        <v>2</v>
      </c>
      <c r="F27" s="42">
        <v>2</v>
      </c>
      <c r="G27" s="43">
        <v>-0.14999999999999991</v>
      </c>
      <c r="H27" s="43">
        <v>-6.9767441860465071</v>
      </c>
      <c r="I27" s="44">
        <v>24318171</v>
      </c>
      <c r="J27" s="62">
        <v>49089579.259999998</v>
      </c>
      <c r="K27" s="46">
        <v>5.0251256281406143E-3</v>
      </c>
      <c r="L27" s="47"/>
      <c r="V27" s="7" t="str">
        <f t="shared" si="2"/>
        <v>CHAMS</v>
      </c>
      <c r="W27" s="52">
        <f t="shared" si="15"/>
        <v>-6.9767441860465074E-2</v>
      </c>
      <c r="X27" s="52">
        <f t="shared" si="3"/>
        <v>5.0251256281406143E-3</v>
      </c>
      <c r="Y27" s="53">
        <f t="shared" si="4"/>
        <v>24318171</v>
      </c>
      <c r="Z27" s="53">
        <f t="shared" si="5"/>
        <v>49089579.259999998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68184</v>
      </c>
      <c r="J28" s="62">
        <v>556023.5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68184</v>
      </c>
      <c r="Z28" s="53">
        <f t="shared" si="5"/>
        <v>556023.5</v>
      </c>
      <c r="AG28" s="57"/>
      <c r="AH28" s="57"/>
      <c r="AI28" s="67"/>
    </row>
    <row r="29" spans="2:46" x14ac:dyDescent="0.3">
      <c r="B29" s="60" t="s">
        <v>49</v>
      </c>
      <c r="C29" s="41">
        <v>3.6</v>
      </c>
      <c r="D29" s="41">
        <v>3.73</v>
      </c>
      <c r="E29" s="41">
        <v>3.73</v>
      </c>
      <c r="F29" s="42">
        <v>3.73</v>
      </c>
      <c r="G29" s="43">
        <v>0.12999999999999989</v>
      </c>
      <c r="H29" s="43">
        <v>3.6111111111111081</v>
      </c>
      <c r="I29" s="44">
        <v>340504</v>
      </c>
      <c r="J29" s="62">
        <v>1258693.8400000001</v>
      </c>
      <c r="K29" s="46">
        <v>-1.0610079575596787E-2</v>
      </c>
      <c r="L29" s="47"/>
      <c r="V29" s="7" t="str">
        <f t="shared" si="2"/>
        <v>CILEASING</v>
      </c>
      <c r="W29" s="52">
        <f t="shared" si="15"/>
        <v>3.611111111111108E-2</v>
      </c>
      <c r="X29" s="52">
        <f t="shared" si="3"/>
        <v>-1.0610079575596787E-2</v>
      </c>
      <c r="Y29" s="53">
        <f t="shared" si="4"/>
        <v>340504</v>
      </c>
      <c r="Z29" s="53">
        <f t="shared" si="5"/>
        <v>1258693.8400000001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3.09</v>
      </c>
      <c r="E30" s="41">
        <v>2.75</v>
      </c>
      <c r="F30" s="42">
        <v>2.75</v>
      </c>
      <c r="G30" s="43">
        <v>-0.25</v>
      </c>
      <c r="H30" s="43">
        <v>-8.3333333333333321</v>
      </c>
      <c r="I30" s="44">
        <v>662891</v>
      </c>
      <c r="J30" s="62">
        <v>1944933.63</v>
      </c>
      <c r="K30" s="46">
        <v>-0.20289855072463769</v>
      </c>
      <c r="L30" s="47"/>
      <c r="V30" s="7" t="str">
        <f t="shared" si="2"/>
        <v>CONHALLPLC</v>
      </c>
      <c r="W30" s="52">
        <f t="shared" si="15"/>
        <v>-8.3333333333333315E-2</v>
      </c>
      <c r="X30" s="52">
        <f t="shared" si="3"/>
        <v>-0.20289855072463769</v>
      </c>
      <c r="Y30" s="53">
        <f t="shared" si="4"/>
        <v>662891</v>
      </c>
      <c r="Z30" s="53">
        <f t="shared" si="5"/>
        <v>1944933.63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5925</v>
      </c>
      <c r="J31" s="62">
        <v>1766242.5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5925</v>
      </c>
      <c r="Z31" s="53">
        <f t="shared" si="5"/>
        <v>1766242.5</v>
      </c>
    </row>
    <row r="32" spans="2:46" x14ac:dyDescent="0.3">
      <c r="B32" s="60" t="s">
        <v>52</v>
      </c>
      <c r="C32" s="41">
        <v>2.8</v>
      </c>
      <c r="D32" s="61">
        <v>2.9</v>
      </c>
      <c r="E32" s="61">
        <v>2.9</v>
      </c>
      <c r="F32" s="42">
        <v>2.9</v>
      </c>
      <c r="G32" s="43">
        <v>0.10000000000000009</v>
      </c>
      <c r="H32" s="43">
        <v>3.5714285714285747</v>
      </c>
      <c r="I32" s="44">
        <v>140806</v>
      </c>
      <c r="J32" s="62">
        <v>409766.76</v>
      </c>
      <c r="K32" s="46">
        <v>-0.19444444444444453</v>
      </c>
      <c r="L32" s="47"/>
      <c r="V32" s="7" t="str">
        <f t="shared" si="2"/>
        <v>CORNERST</v>
      </c>
      <c r="W32" s="52">
        <f t="shared" si="15"/>
        <v>3.5714285714285747E-2</v>
      </c>
      <c r="X32" s="52">
        <f t="shared" si="3"/>
        <v>-0.19444444444444453</v>
      </c>
      <c r="Y32" s="53">
        <f t="shared" si="4"/>
        <v>140806</v>
      </c>
      <c r="Z32" s="53">
        <f t="shared" si="5"/>
        <v>409766.76</v>
      </c>
    </row>
    <row r="33" spans="2:26" x14ac:dyDescent="0.3">
      <c r="B33" s="60" t="s">
        <v>53</v>
      </c>
      <c r="C33" s="41">
        <v>17</v>
      </c>
      <c r="D33" s="61">
        <v>18</v>
      </c>
      <c r="E33" s="61">
        <v>17</v>
      </c>
      <c r="F33" s="42">
        <v>17.899999999999999</v>
      </c>
      <c r="G33" s="43">
        <v>0.89999999999999858</v>
      </c>
      <c r="H33" s="43">
        <v>5.2941176470588154</v>
      </c>
      <c r="I33" s="44">
        <v>3833243</v>
      </c>
      <c r="J33" s="62">
        <v>66193520.200000003</v>
      </c>
      <c r="K33" s="46">
        <v>4.6783625730993927E-2</v>
      </c>
      <c r="V33" s="7" t="str">
        <f t="shared" si="2"/>
        <v>CUSTODIAN</v>
      </c>
      <c r="W33" s="52">
        <f t="shared" si="15"/>
        <v>5.2941176470588151E-2</v>
      </c>
      <c r="X33" s="52">
        <f t="shared" si="3"/>
        <v>4.6783625730993927E-2</v>
      </c>
      <c r="Y33" s="53">
        <f t="shared" si="4"/>
        <v>3833243</v>
      </c>
      <c r="Z33" s="53">
        <f t="shared" si="5"/>
        <v>66193520.200000003</v>
      </c>
    </row>
    <row r="34" spans="2:26" x14ac:dyDescent="0.3">
      <c r="B34" s="60" t="s">
        <v>54</v>
      </c>
      <c r="C34" s="41">
        <v>2.3199999999999998</v>
      </c>
      <c r="D34" s="41">
        <v>2.4900000000000002</v>
      </c>
      <c r="E34" s="41">
        <v>2.2599999999999998</v>
      </c>
      <c r="F34" s="42">
        <v>2.2999999999999998</v>
      </c>
      <c r="G34" s="43">
        <v>-2.0000000000000018E-2</v>
      </c>
      <c r="H34" s="43">
        <v>-0.86206896551724221</v>
      </c>
      <c r="I34" s="44">
        <v>4374043</v>
      </c>
      <c r="J34" s="62">
        <v>10156158.880000001</v>
      </c>
      <c r="K34" s="46">
        <v>0</v>
      </c>
      <c r="L34" s="47"/>
      <c r="V34" s="7" t="str">
        <f t="shared" si="2"/>
        <v>CUTIX</v>
      </c>
      <c r="W34" s="52">
        <f t="shared" si="15"/>
        <v>-8.6206896551724223E-3</v>
      </c>
      <c r="X34" s="52">
        <f t="shared" si="3"/>
        <v>0</v>
      </c>
      <c r="Y34" s="53">
        <f t="shared" si="4"/>
        <v>4374043</v>
      </c>
      <c r="Z34" s="53">
        <f t="shared" si="5"/>
        <v>10156158.880000001</v>
      </c>
    </row>
    <row r="35" spans="2:26" x14ac:dyDescent="0.3">
      <c r="B35" s="60" t="s">
        <v>55</v>
      </c>
      <c r="C35" s="41">
        <v>7.9</v>
      </c>
      <c r="D35" s="61">
        <v>7.9</v>
      </c>
      <c r="E35" s="61">
        <v>7.9</v>
      </c>
      <c r="F35" s="42">
        <v>7.9</v>
      </c>
      <c r="G35" s="43">
        <v>0</v>
      </c>
      <c r="H35" s="43">
        <v>0</v>
      </c>
      <c r="I35" s="44">
        <v>396358</v>
      </c>
      <c r="J35" s="62">
        <v>3112274.55</v>
      </c>
      <c r="K35" s="46">
        <v>2.5974025974025983E-2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2.5974025974025983E-2</v>
      </c>
      <c r="Y35" s="53">
        <f t="shared" si="4"/>
        <v>396358</v>
      </c>
      <c r="Z35" s="53">
        <f t="shared" si="5"/>
        <v>3112274.55</v>
      </c>
    </row>
    <row r="36" spans="2:26" x14ac:dyDescent="0.3">
      <c r="B36" s="60" t="s">
        <v>56</v>
      </c>
      <c r="C36" s="41">
        <v>0.63</v>
      </c>
      <c r="D36" s="61">
        <v>0.63</v>
      </c>
      <c r="E36" s="61">
        <v>0.63</v>
      </c>
      <c r="F36" s="42">
        <v>0.63</v>
      </c>
      <c r="G36" s="43">
        <v>0</v>
      </c>
      <c r="H36" s="43">
        <v>0</v>
      </c>
      <c r="I36" s="44">
        <v>219510</v>
      </c>
      <c r="J36" s="62">
        <v>134980.93</v>
      </c>
      <c r="K36" s="46">
        <v>0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</v>
      </c>
      <c r="Y36" s="53">
        <f t="shared" si="4"/>
        <v>219510</v>
      </c>
      <c r="Z36" s="53">
        <f t="shared" si="5"/>
        <v>134980.93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35366</v>
      </c>
      <c r="J37" s="62">
        <v>15278112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35366</v>
      </c>
      <c r="Z37" s="53">
        <f t="shared" si="5"/>
        <v>15278112</v>
      </c>
    </row>
    <row r="38" spans="2:26" x14ac:dyDescent="0.3">
      <c r="B38" s="60" t="s">
        <v>58</v>
      </c>
      <c r="C38" s="41">
        <v>33.700000000000003</v>
      </c>
      <c r="D38" s="41">
        <v>33.700000000000003</v>
      </c>
      <c r="E38" s="41">
        <v>33.700000000000003</v>
      </c>
      <c r="F38" s="42">
        <v>33.700000000000003</v>
      </c>
      <c r="G38" s="43">
        <v>0</v>
      </c>
      <c r="H38" s="43">
        <v>0</v>
      </c>
      <c r="I38" s="44">
        <v>319777</v>
      </c>
      <c r="J38" s="62">
        <v>10609247.6</v>
      </c>
      <c r="K38" s="46">
        <v>3.6923076923077058E-2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3.6923076923077058E-2</v>
      </c>
      <c r="Y38" s="53">
        <f t="shared" si="4"/>
        <v>319777</v>
      </c>
      <c r="Z38" s="53">
        <f t="shared" si="5"/>
        <v>10609247.6</v>
      </c>
    </row>
    <row r="39" spans="2:26" x14ac:dyDescent="0.3">
      <c r="B39" s="60" t="s">
        <v>59</v>
      </c>
      <c r="C39" s="41">
        <v>0.93</v>
      </c>
      <c r="D39" s="61">
        <v>0.9</v>
      </c>
      <c r="E39" s="61">
        <v>0.9</v>
      </c>
      <c r="F39" s="42">
        <v>0.9</v>
      </c>
      <c r="G39" s="43">
        <v>-3.0000000000000027E-2</v>
      </c>
      <c r="H39" s="43">
        <v>-3.2258064516129057</v>
      </c>
      <c r="I39" s="44">
        <v>892623</v>
      </c>
      <c r="J39" s="62">
        <v>803739.15</v>
      </c>
      <c r="K39" s="46">
        <v>-0.23728813559322026</v>
      </c>
      <c r="L39" s="47"/>
      <c r="V39" s="7" t="str">
        <f t="shared" si="2"/>
        <v>DEAPCAP</v>
      </c>
      <c r="W39" s="52">
        <f t="shared" si="15"/>
        <v>-3.2258064516129059E-2</v>
      </c>
      <c r="X39" s="52">
        <f t="shared" si="3"/>
        <v>-0.23728813559322026</v>
      </c>
      <c r="Y39" s="53">
        <f t="shared" si="4"/>
        <v>892623</v>
      </c>
      <c r="Z39" s="53">
        <f t="shared" si="5"/>
        <v>803739.15</v>
      </c>
    </row>
    <row r="40" spans="2:26" x14ac:dyDescent="0.3">
      <c r="B40" s="60" t="s">
        <v>60</v>
      </c>
      <c r="C40" s="41">
        <v>3.14</v>
      </c>
      <c r="D40" s="41">
        <v>3.23</v>
      </c>
      <c r="E40" s="41">
        <v>3.1</v>
      </c>
      <c r="F40" s="42">
        <v>3.22</v>
      </c>
      <c r="G40" s="43">
        <v>8.0000000000000071E-2</v>
      </c>
      <c r="H40" s="43">
        <v>2.5477707006369448</v>
      </c>
      <c r="I40" s="44">
        <v>1927786</v>
      </c>
      <c r="J40" s="62">
        <v>6089536.2699999996</v>
      </c>
      <c r="K40" s="46">
        <v>1.8987341772152E-2</v>
      </c>
      <c r="L40" s="47"/>
      <c r="V40" s="7" t="str">
        <f t="shared" si="2"/>
        <v>ELLAHLAKES</v>
      </c>
      <c r="W40" s="52">
        <f t="shared" si="15"/>
        <v>2.5477707006369449E-2</v>
      </c>
      <c r="X40" s="52">
        <f t="shared" si="3"/>
        <v>1.8987341772152E-2</v>
      </c>
      <c r="Y40" s="53">
        <f t="shared" si="4"/>
        <v>1927786</v>
      </c>
      <c r="Z40" s="53">
        <f t="shared" si="5"/>
        <v>6089536.2699999996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2</v>
      </c>
      <c r="J41" s="62">
        <v>50.1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2</v>
      </c>
      <c r="Z41" s="53">
        <f t="shared" si="5"/>
        <v>50.1</v>
      </c>
    </row>
    <row r="42" spans="2:26" x14ac:dyDescent="0.3">
      <c r="B42" s="60" t="s">
        <v>62</v>
      </c>
      <c r="C42" s="41">
        <v>32.299999999999997</v>
      </c>
      <c r="D42" s="61">
        <v>32.299999999999997</v>
      </c>
      <c r="E42" s="61">
        <v>32.299999999999997</v>
      </c>
      <c r="F42" s="42">
        <v>32.299999999999997</v>
      </c>
      <c r="G42" s="43">
        <v>0</v>
      </c>
      <c r="H42" s="43">
        <v>0</v>
      </c>
      <c r="I42" s="44">
        <v>169761</v>
      </c>
      <c r="J42" s="62">
        <v>5398929.6500000004</v>
      </c>
      <c r="K42" s="46">
        <v>0.32921810699588461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0.32921810699588461</v>
      </c>
      <c r="Y42" s="53">
        <f t="shared" si="4"/>
        <v>169761</v>
      </c>
      <c r="Z42" s="53">
        <f t="shared" si="5"/>
        <v>5398929.6500000004</v>
      </c>
    </row>
    <row r="43" spans="2:26" x14ac:dyDescent="0.3">
      <c r="B43" s="60" t="s">
        <v>63</v>
      </c>
      <c r="C43" s="41">
        <v>26.85</v>
      </c>
      <c r="D43" s="61">
        <v>26.85</v>
      </c>
      <c r="E43" s="61">
        <v>26.85</v>
      </c>
      <c r="F43" s="42">
        <v>26.85</v>
      </c>
      <c r="G43" s="43">
        <v>0</v>
      </c>
      <c r="H43" s="43">
        <v>0</v>
      </c>
      <c r="I43" s="44">
        <v>1104674</v>
      </c>
      <c r="J43" s="62">
        <v>30191784.899999999</v>
      </c>
      <c r="K43" s="46">
        <v>-4.1071428571428537E-2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-4.1071428571428537E-2</v>
      </c>
      <c r="Y43" s="53">
        <f t="shared" si="4"/>
        <v>1104674</v>
      </c>
      <c r="Z43" s="53">
        <f t="shared" si="5"/>
        <v>30191784.899999999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15425</v>
      </c>
      <c r="J44" s="62">
        <v>91106.75</v>
      </c>
      <c r="K44" s="46">
        <v>-0.11538461538461542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-0.11538461538461542</v>
      </c>
      <c r="Y44" s="53">
        <f t="shared" si="4"/>
        <v>15425</v>
      </c>
      <c r="Z44" s="53">
        <f t="shared" si="5"/>
        <v>91106.75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71240</v>
      </c>
      <c r="J45" s="62">
        <v>727849.55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71240</v>
      </c>
      <c r="Z45" s="53">
        <f t="shared" si="5"/>
        <v>727849.55</v>
      </c>
    </row>
    <row r="46" spans="2:26" x14ac:dyDescent="0.3">
      <c r="B46" s="60" t="s">
        <v>66</v>
      </c>
      <c r="C46" s="41">
        <v>9.35</v>
      </c>
      <c r="D46" s="61">
        <v>9.25</v>
      </c>
      <c r="E46" s="61">
        <v>8.6999999999999993</v>
      </c>
      <c r="F46" s="42">
        <v>9.25</v>
      </c>
      <c r="G46" s="43">
        <v>-9.9999999999999645E-2</v>
      </c>
      <c r="H46" s="43">
        <v>-1.0695187165775364</v>
      </c>
      <c r="I46" s="44">
        <v>21624999</v>
      </c>
      <c r="J46" s="62">
        <v>192948595.84999999</v>
      </c>
      <c r="K46" s="46">
        <v>-1.5957446808510634E-2</v>
      </c>
      <c r="L46" s="47"/>
      <c r="V46" s="7" t="str">
        <f t="shared" si="2"/>
        <v>FCMB</v>
      </c>
      <c r="W46" s="52">
        <f t="shared" si="15"/>
        <v>-1.0695187165775364E-2</v>
      </c>
      <c r="X46" s="52">
        <f t="shared" si="3"/>
        <v>-1.5957446808510634E-2</v>
      </c>
      <c r="Y46" s="53">
        <f t="shared" si="4"/>
        <v>21624999</v>
      </c>
      <c r="Z46" s="53">
        <f t="shared" si="5"/>
        <v>192948595.84999999</v>
      </c>
    </row>
    <row r="47" spans="2:26" x14ac:dyDescent="0.3">
      <c r="B47" s="60" t="s">
        <v>67</v>
      </c>
      <c r="C47" s="41">
        <v>19.399999999999999</v>
      </c>
      <c r="D47" s="61">
        <v>19.5</v>
      </c>
      <c r="E47" s="61">
        <v>18.2</v>
      </c>
      <c r="F47" s="42">
        <v>18.2</v>
      </c>
      <c r="G47" s="43">
        <v>-1.1999999999999993</v>
      </c>
      <c r="H47" s="43">
        <v>-6.185567010309275</v>
      </c>
      <c r="I47" s="44">
        <v>39000474</v>
      </c>
      <c r="J47" s="62">
        <v>725872518.45000005</v>
      </c>
      <c r="K47" s="46">
        <v>4.0000000000000036E-2</v>
      </c>
      <c r="L47" s="47"/>
      <c r="V47" s="7" t="str">
        <f t="shared" si="2"/>
        <v>FIDELITYBK</v>
      </c>
      <c r="W47" s="52">
        <f t="shared" si="15"/>
        <v>-6.1855670103092751E-2</v>
      </c>
      <c r="X47" s="52">
        <f t="shared" si="3"/>
        <v>4.0000000000000036E-2</v>
      </c>
      <c r="Y47" s="53">
        <f t="shared" si="4"/>
        <v>39000474</v>
      </c>
      <c r="Z47" s="53">
        <f t="shared" si="5"/>
        <v>725872518.45000005</v>
      </c>
    </row>
    <row r="48" spans="2:26" x14ac:dyDescent="0.3">
      <c r="B48" s="60" t="s">
        <v>68</v>
      </c>
      <c r="C48" s="41">
        <v>18.7</v>
      </c>
      <c r="D48" s="61">
        <v>18.7</v>
      </c>
      <c r="E48" s="61">
        <v>18.7</v>
      </c>
      <c r="F48" s="42">
        <v>18.7</v>
      </c>
      <c r="G48" s="43">
        <v>0</v>
      </c>
      <c r="H48" s="43">
        <v>0</v>
      </c>
      <c r="I48" s="44">
        <v>102674</v>
      </c>
      <c r="J48" s="62">
        <v>1906030.8</v>
      </c>
      <c r="K48" s="46">
        <v>0.20645161290322567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0.20645161290322567</v>
      </c>
      <c r="Y48" s="53">
        <f t="shared" si="4"/>
        <v>102674</v>
      </c>
      <c r="Z48" s="53">
        <f t="shared" si="5"/>
        <v>1906030.8</v>
      </c>
    </row>
    <row r="49" spans="2:26" x14ac:dyDescent="0.3">
      <c r="B49" s="60" t="s">
        <v>69</v>
      </c>
      <c r="C49" s="41">
        <v>25</v>
      </c>
      <c r="D49" s="61">
        <v>25.5</v>
      </c>
      <c r="E49" s="61">
        <v>25</v>
      </c>
      <c r="F49" s="42">
        <v>25</v>
      </c>
      <c r="G49" s="43">
        <v>0</v>
      </c>
      <c r="H49" s="43">
        <v>0</v>
      </c>
      <c r="I49" s="44">
        <v>5668373</v>
      </c>
      <c r="J49" s="62">
        <v>143055466.84999999</v>
      </c>
      <c r="K49" s="46">
        <v>-0.10873440285204994</v>
      </c>
      <c r="L49" s="47"/>
      <c r="V49" s="7" t="str">
        <f t="shared" si="2"/>
        <v>FIRSTHOLDCO</v>
      </c>
      <c r="W49" s="52">
        <f t="shared" si="15"/>
        <v>0</v>
      </c>
      <c r="X49" s="52">
        <f t="shared" si="3"/>
        <v>-0.10873440285204994</v>
      </c>
      <c r="Y49" s="53">
        <f t="shared" si="4"/>
        <v>5668373</v>
      </c>
      <c r="Z49" s="53">
        <f t="shared" si="5"/>
        <v>143055466.84999999</v>
      </c>
    </row>
    <row r="50" spans="2:26" x14ac:dyDescent="0.3">
      <c r="B50" s="60" t="s">
        <v>70</v>
      </c>
      <c r="C50" s="41">
        <v>1.9</v>
      </c>
      <c r="D50" s="61">
        <v>1.96</v>
      </c>
      <c r="E50" s="61">
        <v>1.8</v>
      </c>
      <c r="F50" s="42">
        <v>1.8</v>
      </c>
      <c r="G50" s="43">
        <v>-9.9999999999999867E-2</v>
      </c>
      <c r="H50" s="43">
        <v>-5.2631578947368354</v>
      </c>
      <c r="I50" s="44">
        <v>1135905</v>
      </c>
      <c r="J50" s="62">
        <v>2181463.35</v>
      </c>
      <c r="K50" s="46">
        <v>-1.098901098901095E-2</v>
      </c>
      <c r="L50" s="47"/>
      <c r="V50" s="7" t="str">
        <f t="shared" si="2"/>
        <v>FTNCOCOA</v>
      </c>
      <c r="W50" s="52">
        <f t="shared" si="15"/>
        <v>-5.2631578947368356E-2</v>
      </c>
      <c r="X50" s="52">
        <f t="shared" si="3"/>
        <v>-1.098901098901095E-2</v>
      </c>
      <c r="Y50" s="53">
        <f t="shared" si="4"/>
        <v>1135905</v>
      </c>
      <c r="Z50" s="53">
        <f t="shared" si="5"/>
        <v>2181463.35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1680</v>
      </c>
      <c r="J51" s="62">
        <v>1726032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1680</v>
      </c>
      <c r="Z51" s="53">
        <f t="shared" si="5"/>
        <v>1726032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71</v>
      </c>
      <c r="J52" s="62">
        <v>489.9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71</v>
      </c>
      <c r="Z52" s="53">
        <f t="shared" si="5"/>
        <v>489.9</v>
      </c>
    </row>
    <row r="53" spans="2:26" x14ac:dyDescent="0.3">
      <c r="B53" s="60" t="s">
        <v>73</v>
      </c>
      <c r="C53" s="41">
        <v>68</v>
      </c>
      <c r="D53" s="61">
        <v>69.900000000000006</v>
      </c>
      <c r="E53" s="61">
        <v>67.75</v>
      </c>
      <c r="F53" s="42">
        <v>68</v>
      </c>
      <c r="G53" s="43">
        <v>0</v>
      </c>
      <c r="H53" s="43">
        <v>0</v>
      </c>
      <c r="I53" s="44">
        <v>31024453</v>
      </c>
      <c r="J53" s="62">
        <v>2115534743.749999</v>
      </c>
      <c r="K53" s="46">
        <v>0.19298245614035081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0.19298245614035081</v>
      </c>
      <c r="Y53" s="53">
        <f t="shared" si="4"/>
        <v>31024453</v>
      </c>
      <c r="Z53" s="53">
        <f t="shared" si="5"/>
        <v>2115534743.749999</v>
      </c>
    </row>
    <row r="54" spans="2:26" x14ac:dyDescent="0.3">
      <c r="B54" s="60" t="s">
        <v>74</v>
      </c>
      <c r="C54" s="41">
        <v>0.63</v>
      </c>
      <c r="D54" s="41">
        <v>0.69</v>
      </c>
      <c r="E54" s="41">
        <v>0.69</v>
      </c>
      <c r="F54" s="42">
        <v>0.69</v>
      </c>
      <c r="G54" s="43">
        <v>5.9999999999999942E-2</v>
      </c>
      <c r="H54" s="43">
        <v>9.5238095238095148</v>
      </c>
      <c r="I54" s="44">
        <v>3566997</v>
      </c>
      <c r="J54" s="62">
        <v>2447947.87</v>
      </c>
      <c r="K54" s="46">
        <v>-0.14814814814814825</v>
      </c>
      <c r="L54" s="47"/>
      <c r="V54" s="7" t="str">
        <f t="shared" si="2"/>
        <v>GUINEAINS</v>
      </c>
      <c r="W54" s="52">
        <f t="shared" si="15"/>
        <v>9.523809523809515E-2</v>
      </c>
      <c r="X54" s="52">
        <f t="shared" si="3"/>
        <v>-0.14814814814814825</v>
      </c>
      <c r="Y54" s="53">
        <f t="shared" si="4"/>
        <v>3566997</v>
      </c>
      <c r="Z54" s="53">
        <f t="shared" si="5"/>
        <v>2447947.87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155342</v>
      </c>
      <c r="J55" s="62">
        <v>12464079.199999999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155342</v>
      </c>
      <c r="Z55" s="53">
        <f t="shared" si="5"/>
        <v>12464079.199999999</v>
      </c>
    </row>
    <row r="56" spans="2:26" x14ac:dyDescent="0.3">
      <c r="B56" s="60" t="s">
        <v>76</v>
      </c>
      <c r="C56" s="41">
        <v>5.22</v>
      </c>
      <c r="D56" s="61">
        <v>5.22</v>
      </c>
      <c r="E56" s="61">
        <v>5.22</v>
      </c>
      <c r="F56" s="42">
        <v>5.22</v>
      </c>
      <c r="G56" s="43">
        <v>0</v>
      </c>
      <c r="H56" s="43">
        <v>0</v>
      </c>
      <c r="I56" s="44">
        <v>13581</v>
      </c>
      <c r="J56" s="62">
        <v>65406.07</v>
      </c>
      <c r="K56" s="46">
        <v>9.2050209205020828E-2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9.2050209205020828E-2</v>
      </c>
      <c r="Y56" s="53">
        <f t="shared" si="4"/>
        <v>13581</v>
      </c>
      <c r="Z56" s="53">
        <f t="shared" si="5"/>
        <v>65406.07</v>
      </c>
    </row>
    <row r="57" spans="2:26" x14ac:dyDescent="0.3">
      <c r="B57" s="60" t="s">
        <v>77</v>
      </c>
      <c r="C57" s="41">
        <v>11.1</v>
      </c>
      <c r="D57" s="61">
        <v>11.65</v>
      </c>
      <c r="E57" s="61">
        <v>11.5</v>
      </c>
      <c r="F57" s="42">
        <v>11.5</v>
      </c>
      <c r="G57" s="43">
        <v>0.40000000000000036</v>
      </c>
      <c r="H57" s="43">
        <v>3.6036036036036072</v>
      </c>
      <c r="I57" s="44">
        <v>2836491</v>
      </c>
      <c r="J57" s="62">
        <v>32871268.280000001</v>
      </c>
      <c r="K57" s="46">
        <v>0.82539682539682535</v>
      </c>
      <c r="L57" s="47"/>
      <c r="V57" s="7" t="str">
        <f t="shared" si="2"/>
        <v>HONYFLOUR</v>
      </c>
      <c r="W57" s="52">
        <f t="shared" si="15"/>
        <v>3.603603603603607E-2</v>
      </c>
      <c r="X57" s="52">
        <f t="shared" si="3"/>
        <v>0.82539682539682535</v>
      </c>
      <c r="Y57" s="53">
        <f t="shared" si="4"/>
        <v>2836491</v>
      </c>
      <c r="Z57" s="53">
        <f t="shared" si="5"/>
        <v>32871268.280000001</v>
      </c>
    </row>
    <row r="58" spans="2:26" x14ac:dyDescent="0.3">
      <c r="B58" s="60" t="s">
        <v>78</v>
      </c>
      <c r="C58" s="41">
        <v>10</v>
      </c>
      <c r="D58" s="61">
        <v>10</v>
      </c>
      <c r="E58" s="61">
        <v>10</v>
      </c>
      <c r="F58" s="42">
        <v>10</v>
      </c>
      <c r="G58" s="43">
        <v>0</v>
      </c>
      <c r="H58" s="43">
        <v>0</v>
      </c>
      <c r="I58" s="44">
        <v>296391</v>
      </c>
      <c r="J58" s="62">
        <v>2969417.8</v>
      </c>
      <c r="K58" s="46">
        <v>-0.11111111111111116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-0.11111111111111116</v>
      </c>
      <c r="Y58" s="53">
        <f t="shared" si="4"/>
        <v>296391</v>
      </c>
      <c r="Z58" s="53">
        <f t="shared" si="5"/>
        <v>2969417.8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3587</v>
      </c>
      <c r="J59" s="62">
        <v>122675.4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3587</v>
      </c>
      <c r="Z59" s="53">
        <f t="shared" si="5"/>
        <v>122675.4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26</v>
      </c>
      <c r="J60" s="62">
        <v>182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26</v>
      </c>
      <c r="Z60" s="53">
        <f t="shared" si="5"/>
        <v>182</v>
      </c>
    </row>
    <row r="61" spans="2:26" x14ac:dyDescent="0.3">
      <c r="B61" s="60" t="s">
        <v>81</v>
      </c>
      <c r="C61" s="41">
        <v>5.15</v>
      </c>
      <c r="D61" s="61">
        <v>5.6</v>
      </c>
      <c r="E61" s="61">
        <v>5.27</v>
      </c>
      <c r="F61" s="42">
        <v>5.27</v>
      </c>
      <c r="G61" s="43">
        <v>0.11999999999999922</v>
      </c>
      <c r="H61" s="43">
        <v>2.3300970873786255</v>
      </c>
      <c r="I61" s="44">
        <v>4214179</v>
      </c>
      <c r="J61" s="62">
        <v>22291183.620000001</v>
      </c>
      <c r="K61" s="46">
        <v>-5.045045045045049E-2</v>
      </c>
      <c r="L61" s="47"/>
      <c r="V61" s="7" t="str">
        <f t="shared" si="2"/>
        <v>INTBREW</v>
      </c>
      <c r="W61" s="52">
        <f t="shared" si="15"/>
        <v>2.3300970873786256E-2</v>
      </c>
      <c r="X61" s="52">
        <f t="shared" si="3"/>
        <v>-5.045045045045049E-2</v>
      </c>
      <c r="Y61" s="53">
        <f t="shared" si="4"/>
        <v>4214179</v>
      </c>
      <c r="Z61" s="53">
        <f t="shared" si="5"/>
        <v>22291183.620000001</v>
      </c>
    </row>
    <row r="62" spans="2:26" x14ac:dyDescent="0.3">
      <c r="B62" s="60" t="s">
        <v>82</v>
      </c>
      <c r="C62" s="41">
        <v>1.64</v>
      </c>
      <c r="D62" s="41">
        <v>1.48</v>
      </c>
      <c r="E62" s="41">
        <v>1.48</v>
      </c>
      <c r="F62" s="42">
        <v>1.48</v>
      </c>
      <c r="G62" s="43">
        <v>-0.15999999999999992</v>
      </c>
      <c r="H62" s="43">
        <v>-9.756097560975606</v>
      </c>
      <c r="I62" s="44">
        <v>658527</v>
      </c>
      <c r="J62" s="62">
        <v>980421.8</v>
      </c>
      <c r="K62" s="46">
        <v>-0.12941176470588234</v>
      </c>
      <c r="L62" s="47"/>
      <c r="V62" s="7" t="str">
        <f t="shared" si="2"/>
        <v>INTENEGINS</v>
      </c>
      <c r="W62" s="52">
        <f t="shared" si="15"/>
        <v>-9.7560975609756059E-2</v>
      </c>
      <c r="X62" s="52">
        <f t="shared" si="3"/>
        <v>-0.12941176470588234</v>
      </c>
      <c r="Y62" s="53">
        <f t="shared" si="4"/>
        <v>658527</v>
      </c>
      <c r="Z62" s="53">
        <f t="shared" si="5"/>
        <v>980421.8</v>
      </c>
    </row>
    <row r="63" spans="2:26" x14ac:dyDescent="0.3">
      <c r="B63" s="60" t="s">
        <v>83</v>
      </c>
      <c r="C63" s="41">
        <v>3.14</v>
      </c>
      <c r="D63" s="61">
        <v>3.09</v>
      </c>
      <c r="E63" s="61">
        <v>2.92</v>
      </c>
      <c r="F63" s="42">
        <v>2.95</v>
      </c>
      <c r="G63" s="43">
        <v>-0.18999999999999995</v>
      </c>
      <c r="H63" s="43">
        <v>-6.0509554140127371</v>
      </c>
      <c r="I63" s="44">
        <v>4321216</v>
      </c>
      <c r="J63" s="62">
        <v>12875459.85</v>
      </c>
      <c r="K63" s="46">
        <v>-1.6666666666666607E-2</v>
      </c>
      <c r="L63" s="47"/>
      <c r="V63" s="7" t="str">
        <f t="shared" si="2"/>
        <v>JAIZBANK</v>
      </c>
      <c r="W63" s="52">
        <f t="shared" si="15"/>
        <v>-6.0509554140127368E-2</v>
      </c>
      <c r="X63" s="52">
        <f t="shared" si="3"/>
        <v>-1.6666666666666607E-2</v>
      </c>
      <c r="Y63" s="53">
        <f t="shared" si="4"/>
        <v>4321216</v>
      </c>
      <c r="Z63" s="53">
        <f t="shared" si="5"/>
        <v>12875459.85</v>
      </c>
    </row>
    <row r="64" spans="2:26" x14ac:dyDescent="0.3">
      <c r="B64" s="60" t="s">
        <v>84</v>
      </c>
      <c r="C64" s="41">
        <v>2.0099999999999998</v>
      </c>
      <c r="D64" s="61">
        <v>2</v>
      </c>
      <c r="E64" s="61">
        <v>1.84</v>
      </c>
      <c r="F64" s="42">
        <v>1.86</v>
      </c>
      <c r="G64" s="43">
        <v>-0.14999999999999969</v>
      </c>
      <c r="H64" s="43">
        <v>-7.4626865671641642</v>
      </c>
      <c r="I64" s="44">
        <v>3159498</v>
      </c>
      <c r="J64" s="62">
        <v>5951586.7000000002</v>
      </c>
      <c r="K64" s="46">
        <v>-9.2682926829268153E-2</v>
      </c>
      <c r="L64" s="47"/>
      <c r="V64" s="7" t="str">
        <f t="shared" si="2"/>
        <v>JAPAULGOLD</v>
      </c>
      <c r="W64" s="52">
        <f t="shared" si="15"/>
        <v>-7.4626865671641646E-2</v>
      </c>
      <c r="X64" s="52">
        <f t="shared" si="3"/>
        <v>-9.2682926829268153E-2</v>
      </c>
      <c r="Y64" s="53">
        <f t="shared" si="4"/>
        <v>3159498</v>
      </c>
      <c r="Z64" s="53">
        <f t="shared" si="5"/>
        <v>5951586.7000000002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6769</v>
      </c>
      <c r="J65" s="62">
        <v>834617.7</v>
      </c>
      <c r="K65" s="46">
        <v>-0.11755233494363926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-0.11755233494363926</v>
      </c>
      <c r="Y65" s="53">
        <f t="shared" si="4"/>
        <v>6769</v>
      </c>
      <c r="Z65" s="53">
        <f t="shared" si="5"/>
        <v>834617.7</v>
      </c>
    </row>
    <row r="66" spans="2:26" x14ac:dyDescent="0.3">
      <c r="B66" s="60" t="s">
        <v>86</v>
      </c>
      <c r="C66" s="41">
        <v>7.74</v>
      </c>
      <c r="D66" s="61">
        <v>7.74</v>
      </c>
      <c r="E66" s="61">
        <v>7.74</v>
      </c>
      <c r="F66" s="42">
        <v>7.74</v>
      </c>
      <c r="G66" s="43">
        <v>0</v>
      </c>
      <c r="H66" s="43">
        <v>0</v>
      </c>
      <c r="I66" s="44">
        <v>16298</v>
      </c>
      <c r="J66" s="62">
        <v>115998.45</v>
      </c>
      <c r="K66" s="46">
        <v>-6.4184852374838952E-3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-6.4184852374838952E-3</v>
      </c>
      <c r="Y66" s="53">
        <f t="shared" si="4"/>
        <v>16298</v>
      </c>
      <c r="Z66" s="53">
        <f t="shared" si="5"/>
        <v>115998.45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11981</v>
      </c>
      <c r="J67" s="62">
        <v>114889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11981</v>
      </c>
      <c r="Z67" s="53">
        <f t="shared" si="5"/>
        <v>114889</v>
      </c>
    </row>
    <row r="68" spans="2:26" x14ac:dyDescent="0.3">
      <c r="B68" s="60" t="s">
        <v>88</v>
      </c>
      <c r="C68" s="41">
        <v>2.04</v>
      </c>
      <c r="D68" s="61">
        <v>2.08</v>
      </c>
      <c r="E68" s="61">
        <v>2</v>
      </c>
      <c r="F68" s="42">
        <v>2.0699999999999998</v>
      </c>
      <c r="G68" s="43">
        <v>2.9999999999999805E-2</v>
      </c>
      <c r="H68" s="43">
        <v>1.470588235294108</v>
      </c>
      <c r="I68" s="44">
        <v>9099628</v>
      </c>
      <c r="J68" s="62">
        <v>18301753.579999998</v>
      </c>
      <c r="K68" s="46">
        <v>-0.33009708737864085</v>
      </c>
      <c r="L68" s="47"/>
      <c r="V68" s="7" t="str">
        <f t="shared" si="2"/>
        <v>LASACO</v>
      </c>
      <c r="W68" s="52">
        <f t="shared" si="15"/>
        <v>1.4705882352941079E-2</v>
      </c>
      <c r="X68" s="52">
        <f t="shared" si="3"/>
        <v>-0.33009708737864085</v>
      </c>
      <c r="Y68" s="53">
        <f t="shared" si="4"/>
        <v>9099628</v>
      </c>
      <c r="Z68" s="53">
        <f t="shared" si="5"/>
        <v>18301753.579999998</v>
      </c>
    </row>
    <row r="69" spans="2:26" x14ac:dyDescent="0.3">
      <c r="B69" s="60" t="s">
        <v>89</v>
      </c>
      <c r="C69" s="41">
        <v>3</v>
      </c>
      <c r="D69" s="61">
        <v>3</v>
      </c>
      <c r="E69" s="61">
        <v>3</v>
      </c>
      <c r="F69" s="42">
        <v>3</v>
      </c>
      <c r="G69" s="43">
        <v>0</v>
      </c>
      <c r="H69" s="43">
        <v>0</v>
      </c>
      <c r="I69" s="44">
        <v>22876</v>
      </c>
      <c r="J69" s="62">
        <v>74331.25</v>
      </c>
      <c r="K69" s="46">
        <v>-0.33333333333333337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-0.33333333333333337</v>
      </c>
      <c r="Y69" s="53">
        <f t="shared" si="4"/>
        <v>22876</v>
      </c>
      <c r="Z69" s="53">
        <f t="shared" si="5"/>
        <v>74331.25</v>
      </c>
    </row>
    <row r="70" spans="2:26" x14ac:dyDescent="0.3">
      <c r="B70" s="60" t="s">
        <v>90</v>
      </c>
      <c r="C70" s="41">
        <v>1.22</v>
      </c>
      <c r="D70" s="41">
        <v>1.22</v>
      </c>
      <c r="E70" s="41">
        <v>1.22</v>
      </c>
      <c r="F70" s="42">
        <v>1.22</v>
      </c>
      <c r="G70" s="43">
        <v>0</v>
      </c>
      <c r="H70" s="43">
        <v>0</v>
      </c>
      <c r="I70" s="44">
        <v>133083</v>
      </c>
      <c r="J70" s="62">
        <v>164738.35</v>
      </c>
      <c r="K70" s="46">
        <v>3.3898305084745894E-2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3.3898305084745894E-2</v>
      </c>
      <c r="Y70" s="53">
        <f t="shared" si="4"/>
        <v>133083</v>
      </c>
      <c r="Z70" s="53">
        <f t="shared" si="5"/>
        <v>164738.35</v>
      </c>
    </row>
    <row r="71" spans="2:26" x14ac:dyDescent="0.3">
      <c r="B71" s="60" t="s">
        <v>91</v>
      </c>
      <c r="C71" s="41">
        <v>8.5399999999999991</v>
      </c>
      <c r="D71" s="41">
        <v>9.39</v>
      </c>
      <c r="E71" s="41">
        <v>8.75</v>
      </c>
      <c r="F71" s="42">
        <v>8.75</v>
      </c>
      <c r="G71" s="43">
        <v>0.21000000000000085</v>
      </c>
      <c r="H71" s="43">
        <v>2.4590163934426332</v>
      </c>
      <c r="I71" s="44">
        <v>2608391</v>
      </c>
      <c r="J71" s="62">
        <v>23657141.890000001</v>
      </c>
      <c r="K71" s="46">
        <v>1.1237864077669903</v>
      </c>
      <c r="L71" s="47"/>
      <c r="V71" s="7" t="str">
        <f t="shared" si="2"/>
        <v>LIVESTOCK</v>
      </c>
      <c r="W71" s="52">
        <f t="shared" si="15"/>
        <v>2.4590163934426333E-2</v>
      </c>
      <c r="X71" s="52">
        <f t="shared" si="3"/>
        <v>1.1237864077669903</v>
      </c>
      <c r="Y71" s="53">
        <f t="shared" si="4"/>
        <v>2608391</v>
      </c>
      <c r="Z71" s="53">
        <f t="shared" si="5"/>
        <v>23657141.890000001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3000</v>
      </c>
      <c r="J72" s="62">
        <v>12990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3000</v>
      </c>
      <c r="Z72" s="53">
        <f t="shared" si="5"/>
        <v>12990</v>
      </c>
    </row>
    <row r="73" spans="2:26" x14ac:dyDescent="0.3">
      <c r="B73" s="60" t="s">
        <v>93</v>
      </c>
      <c r="C73" s="41">
        <v>7.97</v>
      </c>
      <c r="D73" s="41">
        <v>7.65</v>
      </c>
      <c r="E73" s="41">
        <v>7.65</v>
      </c>
      <c r="F73" s="42">
        <v>7.65</v>
      </c>
      <c r="G73" s="43">
        <v>-0.3199999999999994</v>
      </c>
      <c r="H73" s="43">
        <v>-4.0150564617314854</v>
      </c>
      <c r="I73" s="44">
        <v>733569</v>
      </c>
      <c r="J73" s="62">
        <v>5730996.5599999996</v>
      </c>
      <c r="K73" s="46">
        <v>-6.7073170731707155E-2</v>
      </c>
      <c r="L73" s="47"/>
      <c r="V73" s="7" t="str">
        <f t="shared" ref="V73:V136" si="19">IF(ISTEXT(B73),B73,"")</f>
        <v>MANSARD</v>
      </c>
      <c r="W73" s="52">
        <f t="shared" si="15"/>
        <v>-4.0150564617314852E-2</v>
      </c>
      <c r="X73" s="52">
        <f t="shared" ref="X73:X136" si="20">IF(ISTEXT(B73),K73,"")</f>
        <v>-6.7073170731707155E-2</v>
      </c>
      <c r="Y73" s="53">
        <f t="shared" ref="Y73:Y136" si="21">IF(ISTEXT(B73),I73,"")</f>
        <v>733569</v>
      </c>
      <c r="Z73" s="53">
        <f t="shared" ref="Z73:Z136" si="22">IF(ISTEXT(B73),J73,"")</f>
        <v>5730996.5599999996</v>
      </c>
    </row>
    <row r="74" spans="2:26" x14ac:dyDescent="0.3">
      <c r="B74" s="60" t="s">
        <v>94</v>
      </c>
      <c r="C74" s="41">
        <v>7</v>
      </c>
      <c r="D74" s="61">
        <v>7</v>
      </c>
      <c r="E74" s="61">
        <v>7</v>
      </c>
      <c r="F74" s="42">
        <v>7</v>
      </c>
      <c r="G74" s="43">
        <v>0</v>
      </c>
      <c r="H74" s="43">
        <v>0</v>
      </c>
      <c r="I74" s="44">
        <v>213245</v>
      </c>
      <c r="J74" s="62">
        <v>1552893</v>
      </c>
      <c r="K74" s="46">
        <v>-0.25531914893617025</v>
      </c>
      <c r="L74" s="47"/>
      <c r="V74" s="7" t="str">
        <f t="shared" si="19"/>
        <v>MAYBAKER</v>
      </c>
      <c r="W74" s="52">
        <f t="shared" ref="W74:W136" si="23">IF(ISTEXT(B74),H74,"")/100</f>
        <v>0</v>
      </c>
      <c r="X74" s="52">
        <f t="shared" si="20"/>
        <v>-0.25531914893617025</v>
      </c>
      <c r="Y74" s="53">
        <f t="shared" si="21"/>
        <v>213245</v>
      </c>
      <c r="Z74" s="53">
        <f t="shared" si="22"/>
        <v>1552893</v>
      </c>
    </row>
    <row r="75" spans="2:26" x14ac:dyDescent="0.3">
      <c r="B75" s="60" t="s">
        <v>95</v>
      </c>
      <c r="C75" s="41">
        <v>0.94</v>
      </c>
      <c r="D75" s="61">
        <v>0.94</v>
      </c>
      <c r="E75" s="61">
        <v>0.91</v>
      </c>
      <c r="F75" s="42">
        <v>0.91</v>
      </c>
      <c r="G75" s="43">
        <v>-2.9999999999999916E-2</v>
      </c>
      <c r="H75" s="43">
        <v>-3.1914893617021192</v>
      </c>
      <c r="I75" s="44">
        <v>968854</v>
      </c>
      <c r="J75" s="62">
        <v>901396.3</v>
      </c>
      <c r="K75" s="46">
        <v>0.49180327868852469</v>
      </c>
      <c r="L75" s="47"/>
      <c r="V75" s="7" t="str">
        <f t="shared" si="19"/>
        <v>MBENEFIT</v>
      </c>
      <c r="W75" s="52">
        <f t="shared" si="23"/>
        <v>-3.1914893617021191E-2</v>
      </c>
      <c r="X75" s="52">
        <f t="shared" si="20"/>
        <v>0.49180327868852469</v>
      </c>
      <c r="Y75" s="53">
        <f t="shared" si="21"/>
        <v>968854</v>
      </c>
      <c r="Z75" s="53">
        <f t="shared" si="22"/>
        <v>901396.3</v>
      </c>
    </row>
    <row r="76" spans="2:26" x14ac:dyDescent="0.3">
      <c r="B76" s="60" t="s">
        <v>96</v>
      </c>
      <c r="C76" s="41">
        <v>1.6</v>
      </c>
      <c r="D76" s="41">
        <v>1.6</v>
      </c>
      <c r="E76" s="41">
        <v>1.6</v>
      </c>
      <c r="F76" s="42">
        <v>1.6</v>
      </c>
      <c r="G76" s="43">
        <v>0</v>
      </c>
      <c r="H76" s="43">
        <v>0</v>
      </c>
      <c r="I76" s="44">
        <v>176268</v>
      </c>
      <c r="J76" s="62">
        <v>262630.92</v>
      </c>
      <c r="K76" s="46">
        <v>-6.2111801242236142E-3</v>
      </c>
      <c r="L76" s="47"/>
      <c r="V76" s="7" t="str">
        <f t="shared" si="19"/>
        <v>MCNICHOLS</v>
      </c>
      <c r="W76" s="52">
        <f t="shared" si="23"/>
        <v>0</v>
      </c>
      <c r="X76" s="52">
        <f t="shared" si="20"/>
        <v>-6.2111801242236142E-3</v>
      </c>
      <c r="Y76" s="53">
        <f t="shared" si="21"/>
        <v>176268</v>
      </c>
      <c r="Z76" s="53">
        <f t="shared" si="22"/>
        <v>262630.92</v>
      </c>
    </row>
    <row r="77" spans="2:26" x14ac:dyDescent="0.3">
      <c r="B77" s="60" t="s">
        <v>97</v>
      </c>
      <c r="C77" s="41">
        <v>11.25</v>
      </c>
      <c r="D77" s="61">
        <v>11.25</v>
      </c>
      <c r="E77" s="61">
        <v>11.25</v>
      </c>
      <c r="F77" s="42">
        <v>11.25</v>
      </c>
      <c r="G77" s="43">
        <v>0</v>
      </c>
      <c r="H77" s="43">
        <v>0</v>
      </c>
      <c r="I77" s="44">
        <v>3702</v>
      </c>
      <c r="J77" s="62">
        <v>37576.400000000001</v>
      </c>
      <c r="K77" s="46">
        <v>-0.19064748201438853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-0.19064748201438853</v>
      </c>
      <c r="Y77" s="53">
        <f t="shared" si="21"/>
        <v>3702</v>
      </c>
      <c r="Z77" s="53">
        <f t="shared" si="22"/>
        <v>37576.400000000001</v>
      </c>
    </row>
    <row r="78" spans="2:26" x14ac:dyDescent="0.3">
      <c r="B78" s="60" t="s">
        <v>98</v>
      </c>
      <c r="C78" s="41">
        <v>9.25</v>
      </c>
      <c r="D78" s="41">
        <v>9.25</v>
      </c>
      <c r="E78" s="41">
        <v>9.25</v>
      </c>
      <c r="F78" s="42">
        <v>9.25</v>
      </c>
      <c r="G78" s="43">
        <v>0</v>
      </c>
      <c r="H78" s="43">
        <v>0</v>
      </c>
      <c r="I78" s="44">
        <v>6011</v>
      </c>
      <c r="J78" s="62">
        <v>50191.85</v>
      </c>
      <c r="K78" s="46">
        <v>9.7271648873072492E-2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9.7271648873072492E-2</v>
      </c>
      <c r="Y78" s="53">
        <f t="shared" si="21"/>
        <v>6011</v>
      </c>
      <c r="Z78" s="53">
        <f t="shared" si="22"/>
        <v>50191.85</v>
      </c>
    </row>
    <row r="79" spans="2:26" x14ac:dyDescent="0.3">
      <c r="B79" s="60" t="s">
        <v>99</v>
      </c>
      <c r="C79" s="41">
        <v>174.9</v>
      </c>
      <c r="D79" s="41">
        <v>174.9</v>
      </c>
      <c r="E79" s="41">
        <v>174.9</v>
      </c>
      <c r="F79" s="42">
        <v>174.9</v>
      </c>
      <c r="G79" s="43">
        <v>0</v>
      </c>
      <c r="H79" s="43">
        <v>0</v>
      </c>
      <c r="I79" s="44">
        <v>30498</v>
      </c>
      <c r="J79" s="62">
        <v>4803435</v>
      </c>
      <c r="K79" s="46">
        <v>-0.19696969696969702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-0.19696969696969702</v>
      </c>
      <c r="Y79" s="53">
        <f t="shared" si="21"/>
        <v>30498</v>
      </c>
      <c r="Z79" s="53">
        <f t="shared" si="22"/>
        <v>4803435</v>
      </c>
    </row>
    <row r="80" spans="2:26" x14ac:dyDescent="0.3">
      <c r="B80" s="60" t="s">
        <v>100</v>
      </c>
      <c r="C80" s="41">
        <v>235</v>
      </c>
      <c r="D80" s="61">
        <v>243.4</v>
      </c>
      <c r="E80" s="61">
        <v>243.4</v>
      </c>
      <c r="F80" s="42">
        <v>243.4</v>
      </c>
      <c r="G80" s="43">
        <v>8.4000000000000057</v>
      </c>
      <c r="H80" s="43">
        <v>3.574468085106385</v>
      </c>
      <c r="I80" s="44">
        <v>869964</v>
      </c>
      <c r="J80" s="62">
        <v>203785812.69999999</v>
      </c>
      <c r="K80" s="46">
        <v>0.21700000000000008</v>
      </c>
      <c r="L80" s="47"/>
      <c r="V80" s="7" t="str">
        <f t="shared" si="19"/>
        <v>MTNN</v>
      </c>
      <c r="W80" s="52">
        <f t="shared" si="23"/>
        <v>3.5744680851063852E-2</v>
      </c>
      <c r="X80" s="52">
        <f t="shared" si="20"/>
        <v>0.21700000000000008</v>
      </c>
      <c r="Y80" s="53">
        <f t="shared" si="21"/>
        <v>869964</v>
      </c>
      <c r="Z80" s="53">
        <f t="shared" si="22"/>
        <v>203785812.69999999</v>
      </c>
    </row>
    <row r="81" spans="2:26" x14ac:dyDescent="0.3">
      <c r="B81" s="60" t="s">
        <v>101</v>
      </c>
      <c r="C81" s="41">
        <v>8.65</v>
      </c>
      <c r="D81" s="41">
        <v>8.65</v>
      </c>
      <c r="E81" s="41">
        <v>8.65</v>
      </c>
      <c r="F81" s="42">
        <v>8.65</v>
      </c>
      <c r="G81" s="43">
        <v>0</v>
      </c>
      <c r="H81" s="43">
        <v>0</v>
      </c>
      <c r="I81" s="44">
        <v>24684</v>
      </c>
      <c r="J81" s="62">
        <v>192535.2</v>
      </c>
      <c r="K81" s="46">
        <v>0.17687074829931992</v>
      </c>
      <c r="L81" s="47"/>
      <c r="V81" s="7" t="str">
        <f t="shared" si="19"/>
        <v>MULTIVERSE</v>
      </c>
      <c r="W81" s="52">
        <f t="shared" si="23"/>
        <v>0</v>
      </c>
      <c r="X81" s="52">
        <f t="shared" si="20"/>
        <v>0.17687074829931992</v>
      </c>
      <c r="Y81" s="53">
        <f t="shared" si="21"/>
        <v>24684</v>
      </c>
      <c r="Z81" s="53">
        <f t="shared" si="22"/>
        <v>192535.2</v>
      </c>
    </row>
    <row r="82" spans="2:26" x14ac:dyDescent="0.3">
      <c r="B82" s="60" t="s">
        <v>102</v>
      </c>
      <c r="C82" s="41">
        <v>65.5</v>
      </c>
      <c r="D82" s="61">
        <v>65.5</v>
      </c>
      <c r="E82" s="61">
        <v>65.5</v>
      </c>
      <c r="F82" s="42">
        <v>65.5</v>
      </c>
      <c r="G82" s="43">
        <v>0</v>
      </c>
      <c r="H82" s="43">
        <v>0</v>
      </c>
      <c r="I82" s="44">
        <v>997207</v>
      </c>
      <c r="J82" s="62">
        <v>62756241.450000003</v>
      </c>
      <c r="K82" s="46">
        <v>0.42236699239956588</v>
      </c>
      <c r="L82" s="47"/>
      <c r="V82" s="7" t="str">
        <f t="shared" si="19"/>
        <v>NAHCO</v>
      </c>
      <c r="W82" s="52">
        <f t="shared" si="23"/>
        <v>0</v>
      </c>
      <c r="X82" s="52">
        <f t="shared" si="20"/>
        <v>0.42236699239956588</v>
      </c>
      <c r="Y82" s="53">
        <f t="shared" si="21"/>
        <v>997207</v>
      </c>
      <c r="Z82" s="53">
        <f t="shared" si="22"/>
        <v>62756241.450000003</v>
      </c>
    </row>
    <row r="83" spans="2:26" x14ac:dyDescent="0.3">
      <c r="B83" s="60" t="s">
        <v>103</v>
      </c>
      <c r="C83" s="41">
        <v>43.95</v>
      </c>
      <c r="D83" s="41">
        <v>43.95</v>
      </c>
      <c r="E83" s="41">
        <v>43.95</v>
      </c>
      <c r="F83" s="42">
        <v>43.95</v>
      </c>
      <c r="G83" s="43">
        <v>0</v>
      </c>
      <c r="H83" s="43">
        <v>0</v>
      </c>
      <c r="I83" s="44">
        <v>1246000</v>
      </c>
      <c r="J83" s="62">
        <v>52205709.25</v>
      </c>
      <c r="K83" s="46">
        <v>0.40191387559808622</v>
      </c>
      <c r="L83" s="47"/>
      <c r="V83" s="7" t="str">
        <f t="shared" si="19"/>
        <v>NASCON</v>
      </c>
      <c r="W83" s="52">
        <f t="shared" si="23"/>
        <v>0</v>
      </c>
      <c r="X83" s="52">
        <f t="shared" si="20"/>
        <v>0.40191387559808622</v>
      </c>
      <c r="Y83" s="53">
        <f t="shared" si="21"/>
        <v>1246000</v>
      </c>
      <c r="Z83" s="53">
        <f t="shared" si="22"/>
        <v>52205709.25</v>
      </c>
    </row>
    <row r="84" spans="2:26" x14ac:dyDescent="0.3">
      <c r="B84" s="60" t="s">
        <v>104</v>
      </c>
      <c r="C84" s="41">
        <v>32</v>
      </c>
      <c r="D84" s="41">
        <v>32</v>
      </c>
      <c r="E84" s="41">
        <v>32</v>
      </c>
      <c r="F84" s="42">
        <v>32</v>
      </c>
      <c r="G84" s="43">
        <v>0</v>
      </c>
      <c r="H84" s="43">
        <v>0</v>
      </c>
      <c r="I84" s="44">
        <v>404586</v>
      </c>
      <c r="J84" s="62">
        <v>13085699.800000001</v>
      </c>
      <c r="K84" s="46">
        <v>0</v>
      </c>
      <c r="L84" s="47"/>
      <c r="V84" s="7" t="str">
        <f t="shared" si="19"/>
        <v>NB</v>
      </c>
      <c r="W84" s="52">
        <f t="shared" si="23"/>
        <v>0</v>
      </c>
      <c r="X84" s="52">
        <f t="shared" si="20"/>
        <v>0</v>
      </c>
      <c r="Y84" s="53">
        <f t="shared" si="21"/>
        <v>404586</v>
      </c>
      <c r="Z84" s="53">
        <f t="shared" si="22"/>
        <v>13085699.800000001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1835</v>
      </c>
      <c r="J85" s="62">
        <v>13212</v>
      </c>
      <c r="K85" s="46">
        <v>0.45999999999999996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0.45999999999999996</v>
      </c>
      <c r="Y85" s="53">
        <f t="shared" si="21"/>
        <v>1835</v>
      </c>
      <c r="Z85" s="53">
        <f t="shared" si="22"/>
        <v>13212</v>
      </c>
    </row>
    <row r="86" spans="2:26" x14ac:dyDescent="0.3">
      <c r="B86" s="60" t="s">
        <v>106</v>
      </c>
      <c r="C86" s="41">
        <v>2.88</v>
      </c>
      <c r="D86" s="61">
        <v>2.68</v>
      </c>
      <c r="E86" s="61">
        <v>2.68</v>
      </c>
      <c r="F86" s="42">
        <v>2.68</v>
      </c>
      <c r="G86" s="43">
        <v>-0.19999999999999973</v>
      </c>
      <c r="H86" s="43">
        <v>-6.9444444444444349</v>
      </c>
      <c r="I86" s="44">
        <v>156626</v>
      </c>
      <c r="J86" s="62">
        <v>423985.55</v>
      </c>
      <c r="K86" s="46">
        <v>0.17030567685589526</v>
      </c>
      <c r="L86" s="47"/>
      <c r="V86" s="7" t="str">
        <f t="shared" si="19"/>
        <v>NEIMETH</v>
      </c>
      <c r="W86" s="52">
        <f t="shared" si="23"/>
        <v>-6.944444444444435E-2</v>
      </c>
      <c r="X86" s="52">
        <f t="shared" si="20"/>
        <v>0.17030567685589526</v>
      </c>
      <c r="Y86" s="53">
        <f t="shared" si="21"/>
        <v>156626</v>
      </c>
      <c r="Z86" s="53">
        <f t="shared" si="22"/>
        <v>423985.55</v>
      </c>
    </row>
    <row r="87" spans="2:26" x14ac:dyDescent="0.3">
      <c r="B87" s="60" t="s">
        <v>107</v>
      </c>
      <c r="C87" s="41">
        <v>12.9</v>
      </c>
      <c r="D87" s="41">
        <v>12.9</v>
      </c>
      <c r="E87" s="41">
        <v>12.9</v>
      </c>
      <c r="F87" s="42">
        <v>12.9</v>
      </c>
      <c r="G87" s="43">
        <v>0</v>
      </c>
      <c r="H87" s="43">
        <v>0</v>
      </c>
      <c r="I87" s="44">
        <v>204314</v>
      </c>
      <c r="J87" s="62">
        <v>2561479.9</v>
      </c>
      <c r="K87" s="46">
        <v>0.17808219178082196</v>
      </c>
      <c r="L87" s="47"/>
      <c r="V87" s="7" t="str">
        <f t="shared" si="19"/>
        <v>NEM</v>
      </c>
      <c r="W87" s="52">
        <f t="shared" si="23"/>
        <v>0</v>
      </c>
      <c r="X87" s="52">
        <f t="shared" si="20"/>
        <v>0.17808219178082196</v>
      </c>
      <c r="Y87" s="53">
        <f t="shared" si="21"/>
        <v>204314</v>
      </c>
      <c r="Z87" s="53">
        <f t="shared" si="22"/>
        <v>2561479.9</v>
      </c>
    </row>
    <row r="88" spans="2:26" x14ac:dyDescent="0.3">
      <c r="B88" s="60" t="s">
        <v>108</v>
      </c>
      <c r="C88" s="41">
        <v>1020</v>
      </c>
      <c r="D88" s="41">
        <v>1000</v>
      </c>
      <c r="E88" s="41">
        <v>1000</v>
      </c>
      <c r="F88" s="42">
        <v>1000</v>
      </c>
      <c r="G88" s="43">
        <v>-20</v>
      </c>
      <c r="H88" s="43">
        <v>-1.9607843137254901</v>
      </c>
      <c r="I88" s="44">
        <v>211071</v>
      </c>
      <c r="J88" s="62">
        <v>209834677.80000001</v>
      </c>
      <c r="K88" s="46">
        <v>0.14285714285714279</v>
      </c>
      <c r="L88" s="47"/>
      <c r="V88" s="7" t="str">
        <f t="shared" si="19"/>
        <v>NESTLE</v>
      </c>
      <c r="W88" s="52">
        <f t="shared" si="23"/>
        <v>-1.9607843137254902E-2</v>
      </c>
      <c r="X88" s="52">
        <f t="shared" si="20"/>
        <v>0.14285714285714279</v>
      </c>
      <c r="Y88" s="53">
        <f t="shared" si="21"/>
        <v>211071</v>
      </c>
      <c r="Z88" s="53">
        <f t="shared" si="22"/>
        <v>209834677.80000001</v>
      </c>
    </row>
    <row r="89" spans="2:26" x14ac:dyDescent="0.3">
      <c r="B89" s="60" t="s">
        <v>109</v>
      </c>
      <c r="C89" s="41">
        <v>34.450000000000003</v>
      </c>
      <c r="D89" s="41">
        <v>34.450000000000003</v>
      </c>
      <c r="E89" s="41">
        <v>34.450000000000003</v>
      </c>
      <c r="F89" s="42">
        <v>34.450000000000003</v>
      </c>
      <c r="G89" s="43">
        <v>0</v>
      </c>
      <c r="H89" s="43">
        <v>0</v>
      </c>
      <c r="I89" s="44">
        <v>817888</v>
      </c>
      <c r="J89" s="62">
        <v>27795605.25</v>
      </c>
      <c r="K89" s="46">
        <v>0.26422018348623855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0.26422018348623855</v>
      </c>
      <c r="Y89" s="53">
        <f t="shared" si="21"/>
        <v>817888</v>
      </c>
      <c r="Z89" s="53">
        <f t="shared" si="22"/>
        <v>27795605.25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71392</v>
      </c>
      <c r="J90" s="62">
        <v>8307139.4000000004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71392</v>
      </c>
      <c r="Z90" s="53">
        <f t="shared" si="22"/>
        <v>8307139.4000000004</v>
      </c>
    </row>
    <row r="91" spans="2:26" x14ac:dyDescent="0.3">
      <c r="B91" s="60" t="s">
        <v>111</v>
      </c>
      <c r="C91" s="41">
        <v>87.75</v>
      </c>
      <c r="D91" s="61">
        <v>87.75</v>
      </c>
      <c r="E91" s="61">
        <v>87.75</v>
      </c>
      <c r="F91" s="42">
        <v>87.75</v>
      </c>
      <c r="G91" s="43">
        <v>0</v>
      </c>
      <c r="H91" s="43">
        <v>0</v>
      </c>
      <c r="I91" s="44">
        <v>272669</v>
      </c>
      <c r="J91" s="62">
        <v>22204568.600000001</v>
      </c>
      <c r="K91" s="46">
        <v>0.99886104783599095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0.99886104783599095</v>
      </c>
      <c r="Y91" s="53">
        <f t="shared" si="21"/>
        <v>272669</v>
      </c>
      <c r="Z91" s="53">
        <f t="shared" si="22"/>
        <v>22204568.600000001</v>
      </c>
    </row>
    <row r="92" spans="2:26" x14ac:dyDescent="0.3">
      <c r="B92" s="60" t="s">
        <v>112</v>
      </c>
      <c r="C92" s="41">
        <v>1.7</v>
      </c>
      <c r="D92" s="61">
        <v>1.7</v>
      </c>
      <c r="E92" s="61">
        <v>1.65</v>
      </c>
      <c r="F92" s="42">
        <v>1.65</v>
      </c>
      <c r="G92" s="43">
        <v>-5.0000000000000044E-2</v>
      </c>
      <c r="H92" s="43">
        <v>-2.9411764705882382</v>
      </c>
      <c r="I92" s="44">
        <v>7925936</v>
      </c>
      <c r="J92" s="62">
        <v>13123789.59</v>
      </c>
      <c r="K92" s="46">
        <v>-3.5087719298245612E-2</v>
      </c>
      <c r="L92" s="47"/>
      <c r="V92" s="7" t="str">
        <f t="shared" si="19"/>
        <v>NPFMCRFBK</v>
      </c>
      <c r="W92" s="52">
        <f t="shared" si="23"/>
        <v>-2.941176470588238E-2</v>
      </c>
      <c r="X92" s="52">
        <f t="shared" si="20"/>
        <v>-3.5087719298245612E-2</v>
      </c>
      <c r="Y92" s="53">
        <f t="shared" si="21"/>
        <v>7925936</v>
      </c>
      <c r="Z92" s="53">
        <f t="shared" si="22"/>
        <v>13123789.59</v>
      </c>
    </row>
    <row r="93" spans="2:26" x14ac:dyDescent="0.3">
      <c r="B93" s="60" t="s">
        <v>113</v>
      </c>
      <c r="C93" s="41">
        <v>0.52</v>
      </c>
      <c r="D93" s="41">
        <v>0.56999999999999995</v>
      </c>
      <c r="E93" s="41">
        <v>0.53</v>
      </c>
      <c r="F93" s="42">
        <v>0.54</v>
      </c>
      <c r="G93" s="43">
        <v>2.0000000000000018E-2</v>
      </c>
      <c r="H93" s="43">
        <v>3.8461538461538494</v>
      </c>
      <c r="I93" s="44">
        <v>8313315</v>
      </c>
      <c r="J93" s="62">
        <v>4637795.07</v>
      </c>
      <c r="K93" s="46">
        <v>-0.14285714285714279</v>
      </c>
      <c r="L93" s="47"/>
      <c r="V93" s="7" t="str">
        <f t="shared" si="19"/>
        <v>NSLTECH</v>
      </c>
      <c r="W93" s="52">
        <f t="shared" si="23"/>
        <v>3.8461538461538491E-2</v>
      </c>
      <c r="X93" s="52">
        <f t="shared" si="20"/>
        <v>-0.14285714285714279</v>
      </c>
      <c r="Y93" s="53">
        <f t="shared" si="21"/>
        <v>8313315</v>
      </c>
      <c r="Z93" s="53">
        <f t="shared" si="22"/>
        <v>4637795.07</v>
      </c>
    </row>
    <row r="94" spans="2:26" x14ac:dyDescent="0.3">
      <c r="B94" s="60" t="s">
        <v>114</v>
      </c>
      <c r="C94" s="41">
        <v>39</v>
      </c>
      <c r="D94" s="41">
        <v>38</v>
      </c>
      <c r="E94" s="41">
        <v>37.5</v>
      </c>
      <c r="F94" s="42">
        <v>38</v>
      </c>
      <c r="G94" s="43">
        <v>-1</v>
      </c>
      <c r="H94" s="43">
        <v>-2.5641025641025639</v>
      </c>
      <c r="I94" s="44">
        <v>5445463</v>
      </c>
      <c r="J94" s="62">
        <v>207045551.75</v>
      </c>
      <c r="K94" s="46">
        <v>-0.4242424242424242</v>
      </c>
      <c r="L94" s="47"/>
      <c r="V94" s="7" t="str">
        <f t="shared" si="19"/>
        <v>OANDO</v>
      </c>
      <c r="W94" s="52">
        <f t="shared" si="23"/>
        <v>-2.564102564102564E-2</v>
      </c>
      <c r="X94" s="52">
        <f t="shared" si="20"/>
        <v>-0.4242424242424242</v>
      </c>
      <c r="Y94" s="53">
        <f t="shared" si="21"/>
        <v>5445463</v>
      </c>
      <c r="Z94" s="53">
        <f t="shared" si="22"/>
        <v>207045551.75</v>
      </c>
    </row>
    <row r="95" spans="2:26" x14ac:dyDescent="0.3">
      <c r="B95" s="60" t="s">
        <v>115</v>
      </c>
      <c r="C95" s="41">
        <v>545.20000000000005</v>
      </c>
      <c r="D95" s="61">
        <v>545.20000000000005</v>
      </c>
      <c r="E95" s="61">
        <v>545.20000000000005</v>
      </c>
      <c r="F95" s="42">
        <v>545.20000000000005</v>
      </c>
      <c r="G95" s="43">
        <v>0</v>
      </c>
      <c r="H95" s="43">
        <v>0</v>
      </c>
      <c r="I95" s="44">
        <v>75597</v>
      </c>
      <c r="J95" s="62">
        <v>38950458.799999997</v>
      </c>
      <c r="K95" s="46">
        <v>0.22792792792792804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0.22792792792792804</v>
      </c>
      <c r="Y95" s="53">
        <f t="shared" si="21"/>
        <v>75597</v>
      </c>
      <c r="Z95" s="53">
        <f t="shared" si="22"/>
        <v>38950458.799999997</v>
      </c>
    </row>
    <row r="96" spans="2:26" x14ac:dyDescent="0.3">
      <c r="B96" s="60" t="s">
        <v>116</v>
      </c>
      <c r="C96" s="41">
        <v>0.62</v>
      </c>
      <c r="D96" s="41">
        <v>0.68</v>
      </c>
      <c r="E96" s="41">
        <v>0.56999999999999995</v>
      </c>
      <c r="F96" s="42">
        <v>0.62</v>
      </c>
      <c r="G96" s="43">
        <v>0</v>
      </c>
      <c r="H96" s="43">
        <v>0</v>
      </c>
      <c r="I96" s="44">
        <v>2861073</v>
      </c>
      <c r="J96" s="62">
        <v>1767094.11</v>
      </c>
      <c r="K96" s="46">
        <v>-0.15068493150684925</v>
      </c>
      <c r="L96" s="47"/>
      <c r="V96" s="7" t="str">
        <f t="shared" si="19"/>
        <v>OMATEK</v>
      </c>
      <c r="W96" s="52">
        <f t="shared" si="23"/>
        <v>0</v>
      </c>
      <c r="X96" s="52">
        <f t="shared" si="20"/>
        <v>-0.15068493150684925</v>
      </c>
      <c r="Y96" s="53">
        <f t="shared" si="21"/>
        <v>2861073</v>
      </c>
      <c r="Z96" s="53">
        <f t="shared" si="22"/>
        <v>1767094.11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107578</v>
      </c>
      <c r="J97" s="62">
        <v>76732617.299999997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107578</v>
      </c>
      <c r="Z97" s="53">
        <f t="shared" si="22"/>
        <v>76732617.299999997</v>
      </c>
    </row>
    <row r="98" spans="2:26" x14ac:dyDescent="0.3">
      <c r="B98" s="60" t="s">
        <v>118</v>
      </c>
      <c r="C98" s="41">
        <v>1.01</v>
      </c>
      <c r="D98" s="41">
        <v>1.04</v>
      </c>
      <c r="E98" s="41">
        <v>1</v>
      </c>
      <c r="F98" s="42">
        <v>1</v>
      </c>
      <c r="G98" s="43">
        <v>-1.0000000000000009E-2</v>
      </c>
      <c r="H98" s="43">
        <v>-0.99009900990099098</v>
      </c>
      <c r="I98" s="44">
        <v>3467205</v>
      </c>
      <c r="J98" s="62">
        <v>3488097.5</v>
      </c>
      <c r="K98" s="46">
        <v>-0.17355371900826444</v>
      </c>
      <c r="L98" s="47"/>
      <c r="V98" s="7" t="str">
        <f t="shared" si="19"/>
        <v>PRESTIGE</v>
      </c>
      <c r="W98" s="52">
        <f t="shared" si="23"/>
        <v>-9.9009900990099098E-3</v>
      </c>
      <c r="X98" s="52">
        <f t="shared" si="20"/>
        <v>-0.17355371900826444</v>
      </c>
      <c r="Y98" s="53">
        <f t="shared" si="21"/>
        <v>3467205</v>
      </c>
      <c r="Z98" s="53">
        <f t="shared" si="22"/>
        <v>3488097.5</v>
      </c>
    </row>
    <row r="99" spans="2:26" x14ac:dyDescent="0.3">
      <c r="B99" s="60" t="s">
        <v>119</v>
      </c>
      <c r="C99" s="41">
        <v>30.1</v>
      </c>
      <c r="D99" s="61">
        <v>30.1</v>
      </c>
      <c r="E99" s="61">
        <v>30.1</v>
      </c>
      <c r="F99" s="42">
        <v>30.1</v>
      </c>
      <c r="G99" s="43">
        <v>0</v>
      </c>
      <c r="H99" s="43">
        <v>0</v>
      </c>
      <c r="I99" s="44">
        <v>83856</v>
      </c>
      <c r="J99" s="62">
        <v>2360769.0499999998</v>
      </c>
      <c r="K99" s="46">
        <v>0.23868312757201648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0.23868312757201648</v>
      </c>
      <c r="Y99" s="53">
        <f t="shared" si="21"/>
        <v>83856</v>
      </c>
      <c r="Z99" s="53">
        <f t="shared" si="22"/>
        <v>2360769.0499999998</v>
      </c>
    </row>
    <row r="100" spans="2:26" x14ac:dyDescent="0.3">
      <c r="B100" s="60" t="s">
        <v>120</v>
      </c>
      <c r="C100" s="41">
        <v>4.8</v>
      </c>
      <c r="D100" s="41">
        <v>4.8</v>
      </c>
      <c r="E100" s="41">
        <v>4.8</v>
      </c>
      <c r="F100" s="42">
        <v>4.8</v>
      </c>
      <c r="G100" s="43">
        <v>0</v>
      </c>
      <c r="H100" s="43">
        <v>0</v>
      </c>
      <c r="I100" s="44">
        <v>21762</v>
      </c>
      <c r="J100" s="62">
        <v>104505.52</v>
      </c>
      <c r="K100" s="46">
        <v>8.843537414965974E-2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8.843537414965974E-2</v>
      </c>
      <c r="Y100" s="53">
        <f t="shared" si="21"/>
        <v>21762</v>
      </c>
      <c r="Z100" s="53">
        <f t="shared" si="22"/>
        <v>104505.52</v>
      </c>
    </row>
    <row r="101" spans="2:26" x14ac:dyDescent="0.3">
      <c r="B101" s="60" t="s">
        <v>121</v>
      </c>
      <c r="C101" s="41">
        <v>0.57999999999999996</v>
      </c>
      <c r="D101" s="61">
        <v>0.56999999999999995</v>
      </c>
      <c r="E101" s="61">
        <v>0.55000000000000004</v>
      </c>
      <c r="F101" s="42">
        <v>0.55000000000000004</v>
      </c>
      <c r="G101" s="43">
        <v>-2.9999999999999916E-2</v>
      </c>
      <c r="H101" s="43">
        <v>-5.1724137931034342</v>
      </c>
      <c r="I101" s="44">
        <v>1088199</v>
      </c>
      <c r="J101" s="62">
        <v>611332.72</v>
      </c>
      <c r="K101" s="46">
        <v>-0.26666666666666661</v>
      </c>
      <c r="L101" s="47"/>
      <c r="V101" s="7" t="str">
        <f t="shared" si="19"/>
        <v>REGALINS</v>
      </c>
      <c r="W101" s="52">
        <f t="shared" si="23"/>
        <v>-5.1724137931034343E-2</v>
      </c>
      <c r="X101" s="52">
        <f t="shared" si="20"/>
        <v>-0.26666666666666661</v>
      </c>
      <c r="Y101" s="53">
        <f t="shared" si="21"/>
        <v>1088199</v>
      </c>
      <c r="Z101" s="53">
        <f t="shared" si="22"/>
        <v>611332.72</v>
      </c>
    </row>
    <row r="102" spans="2:26" x14ac:dyDescent="0.3">
      <c r="B102" s="60" t="s">
        <v>122</v>
      </c>
      <c r="C102" s="41">
        <v>0.8</v>
      </c>
      <c r="D102" s="41">
        <v>0.87</v>
      </c>
      <c r="E102" s="41">
        <v>0.8</v>
      </c>
      <c r="F102" s="42">
        <v>0.8</v>
      </c>
      <c r="G102" s="43">
        <v>0</v>
      </c>
      <c r="H102" s="43">
        <v>0</v>
      </c>
      <c r="I102" s="44">
        <v>696115</v>
      </c>
      <c r="J102" s="62">
        <v>588718.84</v>
      </c>
      <c r="K102" s="46">
        <v>-0.19999999999999996</v>
      </c>
      <c r="L102" s="47"/>
      <c r="V102" s="7" t="str">
        <f t="shared" si="19"/>
        <v>ROYALEX</v>
      </c>
      <c r="W102" s="52">
        <f t="shared" si="23"/>
        <v>0</v>
      </c>
      <c r="X102" s="52">
        <f t="shared" si="20"/>
        <v>-0.19999999999999996</v>
      </c>
      <c r="Y102" s="53">
        <f t="shared" si="21"/>
        <v>696115</v>
      </c>
      <c r="Z102" s="53">
        <f t="shared" si="22"/>
        <v>588718.84</v>
      </c>
    </row>
    <row r="103" spans="2:26" x14ac:dyDescent="0.3">
      <c r="B103" s="60" t="s">
        <v>123</v>
      </c>
      <c r="C103" s="41">
        <v>2.12</v>
      </c>
      <c r="D103" s="41">
        <v>2</v>
      </c>
      <c r="E103" s="41">
        <v>2</v>
      </c>
      <c r="F103" s="42">
        <v>2</v>
      </c>
      <c r="G103" s="43">
        <v>-0.12000000000000011</v>
      </c>
      <c r="H103" s="43">
        <v>-5.660377358490571</v>
      </c>
      <c r="I103" s="44">
        <v>746288</v>
      </c>
      <c r="J103" s="62">
        <v>1504397.35</v>
      </c>
      <c r="K103" s="46">
        <v>-0.19999999999999996</v>
      </c>
      <c r="L103" s="47"/>
      <c r="V103" s="7" t="str">
        <f t="shared" si="19"/>
        <v>RTBRISCOE</v>
      </c>
      <c r="W103" s="52">
        <f t="shared" si="23"/>
        <v>-5.660377358490571E-2</v>
      </c>
      <c r="X103" s="52">
        <f t="shared" si="20"/>
        <v>-0.19999999999999996</v>
      </c>
      <c r="Y103" s="53">
        <f t="shared" si="21"/>
        <v>746288</v>
      </c>
      <c r="Z103" s="53">
        <f t="shared" si="22"/>
        <v>1504397.35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240578</v>
      </c>
      <c r="J104" s="62">
        <v>1029547.59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240578</v>
      </c>
      <c r="Z104" s="53">
        <f t="shared" si="22"/>
        <v>1029547.59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1467</v>
      </c>
      <c r="J105" s="62">
        <v>7525710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1467</v>
      </c>
      <c r="Z105" s="53">
        <f t="shared" si="22"/>
        <v>7525710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104713</v>
      </c>
      <c r="J106" s="62">
        <v>22148788.199999999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104713</v>
      </c>
      <c r="Z106" s="53">
        <f t="shared" si="22"/>
        <v>22148788.199999999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1400</v>
      </c>
      <c r="J107" s="62">
        <v>58590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1400</v>
      </c>
      <c r="Z107" s="53">
        <f t="shared" si="22"/>
        <v>58590</v>
      </c>
    </row>
    <row r="108" spans="2:26" x14ac:dyDescent="0.3">
      <c r="B108" s="60" t="s">
        <v>128</v>
      </c>
      <c r="C108" s="41">
        <v>0.85</v>
      </c>
      <c r="D108" s="61">
        <v>0.93</v>
      </c>
      <c r="E108" s="61">
        <v>0.92</v>
      </c>
      <c r="F108" s="42">
        <v>0.93</v>
      </c>
      <c r="G108" s="43">
        <v>8.0000000000000071E-2</v>
      </c>
      <c r="H108" s="43">
        <v>9.4117647058823604</v>
      </c>
      <c r="I108" s="44">
        <v>2289978</v>
      </c>
      <c r="J108" s="62">
        <v>2121070.54</v>
      </c>
      <c r="K108" s="46">
        <v>-0.16964285714285721</v>
      </c>
      <c r="L108" s="47"/>
      <c r="V108" s="7" t="str">
        <f t="shared" si="19"/>
        <v>SOVRENINS</v>
      </c>
      <c r="W108" s="52">
        <f t="shared" si="23"/>
        <v>9.4117647058823597E-2</v>
      </c>
      <c r="X108" s="52">
        <f t="shared" si="20"/>
        <v>-0.16964285714285721</v>
      </c>
      <c r="Y108" s="53">
        <f t="shared" si="21"/>
        <v>2289978</v>
      </c>
      <c r="Z108" s="53">
        <f t="shared" si="22"/>
        <v>2121070.54</v>
      </c>
    </row>
    <row r="109" spans="2:26" x14ac:dyDescent="0.3">
      <c r="B109" s="60" t="s">
        <v>129</v>
      </c>
      <c r="C109" s="41">
        <v>59</v>
      </c>
      <c r="D109" s="41">
        <v>59.05</v>
      </c>
      <c r="E109" s="41">
        <v>59.05</v>
      </c>
      <c r="F109" s="42">
        <v>59.05</v>
      </c>
      <c r="G109" s="43">
        <v>4.9999999999997158E-2</v>
      </c>
      <c r="H109" s="43">
        <v>8.4745762711859587E-2</v>
      </c>
      <c r="I109" s="44">
        <v>759650</v>
      </c>
      <c r="J109" s="62">
        <v>45044841.549999997</v>
      </c>
      <c r="K109" s="46">
        <v>2.5173611111110938E-2</v>
      </c>
      <c r="L109" s="47"/>
      <c r="V109" s="7" t="str">
        <f t="shared" si="19"/>
        <v>STANBIC</v>
      </c>
      <c r="W109" s="52">
        <f t="shared" si="23"/>
        <v>8.474576271185959E-4</v>
      </c>
      <c r="X109" s="52">
        <f t="shared" si="20"/>
        <v>2.5173611111110938E-2</v>
      </c>
      <c r="Y109" s="53">
        <f t="shared" si="21"/>
        <v>759650</v>
      </c>
      <c r="Z109" s="53">
        <f t="shared" si="22"/>
        <v>45044841.549999997</v>
      </c>
    </row>
    <row r="110" spans="2:26" x14ac:dyDescent="0.3">
      <c r="B110" s="60" t="s">
        <v>130</v>
      </c>
      <c r="C110" s="41">
        <v>5.2</v>
      </c>
      <c r="D110" s="41">
        <v>5.23</v>
      </c>
      <c r="E110" s="41">
        <v>5.23</v>
      </c>
      <c r="F110" s="42">
        <v>5.23</v>
      </c>
      <c r="G110" s="43">
        <v>3.0000000000000249E-2</v>
      </c>
      <c r="H110" s="43">
        <v>0.57692307692308176</v>
      </c>
      <c r="I110" s="44">
        <v>3410239</v>
      </c>
      <c r="J110" s="62">
        <v>17888812.370000001</v>
      </c>
      <c r="K110" s="46">
        <v>-6.6071428571428448E-2</v>
      </c>
      <c r="L110" s="47"/>
      <c r="V110" s="7" t="str">
        <f t="shared" si="19"/>
        <v>STERLINGNG</v>
      </c>
      <c r="W110" s="52">
        <f t="shared" si="23"/>
        <v>5.7692307692308173E-3</v>
      </c>
      <c r="X110" s="52">
        <f t="shared" si="20"/>
        <v>-6.6071428571428448E-2</v>
      </c>
      <c r="Y110" s="53">
        <f t="shared" si="21"/>
        <v>3410239</v>
      </c>
      <c r="Z110" s="53">
        <f t="shared" si="22"/>
        <v>17888812.370000001</v>
      </c>
    </row>
    <row r="111" spans="2:26" x14ac:dyDescent="0.3">
      <c r="B111" s="60" t="s">
        <v>131</v>
      </c>
      <c r="C111" s="41">
        <v>5.5</v>
      </c>
      <c r="D111" s="61">
        <v>5.5</v>
      </c>
      <c r="E111" s="61">
        <v>5.5</v>
      </c>
      <c r="F111" s="42">
        <v>5.5</v>
      </c>
      <c r="G111" s="43">
        <v>0</v>
      </c>
      <c r="H111" s="43">
        <v>0</v>
      </c>
      <c r="I111" s="44">
        <v>82071</v>
      </c>
      <c r="J111" s="62">
        <v>440638.5</v>
      </c>
      <c r="K111" s="46">
        <v>-0.48837209302325579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-0.48837209302325579</v>
      </c>
      <c r="Y111" s="53">
        <f t="shared" si="21"/>
        <v>82071</v>
      </c>
      <c r="Z111" s="53">
        <f t="shared" si="22"/>
        <v>440638.5</v>
      </c>
    </row>
    <row r="112" spans="2:26" x14ac:dyDescent="0.3">
      <c r="B112" s="60" t="s">
        <v>132</v>
      </c>
      <c r="C112" s="41">
        <v>2.57</v>
      </c>
      <c r="D112" s="61">
        <v>2.81</v>
      </c>
      <c r="E112" s="61">
        <v>2.5</v>
      </c>
      <c r="F112" s="42">
        <v>2.65</v>
      </c>
      <c r="G112" s="43">
        <v>8.0000000000000071E-2</v>
      </c>
      <c r="H112" s="43">
        <v>3.1128404669260727</v>
      </c>
      <c r="I112" s="44">
        <v>14044123</v>
      </c>
      <c r="J112" s="62">
        <v>36452701.810000002</v>
      </c>
      <c r="K112" s="46">
        <v>0.29268292682926833</v>
      </c>
      <c r="L112" s="47"/>
      <c r="V112" s="7" t="str">
        <f t="shared" si="19"/>
        <v>TANTALIZER</v>
      </c>
      <c r="W112" s="52">
        <f t="shared" si="23"/>
        <v>3.1128404669260729E-2</v>
      </c>
      <c r="X112" s="52">
        <f t="shared" si="20"/>
        <v>0.29268292682926833</v>
      </c>
      <c r="Y112" s="53">
        <f t="shared" si="21"/>
        <v>14044123</v>
      </c>
      <c r="Z112" s="53">
        <f t="shared" si="22"/>
        <v>36452701.810000002</v>
      </c>
    </row>
    <row r="113" spans="2:34" x14ac:dyDescent="0.3">
      <c r="B113" s="60" t="s">
        <v>133</v>
      </c>
      <c r="C113" s="41">
        <v>4.3499999999999996</v>
      </c>
      <c r="D113" s="61">
        <v>4.7</v>
      </c>
      <c r="E113" s="61">
        <v>4.7</v>
      </c>
      <c r="F113" s="42">
        <v>4.7</v>
      </c>
      <c r="G113" s="43">
        <v>0.35000000000000053</v>
      </c>
      <c r="H113" s="43">
        <v>8.0459770114942657</v>
      </c>
      <c r="I113" s="44">
        <v>763847</v>
      </c>
      <c r="J113" s="62">
        <v>3475136.32</v>
      </c>
      <c r="K113" s="46">
        <v>0.88000000000000012</v>
      </c>
      <c r="L113" s="47"/>
      <c r="V113" s="7" t="str">
        <f t="shared" si="19"/>
        <v>TIP</v>
      </c>
      <c r="W113" s="52">
        <f t="shared" si="23"/>
        <v>8.0459770114942653E-2</v>
      </c>
      <c r="X113" s="52">
        <f t="shared" si="20"/>
        <v>0.88000000000000012</v>
      </c>
      <c r="Y113" s="53">
        <f t="shared" si="21"/>
        <v>763847</v>
      </c>
      <c r="Z113" s="53">
        <f t="shared" si="22"/>
        <v>3475136.32</v>
      </c>
    </row>
    <row r="114" spans="2:34" x14ac:dyDescent="0.3">
      <c r="B114" s="60" t="s">
        <v>134</v>
      </c>
      <c r="C114" s="41">
        <v>745</v>
      </c>
      <c r="D114" s="41">
        <v>745</v>
      </c>
      <c r="E114" s="41">
        <v>745</v>
      </c>
      <c r="F114" s="42">
        <v>745</v>
      </c>
      <c r="G114" s="43">
        <v>0</v>
      </c>
      <c r="H114" s="43">
        <v>0</v>
      </c>
      <c r="I114" s="44">
        <v>10305</v>
      </c>
      <c r="J114" s="62">
        <v>6909502.5</v>
      </c>
      <c r="K114" s="46">
        <v>6.7335243553008572E-2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6.7335243553008572E-2</v>
      </c>
      <c r="Y114" s="53">
        <f t="shared" si="21"/>
        <v>10305</v>
      </c>
      <c r="Z114" s="53">
        <f t="shared" si="22"/>
        <v>6909502.5</v>
      </c>
    </row>
    <row r="115" spans="2:34" x14ac:dyDescent="0.3">
      <c r="B115" s="60" t="s">
        <v>135</v>
      </c>
      <c r="C115" s="41">
        <v>145</v>
      </c>
      <c r="D115" s="41">
        <v>145</v>
      </c>
      <c r="E115" s="41">
        <v>145</v>
      </c>
      <c r="F115" s="42">
        <v>145</v>
      </c>
      <c r="G115" s="43">
        <v>0</v>
      </c>
      <c r="H115" s="43">
        <v>0</v>
      </c>
      <c r="I115" s="44">
        <v>29603</v>
      </c>
      <c r="J115" s="62">
        <v>4017022.55</v>
      </c>
      <c r="K115" s="46">
        <v>0.25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0.25</v>
      </c>
      <c r="Y115" s="53">
        <f t="shared" si="21"/>
        <v>29603</v>
      </c>
      <c r="Z115" s="53">
        <f t="shared" si="22"/>
        <v>4017022.55</v>
      </c>
    </row>
    <row r="116" spans="2:34" x14ac:dyDescent="0.3">
      <c r="B116" s="60" t="s">
        <v>136</v>
      </c>
      <c r="C116" s="41">
        <v>40.950000000000003</v>
      </c>
      <c r="D116" s="61">
        <v>40.950000000000003</v>
      </c>
      <c r="E116" s="61">
        <v>40.950000000000003</v>
      </c>
      <c r="F116" s="42">
        <v>40.950000000000003</v>
      </c>
      <c r="G116" s="43">
        <v>0</v>
      </c>
      <c r="H116" s="43">
        <v>0</v>
      </c>
      <c r="I116" s="71">
        <v>1204825</v>
      </c>
      <c r="J116" s="62">
        <v>49704297.899999999</v>
      </c>
      <c r="K116" s="46">
        <v>-5.8620689655172309E-2</v>
      </c>
      <c r="V116" s="7" t="str">
        <f t="shared" si="19"/>
        <v>TRANSCORP</v>
      </c>
      <c r="W116" s="52">
        <f t="shared" si="23"/>
        <v>0</v>
      </c>
      <c r="X116" s="52">
        <f t="shared" si="20"/>
        <v>-5.8620689655172309E-2</v>
      </c>
      <c r="Y116" s="53">
        <f t="shared" si="21"/>
        <v>1204825</v>
      </c>
      <c r="Z116" s="53">
        <f t="shared" si="22"/>
        <v>49704297.899999999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3080</v>
      </c>
      <c r="J117" s="62">
        <v>5544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3080</v>
      </c>
      <c r="Z117" s="53">
        <f t="shared" si="22"/>
        <v>5544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1249</v>
      </c>
      <c r="J118" s="62">
        <v>410296.5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1249</v>
      </c>
      <c r="Z118" s="53">
        <f t="shared" si="22"/>
        <v>410296.5</v>
      </c>
    </row>
    <row r="119" spans="2:34" x14ac:dyDescent="0.3">
      <c r="B119" s="60" t="s">
        <v>139</v>
      </c>
      <c r="C119" s="41">
        <v>2.2000000000000002</v>
      </c>
      <c r="D119" s="41">
        <v>2.2000000000000002</v>
      </c>
      <c r="E119" s="41">
        <v>2.2000000000000002</v>
      </c>
      <c r="F119" s="42">
        <v>2.2000000000000002</v>
      </c>
      <c r="G119" s="43">
        <v>0</v>
      </c>
      <c r="H119" s="43">
        <v>0</v>
      </c>
      <c r="I119" s="44">
        <v>20910</v>
      </c>
      <c r="J119" s="62">
        <v>41401.800000000003</v>
      </c>
      <c r="K119" s="46">
        <v>7.317073170731736E-2</v>
      </c>
      <c r="V119" s="7" t="str">
        <f t="shared" si="19"/>
        <v>TRIPPLEG</v>
      </c>
      <c r="W119" s="52">
        <f t="shared" si="23"/>
        <v>0</v>
      </c>
      <c r="X119" s="52">
        <f t="shared" si="20"/>
        <v>7.317073170731736E-2</v>
      </c>
      <c r="Y119" s="53">
        <f t="shared" si="21"/>
        <v>20910</v>
      </c>
      <c r="Z119" s="53">
        <f t="shared" si="22"/>
        <v>41401.800000000003</v>
      </c>
    </row>
    <row r="120" spans="2:34" x14ac:dyDescent="0.3">
      <c r="B120" s="60" t="s">
        <v>140</v>
      </c>
      <c r="C120" s="41">
        <v>28</v>
      </c>
      <c r="D120" s="41">
        <v>30.5</v>
      </c>
      <c r="E120" s="41">
        <v>28</v>
      </c>
      <c r="F120" s="42">
        <v>30.5</v>
      </c>
      <c r="G120" s="43">
        <v>2.5</v>
      </c>
      <c r="H120" s="43">
        <v>8.9285714285714288</v>
      </c>
      <c r="I120" s="44">
        <v>754516</v>
      </c>
      <c r="J120" s="62">
        <v>21898865.300000001</v>
      </c>
      <c r="K120" s="46">
        <v>-3.0206677265500748E-2</v>
      </c>
      <c r="V120" s="7" t="str">
        <f t="shared" si="19"/>
        <v>UACN</v>
      </c>
      <c r="W120" s="52">
        <f t="shared" si="23"/>
        <v>8.9285714285714288E-2</v>
      </c>
      <c r="X120" s="52">
        <f t="shared" si="20"/>
        <v>-3.0206677265500748E-2</v>
      </c>
      <c r="Y120" s="53">
        <f t="shared" si="21"/>
        <v>754516</v>
      </c>
      <c r="Z120" s="53">
        <f t="shared" si="22"/>
        <v>21898865.300000001</v>
      </c>
    </row>
    <row r="121" spans="2:34" x14ac:dyDescent="0.3">
      <c r="B121" s="60" t="s">
        <v>141</v>
      </c>
      <c r="C121" s="41">
        <v>32.299999999999997</v>
      </c>
      <c r="D121" s="41">
        <v>33.4</v>
      </c>
      <c r="E121" s="41">
        <v>30.5</v>
      </c>
      <c r="F121" s="42">
        <v>31.3</v>
      </c>
      <c r="G121" s="43">
        <v>-0.99999999999999645</v>
      </c>
      <c r="H121" s="43">
        <v>-3.0959752321981315</v>
      </c>
      <c r="I121" s="44">
        <v>33192143</v>
      </c>
      <c r="J121" s="62">
        <v>1041050194.65</v>
      </c>
      <c r="K121" s="46">
        <v>-7.9411764705882293E-2</v>
      </c>
      <c r="V121" s="7" t="str">
        <f t="shared" si="19"/>
        <v>UBA</v>
      </c>
      <c r="W121" s="52">
        <f t="shared" si="23"/>
        <v>-3.0959752321981317E-2</v>
      </c>
      <c r="X121" s="52">
        <f t="shared" si="20"/>
        <v>-7.9411764705882293E-2</v>
      </c>
      <c r="Y121" s="53">
        <f t="shared" si="21"/>
        <v>33192143</v>
      </c>
      <c r="Z121" s="53">
        <f t="shared" si="22"/>
        <v>1041050194.65</v>
      </c>
    </row>
    <row r="122" spans="2:34" x14ac:dyDescent="0.3">
      <c r="B122" s="60" t="s">
        <v>142</v>
      </c>
      <c r="C122" s="41">
        <v>15.25</v>
      </c>
      <c r="D122" s="61">
        <v>15.3</v>
      </c>
      <c r="E122" s="61">
        <v>15</v>
      </c>
      <c r="F122" s="42">
        <v>15.2</v>
      </c>
      <c r="G122" s="43">
        <v>-5.0000000000000711E-2</v>
      </c>
      <c r="H122" s="43">
        <v>-0.32786885245902103</v>
      </c>
      <c r="I122" s="44">
        <v>9892112</v>
      </c>
      <c r="J122" s="62">
        <v>149762454.05000001</v>
      </c>
      <c r="K122" s="46">
        <v>-0.25490196078431371</v>
      </c>
      <c r="V122" s="7" t="str">
        <f t="shared" si="19"/>
        <v>UCAP</v>
      </c>
      <c r="W122" s="52">
        <f t="shared" si="23"/>
        <v>-3.2786885245902103E-3</v>
      </c>
      <c r="X122" s="52">
        <f t="shared" si="20"/>
        <v>-0.25490196078431371</v>
      </c>
      <c r="Y122" s="53">
        <f t="shared" si="21"/>
        <v>9892112</v>
      </c>
      <c r="Z122" s="53">
        <f t="shared" si="22"/>
        <v>149762454.05000001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2089</v>
      </c>
      <c r="J123" s="62">
        <v>98091.55</v>
      </c>
      <c r="K123" s="46">
        <v>0.26092896174863389</v>
      </c>
      <c r="V123" s="7" t="str">
        <f t="shared" si="19"/>
        <v>UHOMREIT</v>
      </c>
      <c r="W123" s="52">
        <f t="shared" si="23"/>
        <v>0</v>
      </c>
      <c r="X123" s="52">
        <f t="shared" si="20"/>
        <v>0.26092896174863389</v>
      </c>
      <c r="Y123" s="53">
        <f t="shared" si="21"/>
        <v>2089</v>
      </c>
      <c r="Z123" s="53">
        <f t="shared" si="22"/>
        <v>98091.55</v>
      </c>
    </row>
    <row r="124" spans="2:34" x14ac:dyDescent="0.3">
      <c r="B124" s="60" t="s">
        <v>144</v>
      </c>
      <c r="C124" s="41">
        <v>34.700000000000003</v>
      </c>
      <c r="D124" s="41">
        <v>34.700000000000003</v>
      </c>
      <c r="E124" s="41">
        <v>34.700000000000003</v>
      </c>
      <c r="F124" s="42">
        <v>34.700000000000003</v>
      </c>
      <c r="G124" s="43">
        <v>0</v>
      </c>
      <c r="H124" s="43">
        <v>0</v>
      </c>
      <c r="I124" s="44">
        <v>314357</v>
      </c>
      <c r="J124" s="62">
        <v>11072876.85</v>
      </c>
      <c r="K124" s="46">
        <v>5.3110773899848196E-2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5.3110773899848196E-2</v>
      </c>
      <c r="Y124" s="53">
        <f t="shared" si="21"/>
        <v>314357</v>
      </c>
      <c r="Z124" s="53">
        <f t="shared" si="22"/>
        <v>11072876.85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7.6</v>
      </c>
      <c r="D125" s="41">
        <v>8.35</v>
      </c>
      <c r="E125" s="41">
        <v>7</v>
      </c>
      <c r="F125" s="42">
        <v>7.95</v>
      </c>
      <c r="G125" s="43">
        <v>0.35000000000000053</v>
      </c>
      <c r="H125" s="43">
        <v>4.6052631578947443</v>
      </c>
      <c r="I125" s="44">
        <v>1326749</v>
      </c>
      <c r="J125" s="62">
        <v>10020005.5</v>
      </c>
      <c r="K125" s="46">
        <v>0.10416666666666674</v>
      </c>
      <c r="V125" s="7" t="str">
        <f t="shared" si="19"/>
        <v>UNIONDICON</v>
      </c>
      <c r="W125" s="52">
        <f t="shared" si="23"/>
        <v>4.6052631578947442E-2</v>
      </c>
      <c r="X125" s="52">
        <f t="shared" si="20"/>
        <v>0.10416666666666674</v>
      </c>
      <c r="Y125" s="53">
        <f t="shared" si="21"/>
        <v>1326749</v>
      </c>
      <c r="Z125" s="53">
        <f t="shared" si="22"/>
        <v>10020005.5</v>
      </c>
    </row>
    <row r="126" spans="2:34" x14ac:dyDescent="0.3">
      <c r="B126" s="60" t="s">
        <v>146</v>
      </c>
      <c r="C126" s="41">
        <v>0.51</v>
      </c>
      <c r="D126" s="41">
        <v>0.54</v>
      </c>
      <c r="E126" s="41">
        <v>0.5</v>
      </c>
      <c r="F126" s="42">
        <v>0.52</v>
      </c>
      <c r="G126" s="43">
        <v>1.0000000000000009E-2</v>
      </c>
      <c r="H126" s="43">
        <v>1.9607843137254919</v>
      </c>
      <c r="I126" s="44">
        <v>11463754</v>
      </c>
      <c r="J126" s="62">
        <v>5913137.2400000002</v>
      </c>
      <c r="K126" s="46">
        <v>-0.21212121212121215</v>
      </c>
      <c r="V126" s="7" t="str">
        <f t="shared" si="19"/>
        <v>UNIVINSURE</v>
      </c>
      <c r="W126" s="52">
        <f t="shared" si="23"/>
        <v>1.9607843137254919E-2</v>
      </c>
      <c r="X126" s="52">
        <f t="shared" si="20"/>
        <v>-0.21212121212121215</v>
      </c>
      <c r="Y126" s="53">
        <f t="shared" si="21"/>
        <v>11463754</v>
      </c>
      <c r="Z126" s="53">
        <f t="shared" si="22"/>
        <v>5913137.2400000002</v>
      </c>
    </row>
    <row r="127" spans="2:34" x14ac:dyDescent="0.3">
      <c r="B127" s="60" t="s">
        <v>147</v>
      </c>
      <c r="C127" s="41">
        <v>2.85</v>
      </c>
      <c r="D127" s="41">
        <v>3.13</v>
      </c>
      <c r="E127" s="41">
        <v>2.9</v>
      </c>
      <c r="F127" s="42">
        <v>3.13</v>
      </c>
      <c r="G127" s="43">
        <v>0.2799999999999998</v>
      </c>
      <c r="H127" s="43">
        <v>9.8245614035087652</v>
      </c>
      <c r="I127" s="44">
        <v>3654978</v>
      </c>
      <c r="J127" s="62">
        <v>11239975.58</v>
      </c>
      <c r="K127" s="46">
        <v>0.96855345911949664</v>
      </c>
      <c r="V127" s="7" t="str">
        <f t="shared" si="19"/>
        <v>UPDC</v>
      </c>
      <c r="W127" s="52">
        <f t="shared" si="23"/>
        <v>9.824561403508765E-2</v>
      </c>
      <c r="X127" s="52">
        <f t="shared" si="20"/>
        <v>0.96855345911949664</v>
      </c>
      <c r="Y127" s="53">
        <f t="shared" si="21"/>
        <v>3654978</v>
      </c>
      <c r="Z127" s="53">
        <f t="shared" si="22"/>
        <v>11239975.58</v>
      </c>
    </row>
    <row r="128" spans="2:34" x14ac:dyDescent="0.3">
      <c r="B128" s="60" t="s">
        <v>148</v>
      </c>
      <c r="C128" s="41">
        <v>5.9</v>
      </c>
      <c r="D128" s="41">
        <v>5.9</v>
      </c>
      <c r="E128" s="41">
        <v>5.9</v>
      </c>
      <c r="F128" s="42">
        <v>5.9</v>
      </c>
      <c r="G128" s="43">
        <v>0</v>
      </c>
      <c r="H128" s="43">
        <v>0</v>
      </c>
      <c r="I128" s="44">
        <v>93960</v>
      </c>
      <c r="J128" s="62">
        <v>568318.94999999995</v>
      </c>
      <c r="K128" s="46">
        <v>0.18000000000000016</v>
      </c>
      <c r="V128" s="7" t="str">
        <f t="shared" si="19"/>
        <v>UPDCREIT</v>
      </c>
      <c r="W128" s="52">
        <f t="shared" si="23"/>
        <v>0</v>
      </c>
      <c r="X128" s="52">
        <f t="shared" si="20"/>
        <v>0.18000000000000016</v>
      </c>
      <c r="Y128" s="53">
        <f t="shared" si="21"/>
        <v>93960</v>
      </c>
      <c r="Z128" s="53">
        <f t="shared" si="22"/>
        <v>568318.94999999995</v>
      </c>
    </row>
    <row r="129" spans="2:26" x14ac:dyDescent="0.3">
      <c r="B129" s="60" t="s">
        <v>149</v>
      </c>
      <c r="C129" s="41">
        <v>3.55</v>
      </c>
      <c r="D129" s="41">
        <v>3.55</v>
      </c>
      <c r="E129" s="41">
        <v>3.55</v>
      </c>
      <c r="F129" s="42">
        <v>3.55</v>
      </c>
      <c r="G129" s="43">
        <v>0</v>
      </c>
      <c r="H129" s="43">
        <v>0</v>
      </c>
      <c r="I129" s="44">
        <v>10900</v>
      </c>
      <c r="J129" s="62">
        <v>40771</v>
      </c>
      <c r="K129" s="46">
        <v>-7.7922077922077948E-2</v>
      </c>
      <c r="V129" s="7" t="str">
        <f t="shared" si="19"/>
        <v>UPL</v>
      </c>
      <c r="W129" s="52">
        <f t="shared" si="23"/>
        <v>0</v>
      </c>
      <c r="X129" s="52">
        <f t="shared" si="20"/>
        <v>-7.7922077922077948E-2</v>
      </c>
      <c r="Y129" s="53">
        <f t="shared" si="21"/>
        <v>10900</v>
      </c>
      <c r="Z129" s="53">
        <f t="shared" si="22"/>
        <v>40771</v>
      </c>
    </row>
    <row r="130" spans="2:26" x14ac:dyDescent="0.3">
      <c r="B130" s="60" t="s">
        <v>150</v>
      </c>
      <c r="C130" s="41">
        <v>1.06</v>
      </c>
      <c r="D130" s="41">
        <v>1.08</v>
      </c>
      <c r="E130" s="41">
        <v>1</v>
      </c>
      <c r="F130" s="42">
        <v>1.01</v>
      </c>
      <c r="G130" s="43">
        <v>-5.0000000000000044E-2</v>
      </c>
      <c r="H130" s="43">
        <v>-4.7169811320754755</v>
      </c>
      <c r="I130" s="44">
        <v>2892276</v>
      </c>
      <c r="J130" s="62">
        <v>2985386</v>
      </c>
      <c r="K130" s="46">
        <v>-0.25735294117647067</v>
      </c>
      <c r="V130" s="7" t="str">
        <f t="shared" si="19"/>
        <v>VERITASKAP</v>
      </c>
      <c r="W130" s="52">
        <f t="shared" si="23"/>
        <v>-4.7169811320754755E-2</v>
      </c>
      <c r="X130" s="52">
        <f t="shared" si="20"/>
        <v>-0.25735294117647067</v>
      </c>
      <c r="Y130" s="53">
        <f t="shared" si="21"/>
        <v>2892276</v>
      </c>
      <c r="Z130" s="53">
        <f t="shared" si="22"/>
        <v>2985386</v>
      </c>
    </row>
    <row r="131" spans="2:26" x14ac:dyDescent="0.3">
      <c r="B131" s="60" t="s">
        <v>151</v>
      </c>
      <c r="C131" s="41">
        <v>87.7</v>
      </c>
      <c r="D131" s="41">
        <v>96.4</v>
      </c>
      <c r="E131" s="41">
        <v>96</v>
      </c>
      <c r="F131" s="42">
        <v>96</v>
      </c>
      <c r="G131" s="43">
        <v>8.2999999999999972</v>
      </c>
      <c r="H131" s="43">
        <v>9.4640820980615707</v>
      </c>
      <c r="I131" s="44">
        <v>2737990</v>
      </c>
      <c r="J131" s="62">
        <v>260296690.09999999</v>
      </c>
      <c r="K131" s="46">
        <v>1.1621621621621623</v>
      </c>
      <c r="V131" s="7" t="str">
        <f t="shared" si="19"/>
        <v>VFDGROUP</v>
      </c>
      <c r="W131" s="52">
        <f t="shared" si="23"/>
        <v>9.4640820980615714E-2</v>
      </c>
      <c r="X131" s="52">
        <f t="shared" si="20"/>
        <v>1.1621621621621623</v>
      </c>
      <c r="Y131" s="53">
        <f t="shared" si="21"/>
        <v>2737990</v>
      </c>
      <c r="Z131" s="53">
        <f t="shared" si="22"/>
        <v>260296690.09999999</v>
      </c>
    </row>
    <row r="132" spans="2:26" x14ac:dyDescent="0.3">
      <c r="B132" s="60" t="s">
        <v>152</v>
      </c>
      <c r="C132" s="41">
        <v>37</v>
      </c>
      <c r="D132" s="41">
        <v>37</v>
      </c>
      <c r="E132" s="41">
        <v>37</v>
      </c>
      <c r="F132" s="42">
        <v>37</v>
      </c>
      <c r="G132" s="43">
        <v>0</v>
      </c>
      <c r="H132" s="43">
        <v>0</v>
      </c>
      <c r="I132" s="44">
        <v>1113600</v>
      </c>
      <c r="J132" s="62">
        <v>40297922.100000001</v>
      </c>
      <c r="K132" s="46">
        <v>0.60869565217391308</v>
      </c>
      <c r="V132" s="7" t="str">
        <f t="shared" si="19"/>
        <v>VITAFOAM</v>
      </c>
      <c r="W132" s="52">
        <f t="shared" si="23"/>
        <v>0</v>
      </c>
      <c r="X132" s="52">
        <f t="shared" si="20"/>
        <v>0.60869565217391308</v>
      </c>
      <c r="Y132" s="53">
        <f t="shared" si="21"/>
        <v>1113600</v>
      </c>
      <c r="Z132" s="53">
        <f t="shared" si="22"/>
        <v>40297922.100000001</v>
      </c>
    </row>
    <row r="133" spans="2:26" x14ac:dyDescent="0.3">
      <c r="B133" s="60" t="s">
        <v>153</v>
      </c>
      <c r="C133" s="41">
        <v>71.5</v>
      </c>
      <c r="D133" s="41">
        <v>71.5</v>
      </c>
      <c r="E133" s="41">
        <v>71.5</v>
      </c>
      <c r="F133" s="42">
        <v>71.5</v>
      </c>
      <c r="G133" s="43">
        <v>0</v>
      </c>
      <c r="H133" s="43">
        <v>0</v>
      </c>
      <c r="I133" s="44">
        <v>255283</v>
      </c>
      <c r="J133" s="62">
        <v>17797607.149999999</v>
      </c>
      <c r="K133" s="46">
        <v>2.2158684774839177E-2</v>
      </c>
      <c r="V133" s="7" t="str">
        <f t="shared" si="19"/>
        <v>WAPCO</v>
      </c>
      <c r="W133" s="52">
        <f t="shared" si="23"/>
        <v>0</v>
      </c>
      <c r="X133" s="52">
        <f t="shared" si="20"/>
        <v>2.2158684774839177E-2</v>
      </c>
      <c r="Y133" s="53">
        <f t="shared" si="21"/>
        <v>255283</v>
      </c>
      <c r="Z133" s="53">
        <f t="shared" si="22"/>
        <v>17797607.149999999</v>
      </c>
    </row>
    <row r="134" spans="2:26" x14ac:dyDescent="0.3">
      <c r="B134" s="60" t="s">
        <v>154</v>
      </c>
      <c r="C134" s="41">
        <v>2.2000000000000002</v>
      </c>
      <c r="D134" s="41">
        <v>2.2599999999999998</v>
      </c>
      <c r="E134" s="41">
        <v>2.0499999999999998</v>
      </c>
      <c r="F134" s="42">
        <v>2.2599999999999998</v>
      </c>
      <c r="G134" s="43">
        <v>5.9999999999999609E-2</v>
      </c>
      <c r="H134" s="43">
        <v>2.7272727272727093</v>
      </c>
      <c r="I134" s="44">
        <v>997316</v>
      </c>
      <c r="J134" s="62">
        <v>2220682.81</v>
      </c>
      <c r="K134" s="46">
        <v>4.444444444444251E-3</v>
      </c>
      <c r="V134" s="7" t="str">
        <f t="shared" si="19"/>
        <v>WAPIC</v>
      </c>
      <c r="W134" s="52">
        <f t="shared" si="23"/>
        <v>2.7272727272727094E-2</v>
      </c>
      <c r="X134" s="52">
        <f t="shared" si="20"/>
        <v>4.444444444444251E-3</v>
      </c>
      <c r="Y134" s="53">
        <f t="shared" si="21"/>
        <v>997316</v>
      </c>
      <c r="Z134" s="53">
        <f t="shared" si="22"/>
        <v>2220682.81</v>
      </c>
    </row>
    <row r="135" spans="2:26" x14ac:dyDescent="0.3">
      <c r="B135" s="60" t="s">
        <v>155</v>
      </c>
      <c r="C135" s="41">
        <v>11</v>
      </c>
      <c r="D135" s="41">
        <v>11.5</v>
      </c>
      <c r="E135" s="41">
        <v>11</v>
      </c>
      <c r="F135" s="42">
        <v>11.5</v>
      </c>
      <c r="G135" s="43">
        <v>0.5</v>
      </c>
      <c r="H135" s="43">
        <v>4.5454545454545459</v>
      </c>
      <c r="I135" s="44">
        <v>3749196</v>
      </c>
      <c r="J135" s="62">
        <v>41669999</v>
      </c>
      <c r="K135" s="46">
        <v>0.26373626373626369</v>
      </c>
      <c r="V135" s="7" t="str">
        <f t="shared" si="19"/>
        <v>WEMABANK</v>
      </c>
      <c r="W135" s="52">
        <f t="shared" si="23"/>
        <v>4.5454545454545456E-2</v>
      </c>
      <c r="X135" s="52">
        <f t="shared" si="20"/>
        <v>0.26373626373626369</v>
      </c>
      <c r="Y135" s="53">
        <f t="shared" si="21"/>
        <v>3749196</v>
      </c>
      <c r="Z135" s="53">
        <f t="shared" si="22"/>
        <v>41669999</v>
      </c>
    </row>
    <row r="136" spans="2:26" x14ac:dyDescent="0.3">
      <c r="B136" s="60" t="s">
        <v>156</v>
      </c>
      <c r="C136" s="41">
        <v>49.95</v>
      </c>
      <c r="D136" s="41">
        <v>51</v>
      </c>
      <c r="E136" s="41">
        <v>48.1</v>
      </c>
      <c r="F136" s="42">
        <v>50</v>
      </c>
      <c r="G136" s="43">
        <v>4.9999999999997158E-2</v>
      </c>
      <c r="H136" s="43">
        <v>0.1001001001000944</v>
      </c>
      <c r="I136" s="44">
        <v>55428192</v>
      </c>
      <c r="J136" s="62">
        <v>2760076392.8000002</v>
      </c>
      <c r="K136" s="46">
        <v>9.8901098901098994E-2</v>
      </c>
      <c r="V136" s="7" t="str">
        <f t="shared" si="19"/>
        <v>ZENITHBANK</v>
      </c>
      <c r="W136" s="52">
        <f t="shared" si="23"/>
        <v>1.001001001000944E-3</v>
      </c>
      <c r="X136" s="52">
        <f t="shared" si="20"/>
        <v>9.8901098901098994E-2</v>
      </c>
      <c r="Y136" s="53">
        <f t="shared" si="21"/>
        <v>55428192</v>
      </c>
      <c r="Z136" s="53">
        <f t="shared" si="22"/>
        <v>2760076392.8000002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2025-04-14T13:48:46Z</dcterms:created>
  <dcterms:modified xsi:type="dcterms:W3CDTF">2025-04-14T13:49:50Z</dcterms:modified>
</cp:coreProperties>
</file>