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EFD38DD-4502-43C5-8BDD-7B6FC361E1F0}" xr6:coauthVersionLast="47" xr6:coauthVersionMax="47" xr10:uidLastSave="{00000000-0000-0000-0000-000000000000}"/>
  <bookViews>
    <workbookView xWindow="-108" yWindow="-108" windowWidth="23256" windowHeight="12456" xr2:uid="{32CE970C-E188-4157-BD9E-F89A478A42C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AQ13" i="1" s="1"/>
  <c r="AP13" i="1" s="1"/>
  <c r="X10" i="1"/>
  <c r="W10" i="1"/>
  <c r="V10" i="1"/>
  <c r="Z9" i="1"/>
  <c r="Y9" i="1"/>
  <c r="X9" i="1"/>
  <c r="V9" i="1"/>
  <c r="W9" i="1"/>
  <c r="T8" i="1"/>
  <c r="AT16" i="1" l="1"/>
  <c r="AS16" i="1" s="1"/>
  <c r="AQ14" i="1"/>
  <c r="AP14" i="1" s="1"/>
  <c r="AQ9" i="1"/>
  <c r="AP9" i="1" s="1"/>
  <c r="AQ17" i="1"/>
  <c r="AP17" i="1" s="1"/>
  <c r="AQ11" i="1"/>
  <c r="AP11" i="1" s="1"/>
  <c r="AT11" i="1"/>
  <c r="AS11" i="1" s="1"/>
  <c r="AE17" i="1"/>
  <c r="AD17" i="1" s="1"/>
  <c r="AC15" i="1"/>
  <c r="AE9" i="1"/>
  <c r="AD9" i="1" s="1"/>
  <c r="AC18" i="1"/>
  <c r="AC10" i="1"/>
  <c r="AB10" i="1" s="1" a="1"/>
  <c r="AB10" i="1" s="1"/>
  <c r="AE14" i="1"/>
  <c r="AD14" i="1" s="1"/>
  <c r="AC12" i="1"/>
  <c r="AH5" i="1"/>
  <c r="AE12" i="1"/>
  <c r="AD12" i="1" s="1"/>
  <c r="AC17" i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E10" i="1"/>
  <c r="AD10" i="1" s="1"/>
  <c r="AE18" i="1"/>
  <c r="AD18" i="1" s="1"/>
  <c r="AC16" i="1"/>
  <c r="AE15" i="1"/>
  <c r="AD15" i="1" s="1"/>
  <c r="AC13" i="1"/>
  <c r="AK18" i="1"/>
  <c r="AJ18" i="1" s="1"/>
  <c r="AK13" i="1"/>
  <c r="AJ13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AN13" i="1"/>
  <c r="AM13" i="1" s="1"/>
  <c r="AQ15" i="1"/>
  <c r="AP15" i="1" s="1"/>
  <c r="AT17" i="1"/>
  <c r="AS17" i="1" s="1"/>
  <c r="O21" i="1"/>
  <c r="AT9" i="1"/>
  <c r="AS9" i="1" s="1"/>
  <c r="AK11" i="1"/>
  <c r="AJ11" i="1" s="1"/>
  <c r="P8" i="1"/>
  <c r="AQ10" i="1"/>
  <c r="AP10" i="1" s="1"/>
  <c r="AT12" i="1"/>
  <c r="AS12" i="1" s="1"/>
  <c r="AK14" i="1"/>
  <c r="AJ14" i="1" s="1"/>
  <c r="AN16" i="1"/>
  <c r="AM16" i="1" s="1"/>
  <c r="AQ18" i="1"/>
  <c r="AP18" i="1" s="1"/>
  <c r="P21" i="1"/>
  <c r="AT15" i="1"/>
  <c r="AS15" i="1" s="1"/>
  <c r="AK17" i="1"/>
  <c r="AJ17" i="1" s="1"/>
  <c r="AK9" i="1"/>
  <c r="AJ9" i="1" s="1"/>
  <c r="AN11" i="1"/>
  <c r="AM11" i="1" s="1"/>
  <c r="AT10" i="1"/>
  <c r="AS10" i="1" s="1"/>
  <c r="AK12" i="1"/>
  <c r="AJ12" i="1" s="1"/>
  <c r="AN14" i="1"/>
  <c r="AM14" i="1" s="1"/>
  <c r="AQ16" i="1"/>
  <c r="AP16" i="1" s="1"/>
  <c r="AT18" i="1"/>
  <c r="AS18" i="1" s="1"/>
  <c r="AN15" i="1"/>
  <c r="AM15" i="1" s="1"/>
  <c r="AT13" i="1"/>
  <c r="AS13" i="1" s="1"/>
  <c r="AK15" i="1"/>
  <c r="AJ15" i="1" s="1"/>
  <c r="AN17" i="1"/>
  <c r="AM17" i="1" s="1"/>
  <c r="AN9" i="1"/>
  <c r="AM9" i="1" s="1"/>
  <c r="AK10" i="1"/>
  <c r="AJ10" i="1" s="1"/>
  <c r="AN12" i="1"/>
  <c r="AM12" i="1" s="1"/>
  <c r="AB12" i="1" l="1" a="1"/>
  <c r="AB12" i="1" s="1"/>
  <c r="Q21" i="1"/>
  <c r="AB14" i="1" a="1"/>
  <c r="AB14" i="1" s="1"/>
  <c r="AB13" i="1" a="1"/>
  <c r="AB13" i="1" s="1"/>
  <c r="AB18" i="1" a="1"/>
  <c r="AB18" i="1" s="1"/>
  <c r="AB16" i="1" a="1"/>
  <c r="AB16" i="1" s="1"/>
  <c r="AB17" i="1" a="1"/>
  <c r="AB17" i="1" s="1"/>
  <c r="AB15" i="1" a="1"/>
  <c r="AB15" i="1" s="1"/>
  <c r="AH16" i="1"/>
  <c r="AH9" i="1"/>
  <c r="AG9" i="1" s="1" a="1"/>
  <c r="AG9" i="1" s="1"/>
  <c r="AH13" i="1"/>
  <c r="AH18" i="1"/>
  <c r="AH10" i="1"/>
  <c r="AG10" i="1" s="1" a="1"/>
  <c r="AG10" i="1" s="1"/>
  <c r="AH15" i="1"/>
  <c r="AH11" i="1"/>
  <c r="AH12" i="1"/>
  <c r="AG12" i="1" s="1" a="1"/>
  <c r="AG12" i="1" s="1"/>
  <c r="AH17" i="1"/>
  <c r="AG17" i="1" s="1" a="1"/>
  <c r="AG17" i="1" s="1"/>
  <c r="AH14" i="1"/>
  <c r="AG13" i="1" l="1" a="1"/>
  <c r="AG13" i="1" s="1"/>
  <c r="AG18" i="1" a="1"/>
  <c r="AG18" i="1" s="1"/>
  <c r="AG14" i="1" a="1"/>
  <c r="AG14" i="1" s="1"/>
  <c r="AG16" i="1" a="1"/>
  <c r="AG16" i="1" s="1"/>
  <c r="AG11" i="1" a="1"/>
  <c r="AG11" i="1" s="1"/>
  <c r="N9" i="1" s="1" a="1"/>
  <c r="AG15" i="1" a="1"/>
  <c r="AG15" i="1" s="1"/>
  <c r="N15" i="1" l="1"/>
  <c r="N14" i="1"/>
  <c r="N10" i="1"/>
  <c r="N13" i="1"/>
  <c r="N16" i="1"/>
  <c r="N12" i="1"/>
  <c r="N18" i="1"/>
  <c r="N11" i="1"/>
  <c r="N17" i="1"/>
  <c r="N9" i="1"/>
  <c r="O11" i="1" l="1"/>
  <c r="T11" i="1"/>
  <c r="P11" i="1" s="1"/>
  <c r="O18" i="1"/>
  <c r="T18" i="1"/>
  <c r="P18" i="1" s="1"/>
  <c r="O12" i="1"/>
  <c r="T12" i="1"/>
  <c r="P12" i="1" s="1"/>
  <c r="O16" i="1"/>
  <c r="T16" i="1"/>
  <c r="P16" i="1" s="1"/>
  <c r="O13" i="1"/>
  <c r="T13" i="1"/>
  <c r="P13" i="1" s="1"/>
  <c r="O10" i="1"/>
  <c r="T10" i="1"/>
  <c r="P10" i="1" s="1"/>
  <c r="O9" i="1"/>
  <c r="T9" i="1"/>
  <c r="P9" i="1" s="1"/>
  <c r="O14" i="1"/>
  <c r="T14" i="1"/>
  <c r="P14" i="1" s="1"/>
  <c r="O17" i="1"/>
  <c r="T17" i="1"/>
  <c r="P17" i="1" s="1"/>
  <c r="O15" i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<sst xmlns="http://schemas.openxmlformats.org/spreadsheetml/2006/main" count="154" uniqueCount="153">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</sst>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D908A60-79C6-4D3E-BC1A-BAE7221A19B1}"/>
    <cellStyle name="Normal" xfId="0" builtinId="0"/>
    <cellStyle name="Percent 2" xfId="2" xr:uid="{EA7DB7C5-57A5-40F9-997C-3FB58EE411A2}"/>
    <cellStyle name="Percent 4" xfId="3" xr:uid="{29BA36D6-1DA2-4405-9AB3-9426DD1AAFC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8908B3-86B7-458E-BEBD-798BA77DD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A8234FF-2604-40E6-8BA7-38D0F5467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7E60CB-7936-4730-9CFF-02CDC54CA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D5620C7-B94A-4B95-8AD7-9D67941B1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A9723EB-DE41-41E9-B846-654D9F57C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ADCCA38-169E-4823-950D-F365F0EC6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9F81EEE-5C16-40CE-936E-BB2854ED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7.41</v>
          </cell>
          <cell r="F44">
            <v>8.15</v>
          </cell>
          <cell r="I44">
            <v>503288</v>
          </cell>
          <cell r="J44">
            <v>4101797.2</v>
          </cell>
        </row>
        <row r="45">
          <cell r="B45" t="str">
            <v>ABCTRANS</v>
          </cell>
          <cell r="C45">
            <v>1.3</v>
          </cell>
          <cell r="F45">
            <v>1.3</v>
          </cell>
          <cell r="I45">
            <v>250449</v>
          </cell>
          <cell r="J45">
            <v>332930.65999999997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23104</v>
          </cell>
          <cell r="J46">
            <v>58543</v>
          </cell>
        </row>
        <row r="47">
          <cell r="B47" t="str">
            <v>ACCESSCORP</v>
          </cell>
          <cell r="C47">
            <v>21.4</v>
          </cell>
          <cell r="F47">
            <v>21.5</v>
          </cell>
          <cell r="I47">
            <v>68201583</v>
          </cell>
          <cell r="J47">
            <v>1487026613.2</v>
          </cell>
        </row>
        <row r="48">
          <cell r="B48" t="str">
            <v>AFRIPRUD</v>
          </cell>
          <cell r="C48">
            <v>13.7</v>
          </cell>
          <cell r="F48">
            <v>13.65</v>
          </cell>
          <cell r="I48">
            <v>829911</v>
          </cell>
          <cell r="J48">
            <v>11255104.5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9890437</v>
          </cell>
          <cell r="J49">
            <v>15426372.210000001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6340</v>
          </cell>
          <cell r="J50">
            <v>15041650</v>
          </cell>
        </row>
        <row r="51">
          <cell r="B51" t="str">
            <v>ARADEL</v>
          </cell>
          <cell r="C51">
            <v>497</v>
          </cell>
          <cell r="F51">
            <v>497</v>
          </cell>
          <cell r="I51">
            <v>1277952</v>
          </cell>
          <cell r="J51">
            <v>576258573.89999998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50</v>
          </cell>
          <cell r="J52">
            <v>104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24585</v>
          </cell>
          <cell r="J53">
            <v>453636.8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744</v>
          </cell>
          <cell r="J54">
            <v>66885.600000000006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498304</v>
          </cell>
          <cell r="J55">
            <v>37572121.600000001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7645</v>
          </cell>
          <cell r="J56">
            <v>2876049</v>
          </cell>
        </row>
        <row r="57">
          <cell r="B57" t="str">
            <v>CADBURY</v>
          </cell>
          <cell r="C57">
            <v>23</v>
          </cell>
          <cell r="F57">
            <v>23</v>
          </cell>
          <cell r="I57">
            <v>69567</v>
          </cell>
          <cell r="J57">
            <v>1591104.95</v>
          </cell>
        </row>
        <row r="58">
          <cell r="B58" t="str">
            <v>CAP</v>
          </cell>
          <cell r="C58">
            <v>41.5</v>
          </cell>
          <cell r="F58">
            <v>41.5</v>
          </cell>
          <cell r="I58">
            <v>29097</v>
          </cell>
          <cell r="J58">
            <v>1181126</v>
          </cell>
        </row>
        <row r="59">
          <cell r="B59" t="str">
            <v>CAVERTON</v>
          </cell>
          <cell r="C59">
            <v>2.31</v>
          </cell>
          <cell r="F59">
            <v>2.31</v>
          </cell>
          <cell r="I59">
            <v>118888</v>
          </cell>
          <cell r="J59">
            <v>294187.92</v>
          </cell>
        </row>
        <row r="60">
          <cell r="B60" t="str">
            <v>CHAMPION</v>
          </cell>
          <cell r="C60">
            <v>3.75</v>
          </cell>
          <cell r="F60">
            <v>3.75</v>
          </cell>
          <cell r="I60">
            <v>29254</v>
          </cell>
          <cell r="J60">
            <v>109764.33</v>
          </cell>
        </row>
        <row r="61">
          <cell r="B61" t="str">
            <v>CHAMS</v>
          </cell>
          <cell r="C61">
            <v>2.1</v>
          </cell>
          <cell r="F61">
            <v>2</v>
          </cell>
          <cell r="I61">
            <v>24622367</v>
          </cell>
          <cell r="J61">
            <v>53340600.68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31818</v>
          </cell>
          <cell r="J62">
            <v>247228.04</v>
          </cell>
        </row>
        <row r="63">
          <cell r="B63" t="str">
            <v>CILEASING</v>
          </cell>
          <cell r="C63">
            <v>3.8</v>
          </cell>
          <cell r="F63">
            <v>3.5</v>
          </cell>
          <cell r="I63">
            <v>2915498</v>
          </cell>
          <cell r="J63">
            <v>10222486.279999999</v>
          </cell>
        </row>
        <row r="64">
          <cell r="B64" t="str">
            <v>CONHALLPLC</v>
          </cell>
          <cell r="C64">
            <v>2.95</v>
          </cell>
          <cell r="F64">
            <v>2.95</v>
          </cell>
          <cell r="I64">
            <v>921093</v>
          </cell>
          <cell r="J64">
            <v>2539062.08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1275</v>
          </cell>
          <cell r="J65">
            <v>380077.5</v>
          </cell>
        </row>
        <row r="66">
          <cell r="B66" t="str">
            <v>CORNERST</v>
          </cell>
          <cell r="C66">
            <v>2.86</v>
          </cell>
          <cell r="F66">
            <v>2.86</v>
          </cell>
          <cell r="I66">
            <v>651002</v>
          </cell>
          <cell r="J66">
            <v>1837383.87</v>
          </cell>
        </row>
        <row r="67">
          <cell r="B67" t="str">
            <v>CUSTODIAN</v>
          </cell>
          <cell r="C67">
            <v>17.8</v>
          </cell>
          <cell r="F67">
            <v>16.8</v>
          </cell>
          <cell r="I67">
            <v>4613004</v>
          </cell>
          <cell r="J67">
            <v>77509814.599999994</v>
          </cell>
        </row>
        <row r="68">
          <cell r="B68" t="str">
            <v>CUTIX</v>
          </cell>
          <cell r="C68">
            <v>2.29</v>
          </cell>
          <cell r="F68">
            <v>2.2799999999999998</v>
          </cell>
          <cell r="I68">
            <v>1820442</v>
          </cell>
          <cell r="J68">
            <v>4175313.7</v>
          </cell>
        </row>
        <row r="69">
          <cell r="B69" t="str">
            <v>CWG</v>
          </cell>
          <cell r="C69">
            <v>7.9</v>
          </cell>
          <cell r="F69">
            <v>7.9</v>
          </cell>
          <cell r="I69">
            <v>797362</v>
          </cell>
          <cell r="J69">
            <v>6345358.2000000002</v>
          </cell>
        </row>
        <row r="70">
          <cell r="B70" t="str">
            <v>DAARCOMM</v>
          </cell>
          <cell r="C70">
            <v>0.63</v>
          </cell>
          <cell r="F70">
            <v>0.57999999999999996</v>
          </cell>
          <cell r="I70">
            <v>712956</v>
          </cell>
          <cell r="J70">
            <v>411070.98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53764</v>
          </cell>
          <cell r="J71">
            <v>23226048</v>
          </cell>
        </row>
        <row r="72">
          <cell r="B72" t="str">
            <v>DANGSUGAR</v>
          </cell>
          <cell r="C72">
            <v>33.700000000000003</v>
          </cell>
          <cell r="F72">
            <v>33.700000000000003</v>
          </cell>
          <cell r="I72">
            <v>616519</v>
          </cell>
          <cell r="J72">
            <v>20160347.399999999</v>
          </cell>
        </row>
        <row r="73">
          <cell r="B73" t="str">
            <v>DEAPCAP</v>
          </cell>
          <cell r="C73">
            <v>0.9</v>
          </cell>
          <cell r="F73">
            <v>0.96</v>
          </cell>
          <cell r="I73">
            <v>572550</v>
          </cell>
          <cell r="J73">
            <v>537416.5</v>
          </cell>
        </row>
        <row r="74">
          <cell r="B74" t="str">
            <v>ELLAHLAKES</v>
          </cell>
          <cell r="C74">
            <v>3.17</v>
          </cell>
          <cell r="F74">
            <v>3.38</v>
          </cell>
          <cell r="I74">
            <v>2286539</v>
          </cell>
          <cell r="J74">
            <v>7385680.5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103</v>
          </cell>
          <cell r="J75">
            <v>2575</v>
          </cell>
        </row>
        <row r="76">
          <cell r="B76" t="str">
            <v>ETERNA</v>
          </cell>
          <cell r="C76">
            <v>32.299999999999997</v>
          </cell>
          <cell r="F76">
            <v>33</v>
          </cell>
          <cell r="I76">
            <v>707793</v>
          </cell>
          <cell r="J76">
            <v>23362419.75</v>
          </cell>
        </row>
        <row r="77">
          <cell r="B77" t="str">
            <v>ETI</v>
          </cell>
          <cell r="C77">
            <v>26.85</v>
          </cell>
          <cell r="F77">
            <v>26.85</v>
          </cell>
          <cell r="I77">
            <v>156806</v>
          </cell>
          <cell r="J77">
            <v>4145981.3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18360</v>
          </cell>
          <cell r="J78">
            <v>101406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21490</v>
          </cell>
          <cell r="J79">
            <v>216535</v>
          </cell>
        </row>
        <row r="80">
          <cell r="B80" t="str">
            <v>FCMB</v>
          </cell>
          <cell r="C80">
            <v>9.1999999999999993</v>
          </cell>
          <cell r="F80">
            <v>9.1</v>
          </cell>
          <cell r="I80">
            <v>28772961</v>
          </cell>
          <cell r="J80">
            <v>261894130.69999999</v>
          </cell>
        </row>
        <row r="81">
          <cell r="B81" t="str">
            <v>FIDELITYBK</v>
          </cell>
          <cell r="C81">
            <v>17.05</v>
          </cell>
          <cell r="F81">
            <v>18.2</v>
          </cell>
          <cell r="I81">
            <v>12751128</v>
          </cell>
          <cell r="J81">
            <v>224841866.59999999</v>
          </cell>
        </row>
        <row r="82">
          <cell r="B82" t="str">
            <v>FIDSON</v>
          </cell>
          <cell r="C82">
            <v>18</v>
          </cell>
          <cell r="F82">
            <v>18.600000000000001</v>
          </cell>
          <cell r="I82">
            <v>314301</v>
          </cell>
          <cell r="J82">
            <v>5699710.75</v>
          </cell>
        </row>
        <row r="83">
          <cell r="B83" t="str">
            <v>FIRSTHOLDCO</v>
          </cell>
          <cell r="C83">
            <v>24.4</v>
          </cell>
          <cell r="F83">
            <v>25</v>
          </cell>
          <cell r="I83">
            <v>6368180</v>
          </cell>
          <cell r="J83">
            <v>159265358.80000001</v>
          </cell>
        </row>
        <row r="84">
          <cell r="B84" t="str">
            <v>FTNCOCOA</v>
          </cell>
          <cell r="C84">
            <v>1.8</v>
          </cell>
          <cell r="F84">
            <v>1.8</v>
          </cell>
          <cell r="I84">
            <v>2728635</v>
          </cell>
          <cell r="J84">
            <v>4853417.95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5000473</v>
          </cell>
          <cell r="J85">
            <v>5137485960.1999979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50</v>
          </cell>
          <cell r="J86">
            <v>345</v>
          </cell>
        </row>
        <row r="87">
          <cell r="B87" t="str">
            <v>GTCO</v>
          </cell>
          <cell r="C87">
            <v>59.95</v>
          </cell>
          <cell r="F87">
            <v>59</v>
          </cell>
          <cell r="I87">
            <v>36780043</v>
          </cell>
          <cell r="J87">
            <v>2171894084.150001</v>
          </cell>
        </row>
        <row r="88">
          <cell r="B88" t="str">
            <v>GUINEAINS</v>
          </cell>
          <cell r="C88">
            <v>0.63</v>
          </cell>
          <cell r="F88">
            <v>0.56999999999999995</v>
          </cell>
          <cell r="I88">
            <v>4727173</v>
          </cell>
          <cell r="J88">
            <v>2797940.8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104988</v>
          </cell>
          <cell r="J89">
            <v>8472209.1999999993</v>
          </cell>
        </row>
        <row r="90">
          <cell r="B90" t="str">
            <v>HMCALL</v>
          </cell>
          <cell r="C90">
            <v>5.22</v>
          </cell>
          <cell r="F90">
            <v>5.22</v>
          </cell>
          <cell r="I90">
            <v>53781</v>
          </cell>
          <cell r="J90">
            <v>252770.7</v>
          </cell>
        </row>
        <row r="91">
          <cell r="B91" t="str">
            <v>HONYFLOUR</v>
          </cell>
          <cell r="C91">
            <v>10.95</v>
          </cell>
          <cell r="F91">
            <v>10.97</v>
          </cell>
          <cell r="I91">
            <v>935147</v>
          </cell>
          <cell r="J91">
            <v>10286775.92</v>
          </cell>
        </row>
        <row r="92">
          <cell r="B92" t="str">
            <v>IKEJAHOTEL</v>
          </cell>
          <cell r="C92">
            <v>10</v>
          </cell>
          <cell r="F92">
            <v>10</v>
          </cell>
          <cell r="I92">
            <v>21550</v>
          </cell>
          <cell r="J92">
            <v>222349</v>
          </cell>
        </row>
        <row r="93">
          <cell r="B93" t="str">
            <v>IMG</v>
          </cell>
          <cell r="C93">
            <v>38</v>
          </cell>
          <cell r="F93">
            <v>34.200000000000003</v>
          </cell>
          <cell r="I93">
            <v>183425</v>
          </cell>
          <cell r="J93">
            <v>6273135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28000</v>
          </cell>
          <cell r="J94">
            <v>176400</v>
          </cell>
        </row>
        <row r="95">
          <cell r="B95" t="str">
            <v>INTBREW</v>
          </cell>
          <cell r="C95">
            <v>5.5</v>
          </cell>
          <cell r="F95">
            <v>5.5</v>
          </cell>
          <cell r="I95">
            <v>1718983</v>
          </cell>
          <cell r="J95">
            <v>9514770.1199999992</v>
          </cell>
        </row>
        <row r="96">
          <cell r="B96" t="str">
            <v>INTENEGINS</v>
          </cell>
          <cell r="C96">
            <v>1.48</v>
          </cell>
          <cell r="F96">
            <v>1.48</v>
          </cell>
          <cell r="I96">
            <v>151453</v>
          </cell>
          <cell r="J96">
            <v>217975.44</v>
          </cell>
        </row>
        <row r="97">
          <cell r="B97" t="str">
            <v>JAIZBANK</v>
          </cell>
          <cell r="C97">
            <v>3</v>
          </cell>
          <cell r="F97">
            <v>3</v>
          </cell>
          <cell r="I97">
            <v>5413221</v>
          </cell>
          <cell r="J97">
            <v>16526100.01</v>
          </cell>
        </row>
        <row r="98">
          <cell r="B98" t="str">
            <v>JAPAULGOLD</v>
          </cell>
          <cell r="C98">
            <v>1.85</v>
          </cell>
          <cell r="F98">
            <v>1.89</v>
          </cell>
          <cell r="I98">
            <v>1957470</v>
          </cell>
          <cell r="J98">
            <v>3656359.84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9031</v>
          </cell>
          <cell r="J99">
            <v>1113522.3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11939</v>
          </cell>
          <cell r="J100">
            <v>83324.92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1500</v>
          </cell>
          <cell r="J101">
            <v>13950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1759565</v>
          </cell>
          <cell r="J102">
            <v>3521758.19</v>
          </cell>
        </row>
        <row r="103">
          <cell r="B103" t="str">
            <v>LEARNAFRCA</v>
          </cell>
          <cell r="C103">
            <v>3.25</v>
          </cell>
          <cell r="F103">
            <v>3.25</v>
          </cell>
          <cell r="I103">
            <v>789850</v>
          </cell>
          <cell r="J103">
            <v>2401911.85</v>
          </cell>
        </row>
        <row r="104">
          <cell r="B104" t="str">
            <v>LINKASSURE</v>
          </cell>
          <cell r="C104">
            <v>1.22</v>
          </cell>
          <cell r="F104">
            <v>1.22</v>
          </cell>
          <cell r="I104">
            <v>182507</v>
          </cell>
          <cell r="J104">
            <v>209186.03</v>
          </cell>
        </row>
        <row r="105">
          <cell r="B105" t="str">
            <v>LIVESTOCK</v>
          </cell>
          <cell r="C105">
            <v>8.77</v>
          </cell>
          <cell r="F105">
            <v>8.6999999999999993</v>
          </cell>
          <cell r="I105">
            <v>800595</v>
          </cell>
          <cell r="J105">
            <v>7068815.29</v>
          </cell>
        </row>
        <row r="106">
          <cell r="B106" t="str">
            <v>MANSARD</v>
          </cell>
          <cell r="C106">
            <v>7.99</v>
          </cell>
          <cell r="F106">
            <v>7.99</v>
          </cell>
          <cell r="I106">
            <v>539925</v>
          </cell>
          <cell r="J106">
            <v>4178233.79</v>
          </cell>
        </row>
        <row r="107">
          <cell r="B107" t="str">
            <v>MAYBAKER</v>
          </cell>
          <cell r="C107">
            <v>7</v>
          </cell>
          <cell r="F107">
            <v>7.2</v>
          </cell>
          <cell r="I107">
            <v>330318</v>
          </cell>
          <cell r="J107">
            <v>2366920.9500000002</v>
          </cell>
        </row>
        <row r="108">
          <cell r="B108" t="str">
            <v>MBENEFIT</v>
          </cell>
          <cell r="C108">
            <v>0.86</v>
          </cell>
          <cell r="F108">
            <v>0.86</v>
          </cell>
          <cell r="I108">
            <v>4730951</v>
          </cell>
          <cell r="J108">
            <v>4118136.51</v>
          </cell>
        </row>
        <row r="109">
          <cell r="B109" t="str">
            <v>MCNICHOLS</v>
          </cell>
          <cell r="C109">
            <v>1.6</v>
          </cell>
          <cell r="F109">
            <v>1.6</v>
          </cell>
          <cell r="I109">
            <v>130079</v>
          </cell>
          <cell r="J109">
            <v>207671.21</v>
          </cell>
        </row>
        <row r="110">
          <cell r="B110" t="str">
            <v>MECURE</v>
          </cell>
          <cell r="C110">
            <v>11.25</v>
          </cell>
          <cell r="F110">
            <v>11.25</v>
          </cell>
          <cell r="I110">
            <v>7619</v>
          </cell>
          <cell r="J110">
            <v>77332.850000000006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1000</v>
          </cell>
          <cell r="J111">
            <v>8350</v>
          </cell>
        </row>
        <row r="112">
          <cell r="B112" t="str">
            <v>MRS</v>
          </cell>
          <cell r="C112">
            <v>174.9</v>
          </cell>
          <cell r="F112">
            <v>174.9</v>
          </cell>
          <cell r="I112">
            <v>1511</v>
          </cell>
          <cell r="J112">
            <v>237982.5</v>
          </cell>
        </row>
        <row r="113">
          <cell r="B113" t="str">
            <v>MTNN</v>
          </cell>
          <cell r="C113">
            <v>243</v>
          </cell>
          <cell r="F113">
            <v>243</v>
          </cell>
          <cell r="I113">
            <v>897548</v>
          </cell>
          <cell r="J113">
            <v>206349537.5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9500</v>
          </cell>
          <cell r="J114">
            <v>74450</v>
          </cell>
        </row>
        <row r="115">
          <cell r="B115" t="str">
            <v>NAHCO</v>
          </cell>
          <cell r="C115">
            <v>65.5</v>
          </cell>
          <cell r="F115">
            <v>65.5</v>
          </cell>
          <cell r="I115">
            <v>2839253</v>
          </cell>
          <cell r="J115">
            <v>176195141.65000001</v>
          </cell>
        </row>
        <row r="116">
          <cell r="B116" t="str">
            <v>NASCON</v>
          </cell>
          <cell r="C116">
            <v>43.95</v>
          </cell>
          <cell r="F116">
            <v>43.95</v>
          </cell>
          <cell r="I116">
            <v>1331639</v>
          </cell>
          <cell r="J116">
            <v>55400947.200000003</v>
          </cell>
        </row>
        <row r="117">
          <cell r="B117" t="str">
            <v>NB</v>
          </cell>
          <cell r="C117">
            <v>32.1</v>
          </cell>
          <cell r="F117">
            <v>32.950000000000003</v>
          </cell>
          <cell r="I117">
            <v>10652238</v>
          </cell>
          <cell r="J117">
            <v>340983169.44999999</v>
          </cell>
        </row>
        <row r="118">
          <cell r="B118" t="str">
            <v>NEIMETH</v>
          </cell>
          <cell r="C118">
            <v>2.65</v>
          </cell>
          <cell r="F118">
            <v>2.78</v>
          </cell>
          <cell r="I118">
            <v>983019</v>
          </cell>
          <cell r="J118">
            <v>2502607.6</v>
          </cell>
        </row>
        <row r="119">
          <cell r="B119" t="str">
            <v>NEM</v>
          </cell>
          <cell r="C119">
            <v>12.9</v>
          </cell>
          <cell r="F119">
            <v>12.9</v>
          </cell>
          <cell r="I119">
            <v>263519</v>
          </cell>
          <cell r="J119">
            <v>3379087.3</v>
          </cell>
        </row>
        <row r="120">
          <cell r="B120" t="str">
            <v>NESTLE</v>
          </cell>
          <cell r="C120">
            <v>1000</v>
          </cell>
          <cell r="F120">
            <v>1000</v>
          </cell>
          <cell r="I120">
            <v>6621</v>
          </cell>
          <cell r="J120">
            <v>6577586.0999999996</v>
          </cell>
        </row>
        <row r="121">
          <cell r="B121" t="str">
            <v>NGXGROUP</v>
          </cell>
          <cell r="C121">
            <v>31.5</v>
          </cell>
          <cell r="F121">
            <v>33.799999999999997</v>
          </cell>
          <cell r="I121">
            <v>2233180</v>
          </cell>
          <cell r="J121">
            <v>73786191.5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179291</v>
          </cell>
          <cell r="J122">
            <v>21077047</v>
          </cell>
        </row>
        <row r="123">
          <cell r="B123" t="str">
            <v>NNFM</v>
          </cell>
          <cell r="C123">
            <v>79</v>
          </cell>
          <cell r="F123">
            <v>79</v>
          </cell>
          <cell r="I123">
            <v>5916</v>
          </cell>
          <cell r="J123">
            <v>475454.6</v>
          </cell>
        </row>
        <row r="124">
          <cell r="B124" t="str">
            <v>NPFMCRFBK</v>
          </cell>
          <cell r="C124">
            <v>1.7</v>
          </cell>
          <cell r="F124">
            <v>1.72</v>
          </cell>
          <cell r="I124">
            <v>2578523</v>
          </cell>
          <cell r="J124">
            <v>4414532.66</v>
          </cell>
        </row>
        <row r="125">
          <cell r="B125" t="str">
            <v>NSLTECH</v>
          </cell>
          <cell r="C125">
            <v>0.57999999999999996</v>
          </cell>
          <cell r="F125">
            <v>0.56999999999999995</v>
          </cell>
          <cell r="I125">
            <v>3312974</v>
          </cell>
          <cell r="J125">
            <v>1885401.47</v>
          </cell>
        </row>
        <row r="126">
          <cell r="B126" t="str">
            <v>OANDO</v>
          </cell>
          <cell r="C126">
            <v>38</v>
          </cell>
          <cell r="F126">
            <v>37.65</v>
          </cell>
          <cell r="I126">
            <v>1723501</v>
          </cell>
          <cell r="J126">
            <v>64734754.100000001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428970</v>
          </cell>
          <cell r="J127">
            <v>214919453.40000001</v>
          </cell>
        </row>
        <row r="128">
          <cell r="B128" t="str">
            <v>OMATEK</v>
          </cell>
          <cell r="C128">
            <v>0.62</v>
          </cell>
          <cell r="F128">
            <v>0.62</v>
          </cell>
          <cell r="I128">
            <v>385804</v>
          </cell>
          <cell r="J128">
            <v>248131.6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185614</v>
          </cell>
          <cell r="J129">
            <v>131615715.8</v>
          </cell>
        </row>
        <row r="130">
          <cell r="B130" t="str">
            <v>PRESTIGE</v>
          </cell>
          <cell r="C130">
            <v>1.04</v>
          </cell>
          <cell r="F130">
            <v>0.99</v>
          </cell>
          <cell r="I130">
            <v>1828030</v>
          </cell>
          <cell r="J130">
            <v>1794889.39</v>
          </cell>
        </row>
        <row r="131">
          <cell r="B131" t="str">
            <v>PZ</v>
          </cell>
          <cell r="C131">
            <v>30.1</v>
          </cell>
          <cell r="F131">
            <v>30.1</v>
          </cell>
          <cell r="I131">
            <v>220834</v>
          </cell>
          <cell r="J131">
            <v>5984676.4500000002</v>
          </cell>
        </row>
        <row r="132">
          <cell r="B132" t="str">
            <v>REDSTAREX</v>
          </cell>
          <cell r="C132">
            <v>4.8</v>
          </cell>
          <cell r="F132">
            <v>4.8</v>
          </cell>
          <cell r="I132">
            <v>57580</v>
          </cell>
          <cell r="J132">
            <v>272835.33</v>
          </cell>
        </row>
        <row r="133">
          <cell r="B133" t="str">
            <v>REGALINS</v>
          </cell>
          <cell r="C133">
            <v>0.54</v>
          </cell>
          <cell r="F133">
            <v>0.56999999999999995</v>
          </cell>
          <cell r="I133">
            <v>1213322</v>
          </cell>
          <cell r="J133">
            <v>697061.42</v>
          </cell>
        </row>
        <row r="134">
          <cell r="B134" t="str">
            <v>ROYALEX</v>
          </cell>
          <cell r="C134">
            <v>0.81</v>
          </cell>
          <cell r="F134">
            <v>0.86</v>
          </cell>
          <cell r="I134">
            <v>5961290</v>
          </cell>
          <cell r="J134">
            <v>4976513.8099999996</v>
          </cell>
        </row>
        <row r="135">
          <cell r="B135" t="str">
            <v>RTBRISCOE</v>
          </cell>
          <cell r="C135">
            <v>1.91</v>
          </cell>
          <cell r="F135">
            <v>1.92</v>
          </cell>
          <cell r="I135">
            <v>585256</v>
          </cell>
          <cell r="J135">
            <v>1106483.05</v>
          </cell>
        </row>
        <row r="136">
          <cell r="B136" t="str">
            <v>SCOA</v>
          </cell>
          <cell r="C136">
            <v>4.47</v>
          </cell>
          <cell r="F136">
            <v>4.47</v>
          </cell>
          <cell r="I136">
            <v>5530</v>
          </cell>
          <cell r="J136">
            <v>26071.75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428</v>
          </cell>
          <cell r="J137">
            <v>2195640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17410</v>
          </cell>
          <cell r="J138">
            <v>3896230.1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1103</v>
          </cell>
          <cell r="J139">
            <v>46160.55</v>
          </cell>
        </row>
        <row r="140">
          <cell r="B140" t="str">
            <v>SOVRENINS</v>
          </cell>
          <cell r="C140">
            <v>0.91</v>
          </cell>
          <cell r="F140">
            <v>0.98</v>
          </cell>
          <cell r="I140">
            <v>1725733</v>
          </cell>
          <cell r="J140">
            <v>1718515.16</v>
          </cell>
        </row>
        <row r="141">
          <cell r="B141" t="str">
            <v>STANBIC</v>
          </cell>
          <cell r="C141">
            <v>59.05</v>
          </cell>
          <cell r="F141">
            <v>59.05</v>
          </cell>
          <cell r="I141">
            <v>169957</v>
          </cell>
          <cell r="J141">
            <v>10089782.449999999</v>
          </cell>
        </row>
        <row r="142">
          <cell r="B142" t="str">
            <v>STERLINGNG</v>
          </cell>
          <cell r="C142">
            <v>5.24</v>
          </cell>
          <cell r="F142">
            <v>5.23</v>
          </cell>
          <cell r="I142">
            <v>3968023</v>
          </cell>
          <cell r="J142">
            <v>20798590.539999999</v>
          </cell>
        </row>
        <row r="143">
          <cell r="B143" t="str">
            <v>SUNUASSUR</v>
          </cell>
          <cell r="C143">
            <v>5.5</v>
          </cell>
          <cell r="F143">
            <v>5.55</v>
          </cell>
          <cell r="I143">
            <v>1215921</v>
          </cell>
          <cell r="J143">
            <v>6235385.46</v>
          </cell>
        </row>
        <row r="144">
          <cell r="B144" t="str">
            <v>TANTALIZER</v>
          </cell>
          <cell r="C144">
            <v>2.5</v>
          </cell>
          <cell r="F144">
            <v>2.39</v>
          </cell>
          <cell r="I144">
            <v>3035222</v>
          </cell>
          <cell r="J144">
            <v>7332097.1699999999</v>
          </cell>
        </row>
        <row r="145">
          <cell r="B145" t="str">
            <v>TIP</v>
          </cell>
          <cell r="C145">
            <v>4.25</v>
          </cell>
          <cell r="F145">
            <v>4.25</v>
          </cell>
          <cell r="I145">
            <v>161554</v>
          </cell>
          <cell r="J145">
            <v>708394.92</v>
          </cell>
        </row>
        <row r="146">
          <cell r="B146" t="str">
            <v>TOTAL</v>
          </cell>
          <cell r="C146">
            <v>745</v>
          </cell>
          <cell r="F146">
            <v>745</v>
          </cell>
          <cell r="I146">
            <v>10994</v>
          </cell>
          <cell r="J146">
            <v>7371477</v>
          </cell>
        </row>
        <row r="147">
          <cell r="B147" t="str">
            <v>TRANSCOHOT</v>
          </cell>
          <cell r="C147">
            <v>145</v>
          </cell>
          <cell r="F147">
            <v>145</v>
          </cell>
          <cell r="I147">
            <v>6074</v>
          </cell>
          <cell r="J147">
            <v>810931.65</v>
          </cell>
        </row>
        <row r="148">
          <cell r="B148" t="str">
            <v>TRANSCORP</v>
          </cell>
          <cell r="C148">
            <v>41</v>
          </cell>
          <cell r="F148">
            <v>41.5</v>
          </cell>
          <cell r="I148">
            <v>1940707</v>
          </cell>
          <cell r="J148">
            <v>79959799.549999997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2500</v>
          </cell>
          <cell r="J149">
            <v>4500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1773</v>
          </cell>
          <cell r="J150">
            <v>582430.5</v>
          </cell>
        </row>
        <row r="151">
          <cell r="B151" t="str">
            <v>UACN</v>
          </cell>
          <cell r="C151">
            <v>30.5</v>
          </cell>
          <cell r="F151">
            <v>30</v>
          </cell>
          <cell r="I151">
            <v>482646</v>
          </cell>
          <cell r="J151">
            <v>14569482.449999999</v>
          </cell>
        </row>
        <row r="152">
          <cell r="B152" t="str">
            <v>UBA</v>
          </cell>
          <cell r="C152">
            <v>31.55</v>
          </cell>
          <cell r="F152">
            <v>31.7</v>
          </cell>
          <cell r="I152">
            <v>26399228</v>
          </cell>
          <cell r="J152">
            <v>830870422.75</v>
          </cell>
        </row>
        <row r="153">
          <cell r="B153" t="str">
            <v>UCAP</v>
          </cell>
          <cell r="C153">
            <v>14.55</v>
          </cell>
          <cell r="F153">
            <v>14.95</v>
          </cell>
          <cell r="I153">
            <v>5170928</v>
          </cell>
          <cell r="J153">
            <v>77897183.450000003</v>
          </cell>
        </row>
        <row r="154">
          <cell r="B154" t="str">
            <v>UHOMREIT</v>
          </cell>
          <cell r="C154">
            <v>46.15</v>
          </cell>
          <cell r="F154">
            <v>46.15</v>
          </cell>
          <cell r="I154">
            <v>3630</v>
          </cell>
          <cell r="J154">
            <v>169933.5</v>
          </cell>
        </row>
        <row r="155">
          <cell r="B155" t="str">
            <v>UNILEVER</v>
          </cell>
          <cell r="C155">
            <v>38.049999999999997</v>
          </cell>
          <cell r="F155">
            <v>38.049999999999997</v>
          </cell>
          <cell r="I155">
            <v>296752</v>
          </cell>
          <cell r="J155">
            <v>10750076.35</v>
          </cell>
        </row>
        <row r="156">
          <cell r="B156" t="str">
            <v>UNIONDICON</v>
          </cell>
          <cell r="C156">
            <v>7.95</v>
          </cell>
          <cell r="F156">
            <v>7.95</v>
          </cell>
          <cell r="I156">
            <v>62090</v>
          </cell>
          <cell r="J156">
            <v>456590.5</v>
          </cell>
        </row>
        <row r="157">
          <cell r="B157" t="str">
            <v>UNIVINSURE</v>
          </cell>
          <cell r="C157">
            <v>0.52</v>
          </cell>
          <cell r="F157">
            <v>0.53</v>
          </cell>
          <cell r="I157">
            <v>4278676</v>
          </cell>
          <cell r="J157">
            <v>2217341.2599999998</v>
          </cell>
        </row>
        <row r="158">
          <cell r="B158" t="str">
            <v>UPDC</v>
          </cell>
          <cell r="C158">
            <v>3</v>
          </cell>
          <cell r="F158">
            <v>2.9</v>
          </cell>
          <cell r="I158">
            <v>860868</v>
          </cell>
          <cell r="J158">
            <v>2536415.5499999998</v>
          </cell>
        </row>
        <row r="159">
          <cell r="B159" t="str">
            <v>UPDCREIT</v>
          </cell>
          <cell r="C159">
            <v>6.1</v>
          </cell>
          <cell r="F159">
            <v>5.6</v>
          </cell>
          <cell r="I159">
            <v>3071086</v>
          </cell>
          <cell r="J159">
            <v>17074981.300000001</v>
          </cell>
        </row>
        <row r="160">
          <cell r="B160" t="str">
            <v>UPL</v>
          </cell>
          <cell r="C160">
            <v>3.4</v>
          </cell>
          <cell r="F160">
            <v>3.4</v>
          </cell>
          <cell r="I160">
            <v>376700</v>
          </cell>
          <cell r="J160">
            <v>1244176</v>
          </cell>
        </row>
        <row r="161">
          <cell r="B161" t="str">
            <v>VERITASKAP</v>
          </cell>
          <cell r="C161">
            <v>1</v>
          </cell>
          <cell r="F161">
            <v>1</v>
          </cell>
          <cell r="I161">
            <v>630590</v>
          </cell>
          <cell r="J161">
            <v>645354.31000000006</v>
          </cell>
        </row>
        <row r="162">
          <cell r="B162" t="str">
            <v>VFDGROUP</v>
          </cell>
          <cell r="C162">
            <v>96</v>
          </cell>
          <cell r="F162">
            <v>96</v>
          </cell>
          <cell r="I162">
            <v>1085255</v>
          </cell>
          <cell r="J162">
            <v>93775632</v>
          </cell>
        </row>
        <row r="163">
          <cell r="B163" t="str">
            <v>VITAFOAM</v>
          </cell>
          <cell r="C163">
            <v>37</v>
          </cell>
          <cell r="F163">
            <v>37</v>
          </cell>
          <cell r="I163">
            <v>91838</v>
          </cell>
          <cell r="J163">
            <v>3213597.6</v>
          </cell>
        </row>
        <row r="164">
          <cell r="B164" t="str">
            <v>WAPCO</v>
          </cell>
          <cell r="C164">
            <v>71.5</v>
          </cell>
          <cell r="F164">
            <v>71.5</v>
          </cell>
          <cell r="I164">
            <v>1689961</v>
          </cell>
          <cell r="J164">
            <v>119156623.3</v>
          </cell>
        </row>
        <row r="165">
          <cell r="B165" t="str">
            <v>WAPIC</v>
          </cell>
          <cell r="C165">
            <v>2.06</v>
          </cell>
          <cell r="F165">
            <v>2.1800000000000002</v>
          </cell>
          <cell r="I165">
            <v>1100400</v>
          </cell>
          <cell r="J165">
            <v>2287860.62</v>
          </cell>
        </row>
        <row r="166">
          <cell r="B166" t="str">
            <v>WEMABANK</v>
          </cell>
          <cell r="C166">
            <v>11.95</v>
          </cell>
          <cell r="F166">
            <v>11.95</v>
          </cell>
          <cell r="I166">
            <v>1356127</v>
          </cell>
          <cell r="J166">
            <v>15747767.35</v>
          </cell>
        </row>
        <row r="167">
          <cell r="B167" t="str">
            <v>ZENITHBANK</v>
          </cell>
          <cell r="C167">
            <v>45.8</v>
          </cell>
          <cell r="F167">
            <v>44</v>
          </cell>
          <cell r="I167">
            <v>13962750</v>
          </cell>
          <cell r="J167">
            <v>616946286.69999897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682E-9926-4526-BBB4-08A03E64DB15}">
  <dimension ref="B1:AW308"/>
  <sheetViews>
    <sheetView tabSelected="1" zoomScale="97" zoomScaleNormal="97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45763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COUNTIFS(W9:W269,"&gt;"&amp;LARGE(W9:W269,MIN(AH4,COUNT(W9:W269))))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7.41</v>
      </c>
      <c r="D9" s="41">
        <v>8.15</v>
      </c>
      <c r="E9" s="41">
        <v>8.15</v>
      </c>
      <c r="F9" s="42">
        <v>8.15</v>
      </c>
      <c r="G9" s="43">
        <v>0.74000000000000021</v>
      </c>
      <c r="H9" s="43">
        <v>9.9865047233468314</v>
      </c>
      <c r="I9" s="44">
        <v>503288</v>
      </c>
      <c r="J9" s="45">
        <v>4101797.2</v>
      </c>
      <c r="K9" s="46">
        <v>1.7166666666666668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>VLOOKUP(N9,$B$9:$F$1048576,5,FALSE)</f>
        <v>8.15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9.9865047233468314</v>
      </c>
      <c r="V9" s="7" t="str">
        <f t="shared" ref="V9:V72" si="0">IF(ISTEXT(B9),B9,"")</f>
        <v>ABBEYBDS</v>
      </c>
      <c r="W9" s="52">
        <f>IF(ISTEXT(B9),H9,"")/100</f>
        <v>9.9865047233468313E-2</v>
      </c>
      <c r="X9" s="52">
        <f t="shared" ref="X9:X72" si="1">IF(ISTEXT(B9),K9,"")</f>
        <v>1.7166666666666668</v>
      </c>
      <c r="Y9" s="53">
        <f t="shared" ref="Y9:Y72" si="2">IF(ISTEXT(B9),I9,"")</f>
        <v>503288</v>
      </c>
      <c r="Z9" s="53">
        <f t="shared" ref="Z9:Z72" si="3">IF(ISTEXT(B9),J9,"")</f>
        <v>4101797.2</v>
      </c>
      <c r="AA9" s="8">
        <v>1</v>
      </c>
      <c r="AB9" s="54" t="str" cm="1">
        <f t="array" ref="AB9">IF($AC9="","",INDEX($V$9:$V$269,SMALL(IF($W$9:$W$269=$AC9,ROW($V$9:$V$269)-ROW($V$9)+1),COUNTIFS($AC$9:AC9,AC9))))</f>
        <v>IMG</v>
      </c>
      <c r="AC9" s="55">
        <f>IF(ROWS($AC$9:AC9)&lt;=$AC$5,SMALL($W$9:$W$269,ROWS($AC$9:AC9)),"")</f>
        <v>-9.9999999999999922E-2</v>
      </c>
      <c r="AD9" s="56" t="str">
        <f>INDEX($V$9:$Z$269,MATCH(AE9,$W$9:$W$269,0)+0,1)</f>
        <v>IMG</v>
      </c>
      <c r="AE9" s="57">
        <f>_xlfn.MINIFS($W$9:$W$269,$W$9:$W$269,"&lt;&gt;0")</f>
        <v>-9.9999999999999922E-2</v>
      </c>
      <c r="AF9" s="57"/>
      <c r="AG9" s="54" t="str" cm="1">
        <f t="array" ref="AG9">IF($AH9="","",INDEX($V$9:$V$269,SMALL(IF($W$9:$W$269=$AH9,ROW($V$9:$V$269)-ROW($V$9)+1),COUNTIFS($AH$9:AH9,AH9))))</f>
        <v>ABBEYBDS</v>
      </c>
      <c r="AH9" s="55">
        <f>IF(ROWS($AH$9:AH9)&lt;=$AH$5,LARGE($W$9:$W$269,ROWS($AH$9:AH9)),"")</f>
        <v>9.9865047233468313E-2</v>
      </c>
      <c r="AJ9" s="56" t="str">
        <f>INDEX($V$9:$Z$269,MATCH(AK9,$X$9:$X$269,0)+0,1)</f>
        <v>SUNUASSUR</v>
      </c>
      <c r="AK9" s="57">
        <f>_xlfn.MINIFS($X$9:$X$269,$X$9:$X$269,"&lt;&gt;0")</f>
        <v>-0.48372093023255813</v>
      </c>
      <c r="AM9" s="56" t="str">
        <f>INDEX($V$9:$Z$269,MATCH(AN9,$X$9:$X$269,0)+0,1)</f>
        <v>ABBEYBDS</v>
      </c>
      <c r="AN9" s="57">
        <f>LARGE($X$9:$X$269,AA9)</f>
        <v>1.7166666666666668</v>
      </c>
      <c r="AP9" s="56" t="str">
        <f>INDEX($V$9:$Z$269,MATCH(AQ9,$Y$9:$Y$269,0)+0,1)</f>
        <v>ACCESSCORP</v>
      </c>
      <c r="AQ9" s="58">
        <f>LARGE($Y$9:$Y$269,AA9)</f>
        <v>68201583</v>
      </c>
      <c r="AR9" s="58"/>
      <c r="AS9" s="56" t="str">
        <f>INDEX($V$9:$Z$269,MATCH(AT9,$Z$9:$Z$269,0)+0,1)</f>
        <v>GEREGU</v>
      </c>
      <c r="AT9" s="59">
        <f>LARGE($Z$9:$Z$269,AA9)</f>
        <v>5137485960.1999979</v>
      </c>
    </row>
    <row r="10" spans="2:46" x14ac:dyDescent="0.3">
      <c r="B10" s="60" t="s">
        <v>26</v>
      </c>
      <c r="C10" s="41">
        <v>1.3</v>
      </c>
      <c r="D10" s="61">
        <v>1.3</v>
      </c>
      <c r="E10" s="61">
        <v>1.3</v>
      </c>
      <c r="F10" s="42">
        <v>1.3</v>
      </c>
      <c r="G10" s="43">
        <v>0</v>
      </c>
      <c r="H10" s="43">
        <v>0</v>
      </c>
      <c r="I10" s="44">
        <v>250449</v>
      </c>
      <c r="J10" s="62">
        <v>332930.65999999997</v>
      </c>
      <c r="K10" s="46">
        <v>5.6910569105691033E-2</v>
      </c>
      <c r="L10" s="47"/>
      <c r="N10" s="48" t="str">
        <v>SOVRENINS</v>
      </c>
      <c r="O10" s="49">
        <f>VLOOKUP(N10,$B$9:$F$1048576,5,FALSE)</f>
        <v>0.98</v>
      </c>
      <c r="P10" s="50" t="str">
        <f t="shared" ref="P10:P18" si="4">IF($T$8="change",ROUNDUP((T10*1),1)&amp;"%",IF($T$8="YTD",ROUNDUP((T10*100),0)&amp;"%",T10))</f>
        <v>7.7%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7.6923076923076872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5.6910569105691033E-2</v>
      </c>
      <c r="Y10" s="53">
        <f t="shared" si="2"/>
        <v>250449</v>
      </c>
      <c r="Z10" s="53">
        <f t="shared" si="3"/>
        <v>332930.65999999997</v>
      </c>
      <c r="AA10" s="8">
        <v>2</v>
      </c>
      <c r="AB10" s="54" t="str" cm="1">
        <f t="array" ref="AB10">IF($AC10="","",INDEX($V$9:$V$269,SMALL(IF($W$9:$W$269=$AC10,ROW($V$9:$V$269)-ROW($V$9)+1),COUNTIFS($AC$9:AC10,AC10))))</f>
        <v>GUINEAINS</v>
      </c>
      <c r="AC10" s="55">
        <f>IF(ROWS($AC$9:AC10)&lt;=$AC$5,SMALL($W$9:$W$269,ROWS($AC$9:AC10)),"")</f>
        <v>-9.5238095238095302E-2</v>
      </c>
      <c r="AD10" s="56" t="str">
        <f>INDEX($V$9:$Z$269,MATCH(AE10,$W$9:$W$269,0)+0,1)</f>
        <v>GUINEAINS</v>
      </c>
      <c r="AE10" s="57">
        <f>SMALL($W$9:$W$269,AA10)</f>
        <v>-9.5238095238095302E-2</v>
      </c>
      <c r="AF10" s="57"/>
      <c r="AG10" s="54" t="str" cm="1">
        <f t="array" ref="AG10">IF($AH10="","",INDEX($V$9:$V$269,SMALL(IF($W$9:$W$269=$AH10,ROW($V$9:$V$269)-ROW($V$9)+1),COUNTIFS($AH$9:AH10,AH10))))</f>
        <v>SOVRENINS</v>
      </c>
      <c r="AH10" s="55">
        <f>IF(ROWS($AH$9:AH10)&lt;=$AH$5,LARGE($W$9:$W$269,ROWS($AH$9:AH10)),"")</f>
        <v>7.6923076923076872E-2</v>
      </c>
      <c r="AJ10" s="56" t="str">
        <f>INDEX($V$9:$Z$269,MATCH(AK10,$X$9:$X$269,0)+0,1)</f>
        <v>EUNISELL</v>
      </c>
      <c r="AK10" s="57">
        <f>SMALL($X$9:$X$269,AA10)</f>
        <v>-0.44213803840166055</v>
      </c>
      <c r="AM10" s="56" t="str">
        <f>INDEX($V$9:$Z$269,MATCH(AN10,$X$9:$X$269,0)+0,1)</f>
        <v>SCOA</v>
      </c>
      <c r="AN10" s="57">
        <f>LARGE($X$9:$X$269,AA10)</f>
        <v>1.1699029126213589</v>
      </c>
      <c r="AP10" s="56" t="str">
        <f>INDEX($V$9:$Z$269,MATCH(AQ10,$Y$9:$Y$269,0)+0,1)</f>
        <v>GTCO</v>
      </c>
      <c r="AQ10" s="58">
        <f>LARGE($Y$9:$Y$269,AA10)</f>
        <v>36780043</v>
      </c>
      <c r="AR10" s="58"/>
      <c r="AS10" s="56" t="str">
        <f>INDEX($V$9:$Z$269,MATCH(AT10,$Z$9:$Z$269,0)+0,1)</f>
        <v>GTCO</v>
      </c>
      <c r="AT10" s="59">
        <f>LARGE($Z$9:$Z$269,AA10)</f>
        <v>2171894084.150001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23104</v>
      </c>
      <c r="J11" s="62">
        <v>58543</v>
      </c>
      <c r="K11" s="46">
        <v>-0.13</v>
      </c>
      <c r="L11" s="47"/>
      <c r="N11" s="48" t="str">
        <v>NGXGROUP</v>
      </c>
      <c r="O11" s="49">
        <f>VLOOKUP(N11,$B$9:$F$1048576,5,FALSE)</f>
        <v>33.799999999999997</v>
      </c>
      <c r="P11" s="50" t="str">
        <f t="shared" si="4"/>
        <v>7.4%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7.3015873015872925</v>
      </c>
      <c r="V11" s="7" t="str">
        <f t="shared" si="0"/>
        <v>ACADEMY</v>
      </c>
      <c r="W11" s="52">
        <f t="shared" si="5"/>
        <v>0</v>
      </c>
      <c r="X11" s="52">
        <f t="shared" si="1"/>
        <v>-0.13</v>
      </c>
      <c r="Y11" s="53">
        <f t="shared" si="2"/>
        <v>23104</v>
      </c>
      <c r="Z11" s="53">
        <f t="shared" si="3"/>
        <v>58543</v>
      </c>
      <c r="AA11" s="8">
        <v>3</v>
      </c>
      <c r="AB11" s="54" t="str" cm="1">
        <f t="array" ref="AB11">IF($AC11="","",INDEX($V$9:$V$269,SMALL(IF($W$9:$W$269=$AC11,ROW($V$9:$V$269)-ROW($V$9)+1),COUNTIFS($AC$9:AC11,AC11))))</f>
        <v>UPDCREIT</v>
      </c>
      <c r="AC11" s="55">
        <f>IF(ROWS($AC$9:AC11)&lt;=$AC$5,SMALL($W$9:$W$269,ROWS($AC$9:AC11)),"")</f>
        <v>-8.1967213114754106E-2</v>
      </c>
      <c r="AD11" s="56" t="str">
        <f>INDEX($V$9:$Z$269,MATCH(AE11,$W$9:$W$269,0)+0,1)</f>
        <v>UPDCREIT</v>
      </c>
      <c r="AE11" s="57">
        <f>SMALL($W$9:$W$269,AA11)</f>
        <v>-8.1967213114754106E-2</v>
      </c>
      <c r="AF11" s="57"/>
      <c r="AG11" s="54" t="str" cm="1">
        <f t="array" ref="AG11">IF($AH11="","",INDEX($V$9:$V$269,SMALL(IF($W$9:$W$269=$AH11,ROW($V$9:$V$269)-ROW($V$9)+1),COUNTIFS($AH$9:AH11,AH11))))</f>
        <v>NGXGROUP</v>
      </c>
      <c r="AH11" s="55">
        <f>IF(ROWS($AH$9:AH11)&lt;=$AH$5,LARGE($W$9:$W$269,ROWS($AH$9:AH11)),"")</f>
        <v>7.3015873015872923E-2</v>
      </c>
      <c r="AJ11" s="56" t="str">
        <f>INDEX($V$9:$Z$269,MATCH(AK11,$X$9:$X$269,0)+0,1)</f>
        <v>OANDO</v>
      </c>
      <c r="AK11" s="57">
        <f>SMALL($X$9:$X$269,AA11)</f>
        <v>-0.42954545454545456</v>
      </c>
      <c r="AM11" s="56" t="str">
        <f>INDEX($V$9:$Z$269,MATCH(AN11,$X$9:$X$269,0)+0,1)</f>
        <v>VFDGROUP</v>
      </c>
      <c r="AN11" s="57">
        <f>LARGE($X$9:$X$269,AA11)</f>
        <v>1.1621621621621623</v>
      </c>
      <c r="AP11" s="56" t="str">
        <f>INDEX($V$9:$Z$269,MATCH(AQ11,$Y$9:$Y$269,0)+0,1)</f>
        <v>FCMB</v>
      </c>
      <c r="AQ11" s="58">
        <f>LARGE($Y$9:$Y$269,AA11)</f>
        <v>28772961</v>
      </c>
      <c r="AR11" s="58"/>
      <c r="AS11" s="56" t="str">
        <f>INDEX($V$9:$Z$269,MATCH(AT11,$Z$9:$Z$269,0)+0,1)</f>
        <v>ACCESSCORP</v>
      </c>
      <c r="AT11" s="59">
        <f>LARGE($Z$9:$Z$269,AA11)</f>
        <v>1487026613.2</v>
      </c>
    </row>
    <row r="12" spans="2:46" x14ac:dyDescent="0.3">
      <c r="B12" s="60" t="s">
        <v>28</v>
      </c>
      <c r="C12" s="41">
        <v>21.4</v>
      </c>
      <c r="D12" s="41">
        <v>22.45</v>
      </c>
      <c r="E12" s="41">
        <v>21.4</v>
      </c>
      <c r="F12" s="42">
        <v>21.5</v>
      </c>
      <c r="G12" s="43">
        <v>0.10000000000000142</v>
      </c>
      <c r="H12" s="43">
        <v>0.46728971962617488</v>
      </c>
      <c r="I12" s="44">
        <v>68201583</v>
      </c>
      <c r="J12" s="62">
        <v>1487026613.2</v>
      </c>
      <c r="K12" s="46">
        <v>-9.8532494758909905E-2</v>
      </c>
      <c r="L12" s="47"/>
      <c r="N12" s="48" t="str">
        <v>FIDELITYBK</v>
      </c>
      <c r="O12" s="49">
        <f>VLOOKUP(N12,$B$9:$F$1048576,5,FALSE)</f>
        <v>18.2</v>
      </c>
      <c r="P12" s="50" t="str">
        <f t="shared" si="4"/>
        <v>6.8%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6.7448680351906072</v>
      </c>
      <c r="V12" s="7" t="str">
        <f t="shared" si="0"/>
        <v>ACCESSCORP</v>
      </c>
      <c r="W12" s="52">
        <f t="shared" si="5"/>
        <v>4.6728971962617487E-3</v>
      </c>
      <c r="X12" s="52">
        <f t="shared" si="1"/>
        <v>-9.8532494758909905E-2</v>
      </c>
      <c r="Y12" s="53">
        <f t="shared" si="2"/>
        <v>68201583</v>
      </c>
      <c r="Z12" s="53">
        <f t="shared" si="3"/>
        <v>1487026613.2</v>
      </c>
      <c r="AA12" s="8">
        <v>4</v>
      </c>
      <c r="AB12" s="54" t="str" cm="1">
        <f t="array" ref="AB12">IF($AC12="","",INDEX($V$9:$V$269,SMALL(IF($W$9:$W$269=$AC12,ROW($V$9:$V$269)-ROW($V$9)+1),COUNTIFS($AC$9:AC12,AC12))))</f>
        <v>DAARCOMM</v>
      </c>
      <c r="AC12" s="55">
        <f>IF(ROWS($AC$9:AC12)&lt;=$AC$5,SMALL($W$9:$W$269,ROWS($AC$9:AC12)),"")</f>
        <v>-7.936507936507943E-2</v>
      </c>
      <c r="AD12" s="56" t="str">
        <f>INDEX($V$9:$Z$269,MATCH(AE12,$W$9:$W$269,0)+0,1)</f>
        <v>DAARCOMM</v>
      </c>
      <c r="AE12" s="57">
        <f>SMALL($W$9:$W$269,AA12)</f>
        <v>-7.936507936507943E-2</v>
      </c>
      <c r="AF12" s="57"/>
      <c r="AG12" s="54" t="str" cm="1">
        <f t="array" ref="AG12">IF($AH12="","",INDEX($V$9:$V$269,SMALL(IF($W$9:$W$269=$AH12,ROW($V$9:$V$269)-ROW($V$9)+1),COUNTIFS($AH$9:AH12,AH12))))</f>
        <v>FIDELITYBK</v>
      </c>
      <c r="AH12" s="55">
        <f>IF(ROWS($AH$9:AH12)&lt;=$AH$5,LARGE($W$9:$W$269,ROWS($AH$9:AH12)),"")</f>
        <v>6.7448680351906071E-2</v>
      </c>
      <c r="AJ12" s="56" t="str">
        <f>INDEX($V$9:$Z$269,MATCH(AK12,$X$9:$X$269,0)+0,1)</f>
        <v>LASACO</v>
      </c>
      <c r="AK12" s="57">
        <f>SMALL($X$9:$X$269,AA12)</f>
        <v>-0.35275080906148859</v>
      </c>
      <c r="AM12" s="56" t="str">
        <f>INDEX($V$9:$Z$269,MATCH(AN12,$X$9:$X$269,0)+0,1)</f>
        <v>CHELLARAM</v>
      </c>
      <c r="AN12" s="57">
        <f>LARGE($X$9:$X$269,AA12)</f>
        <v>1.1324324324324322</v>
      </c>
      <c r="AP12" s="56" t="str">
        <f>INDEX($V$9:$Z$269,MATCH(AQ12,$Y$9:$Y$269,0)+0,1)</f>
        <v>UBA</v>
      </c>
      <c r="AQ12" s="58">
        <f>LARGE($Y$9:$Y$269,AA12)</f>
        <v>26399228</v>
      </c>
      <c r="AR12" s="58"/>
      <c r="AS12" s="56" t="str">
        <f>INDEX($V$9:$Z$269,MATCH(AT12,$Z$9:$Z$269,0)+0,1)</f>
        <v>UBA</v>
      </c>
      <c r="AT12" s="59">
        <f>LARGE($Z$9:$Z$269,AA12)</f>
        <v>830870422.75</v>
      </c>
    </row>
    <row r="13" spans="2:46" x14ac:dyDescent="0.3">
      <c r="B13" s="60" t="s">
        <v>29</v>
      </c>
      <c r="C13" s="41">
        <v>13.7</v>
      </c>
      <c r="D13" s="61">
        <v>13.65</v>
      </c>
      <c r="E13" s="61">
        <v>13.4</v>
      </c>
      <c r="F13" s="42">
        <v>13.65</v>
      </c>
      <c r="G13" s="43">
        <v>-4.9999999999998934E-2</v>
      </c>
      <c r="H13" s="43">
        <v>-0.36496350364962726</v>
      </c>
      <c r="I13" s="44">
        <v>829911</v>
      </c>
      <c r="J13" s="62">
        <v>11255104.5</v>
      </c>
      <c r="K13" s="46">
        <v>-0.33576642335766427</v>
      </c>
      <c r="L13" s="47"/>
      <c r="N13" s="48" t="str">
        <v>DEAPCAP</v>
      </c>
      <c r="O13" s="49">
        <f>VLOOKUP(N13,$B$9:$F$1048576,5,FALSE)</f>
        <v>0.96</v>
      </c>
      <c r="P13" s="50" t="str">
        <f t="shared" si="4"/>
        <v>6.7%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6.6666666666666599</v>
      </c>
      <c r="V13" s="7" t="str">
        <f t="shared" si="0"/>
        <v>AFRIPRUD</v>
      </c>
      <c r="W13" s="52">
        <f t="shared" si="5"/>
        <v>-3.6496350364962726E-3</v>
      </c>
      <c r="X13" s="52">
        <f t="shared" si="1"/>
        <v>-0.33576642335766427</v>
      </c>
      <c r="Y13" s="53">
        <f t="shared" si="2"/>
        <v>829911</v>
      </c>
      <c r="Z13" s="53">
        <f t="shared" si="3"/>
        <v>11255104.5</v>
      </c>
      <c r="AA13" s="8">
        <v>5</v>
      </c>
      <c r="AB13" s="54" t="str" cm="1">
        <f t="array" ref="AB13">IF($AC13="","",INDEX($V$9:$V$269,SMALL(IF($W$9:$W$269=$AC13,ROW($V$9:$V$269)-ROW($V$9)+1),COUNTIFS($AC$9:AC13,AC13))))</f>
        <v>CILEASING</v>
      </c>
      <c r="AC13" s="55">
        <f>IF(ROWS($AC$9:AC13)&lt;=$AC$5,SMALL($W$9:$W$269,ROWS($AC$9:AC13)),"")</f>
        <v>-7.8947368421052586E-2</v>
      </c>
      <c r="AD13" s="56" t="str">
        <f>INDEX($V$9:$Z$269,MATCH(AE13,$W$9:$W$269,0)+0,1)</f>
        <v>CILEASING</v>
      </c>
      <c r="AE13" s="57">
        <f>SMALL($W$9:$W$269,AA13)</f>
        <v>-7.8947368421052586E-2</v>
      </c>
      <c r="AF13" s="57"/>
      <c r="AG13" s="54" t="str" cm="1">
        <f t="array" ref="AG13">IF($AH13="","",INDEX($V$9:$V$269,SMALL(IF($W$9:$W$269=$AH13,ROW($V$9:$V$269)-ROW($V$9)+1),COUNTIFS($AH$9:AH13,AH13))))</f>
        <v>DEAPCAP</v>
      </c>
      <c r="AH13" s="55">
        <f>IF(ROWS($AH$9:AH13)&lt;=$AH$5,LARGE($W$9:$W$269,ROWS($AH$9:AH13)),"")</f>
        <v>6.6666666666666596E-2</v>
      </c>
      <c r="AJ13" s="56" t="str">
        <f>INDEX($V$9:$Z$269,MATCH(AK13,$X$9:$X$269,0)+0,1)</f>
        <v>AFRIPRUD</v>
      </c>
      <c r="AK13" s="57">
        <f>SMALL($X$9:$X$269,AA13)</f>
        <v>-0.33576642335766427</v>
      </c>
      <c r="AM13" s="56" t="str">
        <f>INDEX($V$9:$Z$269,MATCH(AN13,$X$9:$X$269,0)+0,1)</f>
        <v>LIVESTOCK</v>
      </c>
      <c r="AN13" s="57">
        <f>LARGE($X$9:$X$269,AA13)</f>
        <v>1.1116504854368929</v>
      </c>
      <c r="AP13" s="56" t="str">
        <f>INDEX($V$9:$Z$269,MATCH(AQ13,$Y$9:$Y$269,0)+0,1)</f>
        <v>CHAMS</v>
      </c>
      <c r="AQ13" s="58">
        <f>LARGE($Y$9:$Y$269,AA13)</f>
        <v>24622367</v>
      </c>
      <c r="AR13" s="58"/>
      <c r="AS13" s="56" t="str">
        <f>INDEX($V$9:$Z$269,MATCH(AT13,$Z$9:$Z$269,0)+0,1)</f>
        <v>ZENITHBANK</v>
      </c>
      <c r="AT13" s="59">
        <f>LARGE($Z$9:$Z$269,AA13)</f>
        <v>616946286.69999897</v>
      </c>
    </row>
    <row r="14" spans="2:46" x14ac:dyDescent="0.3">
      <c r="B14" s="60" t="s">
        <v>30</v>
      </c>
      <c r="C14" s="41">
        <v>1.6</v>
      </c>
      <c r="D14" s="41">
        <v>1.6</v>
      </c>
      <c r="E14" s="41">
        <v>1.5</v>
      </c>
      <c r="F14" s="42">
        <v>1.6</v>
      </c>
      <c r="G14" s="43">
        <v>0</v>
      </c>
      <c r="H14" s="43">
        <v>0</v>
      </c>
      <c r="I14" s="44">
        <v>9890437</v>
      </c>
      <c r="J14" s="62">
        <v>15426372.210000001</v>
      </c>
      <c r="K14" s="46">
        <v>0.11888111888111896</v>
      </c>
      <c r="L14" s="47"/>
      <c r="N14" s="48" t="str">
        <v>ELLAHLAKES</v>
      </c>
      <c r="O14" s="49">
        <f>VLOOKUP(N14,$B$9:$F$1048576,5,FALSE)</f>
        <v>3.38</v>
      </c>
      <c r="P14" s="50" t="str">
        <f t="shared" si="4"/>
        <v>6.7%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6.6246056782334373</v>
      </c>
      <c r="V14" s="7" t="str">
        <f t="shared" si="0"/>
        <v>AIICO</v>
      </c>
      <c r="W14" s="52">
        <f t="shared" si="5"/>
        <v>0</v>
      </c>
      <c r="X14" s="52">
        <f t="shared" si="1"/>
        <v>0.11888111888111896</v>
      </c>
      <c r="Y14" s="53">
        <f t="shared" si="2"/>
        <v>9890437</v>
      </c>
      <c r="Z14" s="53">
        <f t="shared" si="3"/>
        <v>15426372.210000001</v>
      </c>
      <c r="AA14" s="8">
        <v>6</v>
      </c>
      <c r="AB14" s="54" t="str" cm="1">
        <f t="array" ref="AB14">IF($AC14="","",INDEX($V$9:$V$269,SMALL(IF($W$9:$W$269=$AC14,ROW($V$9:$V$269)-ROW($V$9)+1),COUNTIFS($AC$9:AC14,AC14))))</f>
        <v>CUSTODIAN</v>
      </c>
      <c r="AC14" s="55">
        <f>IF(ROWS($AC$9:AC14)&lt;=$AC$5,SMALL($W$9:$W$269,ROWS($AC$9:AC14)),"")</f>
        <v>-5.6179775280898875E-2</v>
      </c>
      <c r="AD14" s="56" t="str">
        <f>INDEX($V$9:$Z$269,MATCH(AE14,$W$9:$W$269,0)+0,1)</f>
        <v>CUSTODIAN</v>
      </c>
      <c r="AE14" s="57">
        <f>SMALL($W$9:$W$269,AA14)</f>
        <v>-5.6179775280898875E-2</v>
      </c>
      <c r="AF14" s="57"/>
      <c r="AG14" s="54" t="str" cm="1">
        <f t="array" ref="AG14">IF($AH14="","",INDEX($V$9:$V$269,SMALL(IF($W$9:$W$269=$AH14,ROW($V$9:$V$269)-ROW($V$9)+1),COUNTIFS($AH$9:AH14,AH14))))</f>
        <v>ELLAHLAKES</v>
      </c>
      <c r="AH14" s="55">
        <f>IF(ROWS($AH$9:AH14)&lt;=$AH$5,LARGE($W$9:$W$269,ROWS($AH$9:AH14)),"")</f>
        <v>6.6246056782334375E-2</v>
      </c>
      <c r="AJ14" s="56" t="str">
        <f>INDEX($V$9:$Z$269,MATCH(AK14,$X$9:$X$269,0)+0,1)</f>
        <v>GUINEAINS</v>
      </c>
      <c r="AK14" s="57">
        <f>SMALL($X$9:$X$269,AA14)</f>
        <v>-0.29629629629629639</v>
      </c>
      <c r="AM14" s="56" t="str">
        <f>INDEX($V$9:$Z$269,MATCH(AN14,$X$9:$X$269,0)+0,1)</f>
        <v>UPDC</v>
      </c>
      <c r="AN14" s="57">
        <f>LARGE($X$9:$X$269,AA14)</f>
        <v>0.82389937106918221</v>
      </c>
      <c r="AP14" s="56" t="str">
        <f>INDEX($V$9:$Z$269,MATCH(AQ14,$Y$9:$Y$269,0)+0,1)</f>
        <v>ZENITHBANK</v>
      </c>
      <c r="AQ14" s="58">
        <f>LARGE($Y$9:$Y$269,AA14)</f>
        <v>13962750</v>
      </c>
      <c r="AR14" s="58"/>
      <c r="AS14" s="56" t="str">
        <f>INDEX($V$9:$Z$269,MATCH(AT14,$Z$9:$Z$269,0)+0,1)</f>
        <v>ARADEL</v>
      </c>
      <c r="AT14" s="59">
        <f>LARGE($Z$9:$Z$269,AA14)</f>
        <v>576258573.89999998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6340</v>
      </c>
      <c r="J15" s="62">
        <v>15041650</v>
      </c>
      <c r="K15" s="46">
        <v>0</v>
      </c>
      <c r="L15" s="47"/>
      <c r="N15" s="48" t="str">
        <v>ROYALEX</v>
      </c>
      <c r="O15" s="49">
        <f>VLOOKUP(N15,$B$9:$F$1048576,5,FALSE)</f>
        <v>0.86</v>
      </c>
      <c r="P15" s="50" t="str">
        <f>IF($T$8="change",ROUNDUP((T15*1),1)&amp;"%",IF($T$8="YTD",ROUNDUP((T15*100),0)&amp;"%",T15))</f>
        <v>6.2%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6.1728395061728305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6340</v>
      </c>
      <c r="Z15" s="53">
        <f t="shared" si="3"/>
        <v>15041650</v>
      </c>
      <c r="AA15" s="8">
        <v>7</v>
      </c>
      <c r="AB15" s="54" t="str" cm="1">
        <f t="array" ref="AB15">IF($AC15="","",INDEX($V$9:$V$269,SMALL(IF($W$9:$W$269=$AC15,ROW($V$9:$V$269)-ROW($V$9)+1),COUNTIFS($AC$9:AC15,AC15))))</f>
        <v>PRESTIGE</v>
      </c>
      <c r="AC15" s="55">
        <f>IF(ROWS($AC$9:AC15)&lt;=$AC$5,SMALL($W$9:$W$269,ROWS($AC$9:AC15)),"")</f>
        <v>-4.8076923076923121E-2</v>
      </c>
      <c r="AD15" s="56" t="str">
        <f>INDEX($V$9:$Z$269,MATCH(AE15,$W$9:$W$269,0)+0,1)</f>
        <v>PRESTIGE</v>
      </c>
      <c r="AE15" s="57">
        <f>SMALL($W$9:$W$269,AA15)</f>
        <v>-4.8076923076923121E-2</v>
      </c>
      <c r="AF15" s="57"/>
      <c r="AG15" s="54" t="str" cm="1">
        <f t="array" ref="AG15">IF($AH15="","",INDEX($V$9:$V$269,SMALL(IF($W$9:$W$269=$AH15,ROW($V$9:$V$269)-ROW($V$9)+1),COUNTIFS($AH$9:AH15,AH15))))</f>
        <v>ROYALEX</v>
      </c>
      <c r="AH15" s="55">
        <f>IF(ROWS($AH$9:AH15)&lt;=$AH$5,LARGE($W$9:$W$269,ROWS($AH$9:AH15)),"")</f>
        <v>6.1728395061728308E-2</v>
      </c>
      <c r="AJ15" s="56" t="str">
        <f>INDEX($V$9:$Z$269,MATCH(AK15,$X$9:$X$269,0)+0,1)</f>
        <v>LEARNAFRCA</v>
      </c>
      <c r="AK15" s="57">
        <f>SMALL($X$9:$X$269,AA15)</f>
        <v>-0.27777777777777779</v>
      </c>
      <c r="AM15" s="56" t="str">
        <f>INDEX($V$9:$Z$269,MATCH(AN15,$X$9:$X$269,0)+0,1)</f>
        <v>NNFM</v>
      </c>
      <c r="AN15" s="57">
        <f>LARGE($X$9:$X$269,AA15)</f>
        <v>0.79954441913439633</v>
      </c>
      <c r="AP15" s="56" t="str">
        <f>INDEX($V$9:$Z$269,MATCH(AQ15,$Y$9:$Y$269,0)+0,1)</f>
        <v>FIDELITYBK</v>
      </c>
      <c r="AQ15" s="58">
        <f>LARGE($Y$9:$Y$269,AA15)</f>
        <v>12751128</v>
      </c>
      <c r="AR15" s="58"/>
      <c r="AS15" s="56" t="str">
        <f>INDEX($V$9:$Z$269,MATCH(AT15,$Z$9:$Z$269,0)+0,1)</f>
        <v>NB</v>
      </c>
      <c r="AT15" s="59">
        <f>LARGE($Z$9:$Z$269,AA15)</f>
        <v>340983169.44999999</v>
      </c>
    </row>
    <row r="16" spans="2:46" x14ac:dyDescent="0.3">
      <c r="B16" s="60" t="s">
        <v>32</v>
      </c>
      <c r="C16" s="41">
        <v>497</v>
      </c>
      <c r="D16" s="41">
        <v>497</v>
      </c>
      <c r="E16" s="41">
        <v>497</v>
      </c>
      <c r="F16" s="42">
        <v>497</v>
      </c>
      <c r="G16" s="43">
        <v>0</v>
      </c>
      <c r="H16" s="43">
        <v>0</v>
      </c>
      <c r="I16" s="44">
        <v>1277952</v>
      </c>
      <c r="J16" s="62">
        <v>576258573.89999998</v>
      </c>
      <c r="K16" s="46">
        <v>-0.16889632107023411</v>
      </c>
      <c r="L16" s="47"/>
      <c r="N16" s="48" t="str">
        <v>WAPIC</v>
      </c>
      <c r="O16" s="49">
        <f>VLOOKUP(N16,$B$9:$F$1048576,5,FALSE)</f>
        <v>2.1800000000000002</v>
      </c>
      <c r="P16" s="50" t="str">
        <f t="shared" ref="P16:P24" si="6">IF($T$8="change",ROUNDUP((T16*1),1)&amp;"%",IF($T$8="YTD",ROUNDUP((T16*100),0)&amp;"%",T16))</f>
        <v>5.9%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5.8252427184466073</v>
      </c>
      <c r="V16" s="7" t="str">
        <f t="shared" si="0"/>
        <v>ARADEL</v>
      </c>
      <c r="W16" s="52">
        <f t="shared" si="5"/>
        <v>0</v>
      </c>
      <c r="X16" s="52">
        <f t="shared" si="1"/>
        <v>-0.16889632107023411</v>
      </c>
      <c r="Y16" s="53">
        <f t="shared" si="2"/>
        <v>1277952</v>
      </c>
      <c r="Z16" s="53">
        <f t="shared" si="3"/>
        <v>576258573.89999998</v>
      </c>
      <c r="AA16" s="8">
        <v>8</v>
      </c>
      <c r="AB16" s="54" t="str" cm="1">
        <f t="array" ref="AB16">IF($AC16="","",INDEX($V$9:$V$269,SMALL(IF($W$9:$W$269=$AC16,ROW($V$9:$V$269)-ROW($V$9)+1),COUNTIFS($AC$9:AC16,AC16))))</f>
        <v>CHAMS</v>
      </c>
      <c r="AC16" s="55">
        <f>IF(ROWS($AC$9:AC16)&lt;=$AC$5,SMALL($W$9:$W$269,ROWS($AC$9:AC16)),"")</f>
        <v>-4.7619047619047651E-2</v>
      </c>
      <c r="AD16" s="56" t="str">
        <f>INDEX($V$9:$Z$269,MATCH(AE16,$W$9:$W$269,0)+0,1)</f>
        <v>CHAMS</v>
      </c>
      <c r="AE16" s="57">
        <f>SMALL($W$9:$W$269,AA16)</f>
        <v>-4.7619047619047651E-2</v>
      </c>
      <c r="AF16" s="57"/>
      <c r="AG16" s="54" t="str" cm="1">
        <f t="array" ref="AG16">IF($AH16="","",INDEX($V$9:$V$269,SMALL(IF($W$9:$W$269=$AH16,ROW($V$9:$V$269)-ROW($V$9)+1),COUNTIFS($AH$9:AH16,AH16))))</f>
        <v>WAPIC</v>
      </c>
      <c r="AH16" s="55">
        <f>IF(ROWS($AH$9:AH16)&lt;=$AH$5,LARGE($W$9:$W$269,ROWS($AH$9:AH16)),"")</f>
        <v>5.8252427184466077E-2</v>
      </c>
      <c r="AJ16" s="56" t="str">
        <f>INDEX($V$9:$Z$269,MATCH(AK16,$X$9:$X$269,0)+0,1)</f>
        <v>UCAP</v>
      </c>
      <c r="AK16" s="57">
        <f>SMALL($X$9:$X$269,AA16)</f>
        <v>-0.26715686274509798</v>
      </c>
      <c r="AM16" s="56" t="str">
        <f>INDEX($V$9:$Z$269,MATCH(AN16,$X$9:$X$269,0)+0,1)</f>
        <v>HONYFLOUR</v>
      </c>
      <c r="AN16" s="57">
        <f>LARGE($X$9:$X$269,AA16)</f>
        <v>0.74126984126984152</v>
      </c>
      <c r="AP16" s="56" t="str">
        <f>INDEX($V$9:$Z$269,MATCH(AQ16,$Y$9:$Y$269,0)+0,1)</f>
        <v>NB</v>
      </c>
      <c r="AQ16" s="58">
        <f>LARGE($Y$9:$Y$269,AA16)</f>
        <v>10652238</v>
      </c>
      <c r="AR16" s="58"/>
      <c r="AS16" s="56" t="str">
        <f>INDEX($V$9:$Z$269,MATCH(AT16,$Z$9:$Z$269,0)+0,1)</f>
        <v>FCMB</v>
      </c>
      <c r="AT16" s="59">
        <f>LARGE($Z$9:$Z$269,AA16)</f>
        <v>261894130.69999999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50</v>
      </c>
      <c r="J17" s="62">
        <v>104</v>
      </c>
      <c r="K17" s="46">
        <v>0.14835164835164827</v>
      </c>
      <c r="L17" s="47"/>
      <c r="N17" s="48" t="str">
        <v>REGALINS</v>
      </c>
      <c r="O17" s="49">
        <f>VLOOKUP(N17,$B$9:$F$1048576,5,FALSE)</f>
        <v>0.56999999999999995</v>
      </c>
      <c r="P17" s="50" t="str">
        <f t="shared" si="6"/>
        <v>5.6%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5.5555555555555394</v>
      </c>
      <c r="V17" s="7" t="str">
        <f t="shared" si="0"/>
        <v>AUSTINLAZ</v>
      </c>
      <c r="W17" s="52">
        <f t="shared" si="5"/>
        <v>0</v>
      </c>
      <c r="X17" s="52">
        <f t="shared" si="1"/>
        <v>0.14835164835164827</v>
      </c>
      <c r="Y17" s="53">
        <f t="shared" si="2"/>
        <v>50</v>
      </c>
      <c r="Z17" s="53">
        <f t="shared" si="3"/>
        <v>104</v>
      </c>
      <c r="AA17" s="8">
        <v>9</v>
      </c>
      <c r="AB17" s="54" t="str" cm="1">
        <f t="array" ref="AB17">IF($AC17="","",INDEX($V$9:$V$269,SMALL(IF($W$9:$W$269=$AC17,ROW($V$9:$V$269)-ROW($V$9)+1),COUNTIFS($AC$9:AC17,AC17))))</f>
        <v>TANTALIZER</v>
      </c>
      <c r="AC17" s="55">
        <f>IF(ROWS($AC$9:AC17)&lt;=$AC$5,SMALL($W$9:$W$269,ROWS($AC$9:AC17)),"")</f>
        <v>-4.3999999999999949E-2</v>
      </c>
      <c r="AD17" s="56" t="str">
        <f>INDEX($V$9:$Z$269,MATCH(AE17,$W$9:$W$269,0)+0,1)</f>
        <v>TANTALIZER</v>
      </c>
      <c r="AE17" s="57">
        <f>SMALL($W$9:$W$269,AA17)</f>
        <v>-4.3999999999999949E-2</v>
      </c>
      <c r="AF17" s="57"/>
      <c r="AG17" s="54" t="str" cm="1">
        <f t="array" ref="AG17">IF($AH17="","",INDEX($V$9:$V$269,SMALL(IF($W$9:$W$269=$AH17,ROW($V$9:$V$269)-ROW($V$9)+1),COUNTIFS($AH$9:AH17,AH17))))</f>
        <v>REGALINS</v>
      </c>
      <c r="AH17" s="55">
        <f>IF(ROWS($AH$9:AH17)&lt;=$AH$5,LARGE($W$9:$W$269,ROWS($AH$9:AH17)),"")</f>
        <v>5.5555555555555393E-2</v>
      </c>
      <c r="AJ17" s="56" t="str">
        <f>INDEX($V$9:$Z$269,MATCH(AK17,$X$9:$X$269,0)+0,1)</f>
        <v>VERITASKAP</v>
      </c>
      <c r="AK17" s="57">
        <f>SMALL($X$9:$X$269,AA17)</f>
        <v>-0.26470588235294124</v>
      </c>
      <c r="AM17" s="56" t="str">
        <f>INDEX($V$9:$Z$269,MATCH(AN17,$X$9:$X$269,0)+0,1)</f>
        <v>TIP</v>
      </c>
      <c r="AN17" s="57">
        <f>LARGE($X$9:$X$269,AA17)</f>
        <v>0.7</v>
      </c>
      <c r="AP17" s="56" t="str">
        <f>INDEX($V$9:$Z$269,MATCH(AQ17,$Y$9:$Y$269,0)+0,1)</f>
        <v>AIICO</v>
      </c>
      <c r="AQ17" s="58">
        <f>LARGE($Y$9:$Y$269,AA17)</f>
        <v>9890437</v>
      </c>
      <c r="AR17" s="58"/>
      <c r="AS17" s="56" t="str">
        <f>INDEX($V$9:$Z$269,MATCH(AT17,$Z$9:$Z$269,0)+0,1)</f>
        <v>FIDELITYBK</v>
      </c>
      <c r="AT17" s="59">
        <f>LARGE($Z$9:$Z$269,AA17)</f>
        <v>224841866.59999999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24585</v>
      </c>
      <c r="J18" s="62">
        <v>453636.8</v>
      </c>
      <c r="K18" s="46">
        <v>-5.7499999999999885E-2</v>
      </c>
      <c r="L18" s="47"/>
      <c r="N18" s="48" t="str">
        <v>NEIMETH</v>
      </c>
      <c r="O18" s="49">
        <f>VLOOKUP(N18,$B$9:$F$1048576,5,FALSE)</f>
        <v>2.78</v>
      </c>
      <c r="P18" s="50" t="str">
        <f t="shared" si="6"/>
        <v>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4.9056603773584868</v>
      </c>
      <c r="V18" s="7" t="str">
        <f t="shared" si="0"/>
        <v>BERGER</v>
      </c>
      <c r="W18" s="52">
        <f t="shared" si="5"/>
        <v>0</v>
      </c>
      <c r="X18" s="52">
        <f t="shared" si="1"/>
        <v>-5.7499999999999885E-2</v>
      </c>
      <c r="Y18" s="53">
        <f t="shared" si="2"/>
        <v>24585</v>
      </c>
      <c r="Z18" s="53">
        <f t="shared" si="3"/>
        <v>453636.8</v>
      </c>
      <c r="AA18" s="8">
        <v>10</v>
      </c>
      <c r="AB18" s="54" t="str" cm="1">
        <f t="array" ref="AB18">IF($AC18="","",INDEX($V$9:$V$269,SMALL(IF($W$9:$W$269=$AC18,ROW($V$9:$V$269)-ROW($V$9)+1),COUNTIFS($AC$9:AC18,AC18))))</f>
        <v>ZENITHBANK</v>
      </c>
      <c r="AC18" s="55">
        <f>IF(ROWS($AC$9:AC18)&lt;=$AC$5,SMALL($W$9:$W$269,ROWS($AC$9:AC18)),"")</f>
        <v>-3.9301310043668061E-2</v>
      </c>
      <c r="AD18" s="56" t="str">
        <f>INDEX($V$9:$Z$269,MATCH(AE18,$W$9:$W$269,0)+0,1)</f>
        <v>ZENITHBANK</v>
      </c>
      <c r="AE18" s="57">
        <f>SMALL($W$9:$W$269,AA18)</f>
        <v>-3.9301310043668061E-2</v>
      </c>
      <c r="AF18" s="57"/>
      <c r="AG18" s="54" t="str" cm="1">
        <f t="array" ref="AG18">IF($AH18="","",INDEX($V$9:$V$269,SMALL(IF($W$9:$W$269=$AH18,ROW($V$9:$V$269)-ROW($V$9)+1),COUNTIFS($AH$9:AH18,AH18))))</f>
        <v>NEIMETH</v>
      </c>
      <c r="AH18" s="55">
        <f>IF(ROWS($AH$9:AH18)&lt;=$AH$5,LARGE($W$9:$W$269,ROWS($AH$9:AH18)),"")</f>
        <v>4.9056603773584867E-2</v>
      </c>
      <c r="AJ18" s="56" t="str">
        <f>INDEX($V$9:$Z$269,MATCH(AK18,$X$9:$X$269,0)+0,1)</f>
        <v>REGALINS</v>
      </c>
      <c r="AK18" s="57">
        <f>SMALL($X$9:$X$269,AA18)</f>
        <v>-0.2400000000000001</v>
      </c>
      <c r="AM18" s="56" t="str">
        <f>INDEX($V$9:$Z$269,MATCH(AN18,$X$9:$X$269,0)+0,1)</f>
        <v>PRESCO</v>
      </c>
      <c r="AN18" s="57">
        <f>LARGE($X$9:$X$269,AA18)</f>
        <v>0.65263157894736845</v>
      </c>
      <c r="AP18" s="56" t="str">
        <f>INDEX($V$9:$Z$269,MATCH(AQ18,$Y$9:$Y$269,0)+0,1)</f>
        <v>FIRSTHOLDCO</v>
      </c>
      <c r="AQ18" s="58">
        <f>LARGE($Y$9:$Y$269,AA18)</f>
        <v>6368180</v>
      </c>
      <c r="AR18" s="58"/>
      <c r="AS18" s="56" t="str">
        <f>INDEX($V$9:$Z$269,MATCH(AT18,$Z$9:$Z$269,0)+0,1)</f>
        <v>OKOMUOIL</v>
      </c>
      <c r="AT18" s="59">
        <f>LARGE($Z$9:$Z$269,AA18)</f>
        <v>214919453.40000001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744</v>
      </c>
      <c r="J19" s="62">
        <v>66885.600000000006</v>
      </c>
      <c r="K19" s="46">
        <v>0.53852080123266544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0.53852080123266544</v>
      </c>
      <c r="Y19" s="53">
        <f t="shared" si="2"/>
        <v>744</v>
      </c>
      <c r="Z19" s="53">
        <f t="shared" si="3"/>
        <v>66885.600000000006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498304</v>
      </c>
      <c r="J20" s="62">
        <v>37572121.600000001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-9.9999999999999978E-2</v>
      </c>
      <c r="Y20" s="53">
        <f t="shared" si="2"/>
        <v>498304</v>
      </c>
      <c r="Z20" s="53">
        <f t="shared" si="3"/>
        <v>37572121.600000001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7645</v>
      </c>
      <c r="J21" s="62">
        <v>2876049</v>
      </c>
      <c r="K21" s="46">
        <v>7.2289156626506035E-3</v>
      </c>
      <c r="L21" s="47"/>
      <c r="N21" s="65">
        <f>COUNTIF($H$9:$H$230,"&gt;0.00")</f>
        <v>25</v>
      </c>
      <c r="O21" s="65">
        <f>COUNTIF($H$9:$H$232,"&lt;0.00")</f>
        <v>20</v>
      </c>
      <c r="P21" s="65">
        <f>COUNTIF($H$9:$H$201,"=0.00")</f>
        <v>79</v>
      </c>
      <c r="Q21" s="66">
        <f>N21/O21</f>
        <v>1.25</v>
      </c>
      <c r="V21" s="7" t="str">
        <f t="shared" si="0"/>
        <v>BUAFOODS</v>
      </c>
      <c r="W21" s="52">
        <f t="shared" si="5"/>
        <v>0</v>
      </c>
      <c r="X21" s="52">
        <f t="shared" si="1"/>
        <v>7.2289156626506035E-3</v>
      </c>
      <c r="Y21" s="53">
        <f t="shared" si="2"/>
        <v>7645</v>
      </c>
      <c r="Z21" s="53">
        <f t="shared" si="3"/>
        <v>2876049</v>
      </c>
      <c r="AG21" s="57"/>
      <c r="AH21" s="57"/>
      <c r="AI21" s="67"/>
    </row>
    <row r="22" spans="2:46" x14ac:dyDescent="0.3">
      <c r="B22" s="60" t="s">
        <v>42</v>
      </c>
      <c r="C22" s="41">
        <v>23</v>
      </c>
      <c r="D22" s="61">
        <v>23</v>
      </c>
      <c r="E22" s="61">
        <v>23</v>
      </c>
      <c r="F22" s="42">
        <v>23</v>
      </c>
      <c r="G22" s="43">
        <v>0</v>
      </c>
      <c r="H22" s="43">
        <v>0</v>
      </c>
      <c r="I22" s="44">
        <v>69567</v>
      </c>
      <c r="J22" s="62">
        <v>1591104.95</v>
      </c>
      <c r="K22" s="46">
        <v>6.9767441860465018E-2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6.9767441860465018E-2</v>
      </c>
      <c r="Y22" s="53">
        <f t="shared" si="2"/>
        <v>69567</v>
      </c>
      <c r="Z22" s="53">
        <f t="shared" si="3"/>
        <v>1591104.95</v>
      </c>
      <c r="AG22" s="57"/>
      <c r="AH22" s="57"/>
      <c r="AI22" s="67"/>
    </row>
    <row r="23" spans="2:46" x14ac:dyDescent="0.3">
      <c r="B23" s="60" t="s">
        <v>43</v>
      </c>
      <c r="C23" s="41">
        <v>41.5</v>
      </c>
      <c r="D23" s="61">
        <v>41.5</v>
      </c>
      <c r="E23" s="61">
        <v>41.5</v>
      </c>
      <c r="F23" s="42">
        <v>41.5</v>
      </c>
      <c r="G23" s="43">
        <v>0</v>
      </c>
      <c r="H23" s="43">
        <v>0</v>
      </c>
      <c r="I23" s="44">
        <v>29097</v>
      </c>
      <c r="J23" s="62">
        <v>1181126</v>
      </c>
      <c r="K23" s="46">
        <v>9.210526315789469E-2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9.210526315789469E-2</v>
      </c>
      <c r="Y23" s="53">
        <f t="shared" si="2"/>
        <v>29097</v>
      </c>
      <c r="Z23" s="53">
        <f t="shared" si="3"/>
        <v>1181126</v>
      </c>
      <c r="AG23" s="57"/>
      <c r="AH23" s="57"/>
      <c r="AI23" s="67"/>
    </row>
    <row r="24" spans="2:46" x14ac:dyDescent="0.3">
      <c r="B24" s="60" t="s">
        <v>44</v>
      </c>
      <c r="C24" s="41">
        <v>2.31</v>
      </c>
      <c r="D24" s="61">
        <v>2.31</v>
      </c>
      <c r="E24" s="61">
        <v>2.31</v>
      </c>
      <c r="F24" s="42">
        <v>2.31</v>
      </c>
      <c r="G24" s="43">
        <v>0</v>
      </c>
      <c r="H24" s="43">
        <v>0</v>
      </c>
      <c r="I24" s="44">
        <v>118888</v>
      </c>
      <c r="J24" s="62">
        <v>294187.92</v>
      </c>
      <c r="K24" s="46">
        <v>-4.3103448275860767E-3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0</v>
      </c>
      <c r="X24" s="52">
        <f t="shared" si="1"/>
        <v>-4.3103448275860767E-3</v>
      </c>
      <c r="Y24" s="53">
        <f t="shared" si="2"/>
        <v>118888</v>
      </c>
      <c r="Z24" s="53">
        <f t="shared" si="3"/>
        <v>294187.92</v>
      </c>
      <c r="AG24" s="57"/>
      <c r="AH24" s="57"/>
      <c r="AI24" s="67"/>
    </row>
    <row r="25" spans="2:46" x14ac:dyDescent="0.3">
      <c r="B25" s="60" t="s">
        <v>45</v>
      </c>
      <c r="C25" s="41">
        <v>3.75</v>
      </c>
      <c r="D25" s="41">
        <v>3.75</v>
      </c>
      <c r="E25" s="41">
        <v>3.75</v>
      </c>
      <c r="F25" s="42">
        <v>3.75</v>
      </c>
      <c r="G25" s="43">
        <v>0</v>
      </c>
      <c r="H25" s="43">
        <v>0</v>
      </c>
      <c r="I25" s="44">
        <v>29254</v>
      </c>
      <c r="J25" s="62">
        <v>109764.33</v>
      </c>
      <c r="K25" s="46">
        <v>-1.5748031496062964E-2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-1.5748031496062964E-2</v>
      </c>
      <c r="Y25" s="53">
        <f t="shared" si="2"/>
        <v>29254</v>
      </c>
      <c r="Z25" s="53">
        <f t="shared" si="3"/>
        <v>109764.33</v>
      </c>
      <c r="AG25" s="57"/>
      <c r="AH25" s="57"/>
      <c r="AI25" s="67"/>
    </row>
    <row r="26" spans="2:46" x14ac:dyDescent="0.3">
      <c r="B26" s="60" t="s">
        <v>46</v>
      </c>
      <c r="C26" s="41">
        <v>2.1</v>
      </c>
      <c r="D26" s="61">
        <v>2.2999999999999998</v>
      </c>
      <c r="E26" s="61">
        <v>1.96</v>
      </c>
      <c r="F26" s="42">
        <v>2</v>
      </c>
      <c r="G26" s="43">
        <v>-0.10000000000000009</v>
      </c>
      <c r="H26" s="43">
        <v>-4.7619047619047654</v>
      </c>
      <c r="I26" s="44">
        <v>24622367</v>
      </c>
      <c r="J26" s="62">
        <v>53340600.68</v>
      </c>
      <c r="K26" s="46">
        <v>5.0251256281406143E-3</v>
      </c>
      <c r="L26" s="47"/>
      <c r="N26" s="69"/>
      <c r="V26" s="7" t="str">
        <f t="shared" si="0"/>
        <v>CHAMS</v>
      </c>
      <c r="W26" s="52">
        <f t="shared" si="5"/>
        <v>-4.7619047619047651E-2</v>
      </c>
      <c r="X26" s="52">
        <f t="shared" si="1"/>
        <v>5.0251256281406143E-3</v>
      </c>
      <c r="Y26" s="53">
        <f t="shared" si="2"/>
        <v>24622367</v>
      </c>
      <c r="Z26" s="53">
        <f t="shared" si="3"/>
        <v>53340600.68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31818</v>
      </c>
      <c r="J27" s="62">
        <v>247228.04</v>
      </c>
      <c r="K27" s="46">
        <v>1.1324324324324322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1.1324324324324322</v>
      </c>
      <c r="Y27" s="53">
        <f t="shared" si="2"/>
        <v>31818</v>
      </c>
      <c r="Z27" s="53">
        <f t="shared" si="3"/>
        <v>247228.04</v>
      </c>
      <c r="AG27" s="57"/>
      <c r="AH27" s="57"/>
      <c r="AI27" s="67"/>
    </row>
    <row r="28" spans="2:46" x14ac:dyDescent="0.3">
      <c r="B28" s="60" t="s">
        <v>48</v>
      </c>
      <c r="C28" s="41">
        <v>3.8</v>
      </c>
      <c r="D28" s="61">
        <v>3.61</v>
      </c>
      <c r="E28" s="61">
        <v>3.5</v>
      </c>
      <c r="F28" s="42">
        <v>3.5</v>
      </c>
      <c r="G28" s="43">
        <v>-0.29999999999999982</v>
      </c>
      <c r="H28" s="43">
        <v>-7.8947368421052584</v>
      </c>
      <c r="I28" s="44">
        <v>2915498</v>
      </c>
      <c r="J28" s="62">
        <v>10222486.279999999</v>
      </c>
      <c r="K28" s="46">
        <v>-7.1618037135278478E-2</v>
      </c>
      <c r="L28" s="47"/>
      <c r="N28" s="70"/>
      <c r="V28" s="7" t="str">
        <f t="shared" si="0"/>
        <v>CILEASING</v>
      </c>
      <c r="W28" s="52">
        <f t="shared" si="5"/>
        <v>-7.8947368421052586E-2</v>
      </c>
      <c r="X28" s="52">
        <f t="shared" si="1"/>
        <v>-7.1618037135278478E-2</v>
      </c>
      <c r="Y28" s="53">
        <f t="shared" si="2"/>
        <v>2915498</v>
      </c>
      <c r="Z28" s="53">
        <f t="shared" si="3"/>
        <v>10222486.279999999</v>
      </c>
      <c r="AG28" s="57"/>
      <c r="AH28" s="57"/>
      <c r="AI28" s="67"/>
    </row>
    <row r="29" spans="2:46" x14ac:dyDescent="0.3">
      <c r="B29" s="60" t="s">
        <v>49</v>
      </c>
      <c r="C29" s="41">
        <v>2.95</v>
      </c>
      <c r="D29" s="41">
        <v>2.95</v>
      </c>
      <c r="E29" s="41">
        <v>2.95</v>
      </c>
      <c r="F29" s="42">
        <v>2.95</v>
      </c>
      <c r="G29" s="43">
        <v>0</v>
      </c>
      <c r="H29" s="43">
        <v>0</v>
      </c>
      <c r="I29" s="44">
        <v>921093</v>
      </c>
      <c r="J29" s="62">
        <v>2539062.08</v>
      </c>
      <c r="K29" s="46">
        <v>-0.14492753623188404</v>
      </c>
      <c r="L29" s="47"/>
      <c r="V29" s="7" t="str">
        <f t="shared" si="0"/>
        <v>CONHALLPLC</v>
      </c>
      <c r="W29" s="52">
        <f t="shared" si="5"/>
        <v>0</v>
      </c>
      <c r="X29" s="52">
        <f t="shared" si="1"/>
        <v>-0.14492753623188404</v>
      </c>
      <c r="Y29" s="53">
        <f t="shared" si="2"/>
        <v>921093</v>
      </c>
      <c r="Z29" s="53">
        <f t="shared" si="3"/>
        <v>2539062.08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1275</v>
      </c>
      <c r="J30" s="62">
        <v>380077.5</v>
      </c>
      <c r="K30" s="46">
        <v>-0.14462809917355368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-0.14462809917355368</v>
      </c>
      <c r="Y30" s="53">
        <f t="shared" si="2"/>
        <v>1275</v>
      </c>
      <c r="Z30" s="53">
        <f t="shared" si="3"/>
        <v>380077.5</v>
      </c>
      <c r="AG30" s="57"/>
      <c r="AH30" s="57"/>
      <c r="AI30" s="67"/>
    </row>
    <row r="31" spans="2:46" x14ac:dyDescent="0.3">
      <c r="B31" s="60" t="s">
        <v>51</v>
      </c>
      <c r="C31" s="41">
        <v>2.86</v>
      </c>
      <c r="D31" s="41">
        <v>2.86</v>
      </c>
      <c r="E31" s="41">
        <v>2.86</v>
      </c>
      <c r="F31" s="42">
        <v>2.86</v>
      </c>
      <c r="G31" s="43">
        <v>0</v>
      </c>
      <c r="H31" s="43">
        <v>0</v>
      </c>
      <c r="I31" s="44">
        <v>651002</v>
      </c>
      <c r="J31" s="62">
        <v>1837383.87</v>
      </c>
      <c r="K31" s="46">
        <v>-0.2055555555555556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-0.2055555555555556</v>
      </c>
      <c r="Y31" s="53">
        <f t="shared" si="2"/>
        <v>651002</v>
      </c>
      <c r="Z31" s="53">
        <f t="shared" si="3"/>
        <v>1837383.87</v>
      </c>
    </row>
    <row r="32" spans="2:46" x14ac:dyDescent="0.3">
      <c r="B32" s="60" t="s">
        <v>52</v>
      </c>
      <c r="C32" s="41">
        <v>17.8</v>
      </c>
      <c r="D32" s="61">
        <v>16.8</v>
      </c>
      <c r="E32" s="61">
        <v>16.8</v>
      </c>
      <c r="F32" s="42">
        <v>16.8</v>
      </c>
      <c r="G32" s="43">
        <v>-1</v>
      </c>
      <c r="H32" s="43">
        <v>-5.6179775280898872</v>
      </c>
      <c r="I32" s="44">
        <v>4613004</v>
      </c>
      <c r="J32" s="62">
        <v>77509814.599999994</v>
      </c>
      <c r="K32" s="46">
        <v>-1.7543859649122862E-2</v>
      </c>
      <c r="L32" s="47"/>
      <c r="V32" s="7" t="str">
        <f t="shared" si="0"/>
        <v>CUSTODIAN</v>
      </c>
      <c r="W32" s="52">
        <f t="shared" si="5"/>
        <v>-5.6179775280898875E-2</v>
      </c>
      <c r="X32" s="52">
        <f t="shared" si="1"/>
        <v>-1.7543859649122862E-2</v>
      </c>
      <c r="Y32" s="53">
        <f t="shared" si="2"/>
        <v>4613004</v>
      </c>
      <c r="Z32" s="53">
        <f t="shared" si="3"/>
        <v>77509814.599999994</v>
      </c>
    </row>
    <row r="33" spans="2:26" x14ac:dyDescent="0.3">
      <c r="B33" s="60" t="s">
        <v>53</v>
      </c>
      <c r="C33" s="41">
        <v>2.29</v>
      </c>
      <c r="D33" s="61">
        <v>2.2999999999999998</v>
      </c>
      <c r="E33" s="61">
        <v>2.2799999999999998</v>
      </c>
      <c r="F33" s="42">
        <v>2.2799999999999998</v>
      </c>
      <c r="G33" s="43">
        <v>-1.0000000000000231E-2</v>
      </c>
      <c r="H33" s="43">
        <v>-0.43668122270743359</v>
      </c>
      <c r="I33" s="44">
        <v>1820442</v>
      </c>
      <c r="J33" s="62">
        <v>4175313.7</v>
      </c>
      <c r="K33" s="46">
        <v>-8.6956521739131043E-3</v>
      </c>
      <c r="V33" s="7" t="str">
        <f t="shared" si="0"/>
        <v>CUTIX</v>
      </c>
      <c r="W33" s="52">
        <f t="shared" si="5"/>
        <v>-4.3668122270743362E-3</v>
      </c>
      <c r="X33" s="52">
        <f t="shared" si="1"/>
        <v>-8.6956521739131043E-3</v>
      </c>
      <c r="Y33" s="53">
        <f t="shared" si="2"/>
        <v>1820442</v>
      </c>
      <c r="Z33" s="53">
        <f t="shared" si="3"/>
        <v>4175313.7</v>
      </c>
    </row>
    <row r="34" spans="2:26" x14ac:dyDescent="0.3">
      <c r="B34" s="60" t="s">
        <v>54</v>
      </c>
      <c r="C34" s="41">
        <v>7.9</v>
      </c>
      <c r="D34" s="41">
        <v>7.9</v>
      </c>
      <c r="E34" s="41">
        <v>7.9</v>
      </c>
      <c r="F34" s="42">
        <v>7.9</v>
      </c>
      <c r="G34" s="43">
        <v>0</v>
      </c>
      <c r="H34" s="43">
        <v>0</v>
      </c>
      <c r="I34" s="44">
        <v>797362</v>
      </c>
      <c r="J34" s="62">
        <v>6345358.2000000002</v>
      </c>
      <c r="K34" s="46">
        <v>2.5974025974025983E-2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2.5974025974025983E-2</v>
      </c>
      <c r="Y34" s="53">
        <f t="shared" si="2"/>
        <v>797362</v>
      </c>
      <c r="Z34" s="53">
        <f t="shared" si="3"/>
        <v>6345358.2000000002</v>
      </c>
    </row>
    <row r="35" spans="2:26" x14ac:dyDescent="0.3">
      <c r="B35" s="60" t="s">
        <v>55</v>
      </c>
      <c r="C35" s="41">
        <v>0.63</v>
      </c>
      <c r="D35" s="61">
        <v>0.57999999999999996</v>
      </c>
      <c r="E35" s="61">
        <v>0.56999999999999995</v>
      </c>
      <c r="F35" s="42">
        <v>0.57999999999999996</v>
      </c>
      <c r="G35" s="43">
        <v>-5.0000000000000044E-2</v>
      </c>
      <c r="H35" s="43">
        <v>-7.936507936507943</v>
      </c>
      <c r="I35" s="44">
        <v>712956</v>
      </c>
      <c r="J35" s="62">
        <v>411070.98</v>
      </c>
      <c r="K35" s="46">
        <v>-7.9365079365079416E-2</v>
      </c>
      <c r="L35" s="47"/>
      <c r="V35" s="7" t="str">
        <f t="shared" si="0"/>
        <v>DAARCOMM</v>
      </c>
      <c r="W35" s="52">
        <f t="shared" si="5"/>
        <v>-7.936507936507943E-2</v>
      </c>
      <c r="X35" s="52">
        <f t="shared" si="1"/>
        <v>-7.9365079365079416E-2</v>
      </c>
      <c r="Y35" s="53">
        <f t="shared" si="2"/>
        <v>712956</v>
      </c>
      <c r="Z35" s="53">
        <f t="shared" si="3"/>
        <v>411070.98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53764</v>
      </c>
      <c r="J36" s="62">
        <v>23226048</v>
      </c>
      <c r="K36" s="46">
        <v>2.5062656641603454E-3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2.5062656641603454E-3</v>
      </c>
      <c r="Y36" s="53">
        <f t="shared" si="2"/>
        <v>53764</v>
      </c>
      <c r="Z36" s="53">
        <f t="shared" si="3"/>
        <v>23226048</v>
      </c>
    </row>
    <row r="37" spans="2:26" x14ac:dyDescent="0.3">
      <c r="B37" s="60" t="s">
        <v>57</v>
      </c>
      <c r="C37" s="41">
        <v>33.700000000000003</v>
      </c>
      <c r="D37" s="41">
        <v>33.700000000000003</v>
      </c>
      <c r="E37" s="41">
        <v>33.700000000000003</v>
      </c>
      <c r="F37" s="42">
        <v>33.700000000000003</v>
      </c>
      <c r="G37" s="43">
        <v>0</v>
      </c>
      <c r="H37" s="43">
        <v>0</v>
      </c>
      <c r="I37" s="44">
        <v>616519</v>
      </c>
      <c r="J37" s="62">
        <v>20160347.399999999</v>
      </c>
      <c r="K37" s="46">
        <v>3.6923076923077058E-2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3.6923076923077058E-2</v>
      </c>
      <c r="Y37" s="53">
        <f t="shared" si="2"/>
        <v>616519</v>
      </c>
      <c r="Z37" s="53">
        <f t="shared" si="3"/>
        <v>20160347.399999999</v>
      </c>
    </row>
    <row r="38" spans="2:26" x14ac:dyDescent="0.3">
      <c r="B38" s="60" t="s">
        <v>58</v>
      </c>
      <c r="C38" s="41">
        <v>0.9</v>
      </c>
      <c r="D38" s="41">
        <v>0.96</v>
      </c>
      <c r="E38" s="41">
        <v>0.91</v>
      </c>
      <c r="F38" s="42">
        <v>0.96</v>
      </c>
      <c r="G38" s="43">
        <v>5.9999999999999942E-2</v>
      </c>
      <c r="H38" s="43">
        <v>6.6666666666666599</v>
      </c>
      <c r="I38" s="44">
        <v>572550</v>
      </c>
      <c r="J38" s="62">
        <v>537416.5</v>
      </c>
      <c r="K38" s="46">
        <v>-0.18644067796610164</v>
      </c>
      <c r="L38" s="47"/>
      <c r="V38" s="7" t="str">
        <f t="shared" si="0"/>
        <v>DEAPCAP</v>
      </c>
      <c r="W38" s="52">
        <f t="shared" si="5"/>
        <v>6.6666666666666596E-2</v>
      </c>
      <c r="X38" s="52">
        <f t="shared" si="1"/>
        <v>-0.18644067796610164</v>
      </c>
      <c r="Y38" s="53">
        <f t="shared" si="2"/>
        <v>572550</v>
      </c>
      <c r="Z38" s="53">
        <f t="shared" si="3"/>
        <v>537416.5</v>
      </c>
    </row>
    <row r="39" spans="2:26" x14ac:dyDescent="0.3">
      <c r="B39" s="60" t="s">
        <v>59</v>
      </c>
      <c r="C39" s="41">
        <v>3.17</v>
      </c>
      <c r="D39" s="61">
        <v>3.38</v>
      </c>
      <c r="E39" s="61">
        <v>3.17</v>
      </c>
      <c r="F39" s="42">
        <v>3.38</v>
      </c>
      <c r="G39" s="43">
        <v>0.20999999999999996</v>
      </c>
      <c r="H39" s="43">
        <v>6.6246056782334373</v>
      </c>
      <c r="I39" s="44">
        <v>2286539</v>
      </c>
      <c r="J39" s="62">
        <v>7385680.5</v>
      </c>
      <c r="K39" s="46">
        <v>6.9620253164556889E-2</v>
      </c>
      <c r="L39" s="47"/>
      <c r="V39" s="7" t="str">
        <f t="shared" si="0"/>
        <v>ELLAHLAKES</v>
      </c>
      <c r="W39" s="52">
        <f t="shared" si="5"/>
        <v>6.6246056782334375E-2</v>
      </c>
      <c r="X39" s="52">
        <f t="shared" si="1"/>
        <v>6.9620253164556889E-2</v>
      </c>
      <c r="Y39" s="53">
        <f t="shared" si="2"/>
        <v>2286539</v>
      </c>
      <c r="Z39" s="53">
        <f t="shared" si="3"/>
        <v>7385680.5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103</v>
      </c>
      <c r="J40" s="62">
        <v>2575</v>
      </c>
      <c r="K40" s="46">
        <v>0.31088082901554404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0.31088082901554404</v>
      </c>
      <c r="Y40" s="53">
        <f t="shared" si="2"/>
        <v>103</v>
      </c>
      <c r="Z40" s="53">
        <f t="shared" si="3"/>
        <v>2575</v>
      </c>
    </row>
    <row r="41" spans="2:26" x14ac:dyDescent="0.3">
      <c r="B41" s="60" t="s">
        <v>61</v>
      </c>
      <c r="C41" s="41">
        <v>32.299999999999997</v>
      </c>
      <c r="D41" s="61">
        <v>33</v>
      </c>
      <c r="E41" s="61">
        <v>33</v>
      </c>
      <c r="F41" s="42">
        <v>33</v>
      </c>
      <c r="G41" s="43">
        <v>0.70000000000000284</v>
      </c>
      <c r="H41" s="43">
        <v>2.1671826625387087</v>
      </c>
      <c r="I41" s="44">
        <v>707793</v>
      </c>
      <c r="J41" s="62">
        <v>23362419.75</v>
      </c>
      <c r="K41" s="46">
        <v>0.35802469135802473</v>
      </c>
      <c r="L41" s="47"/>
      <c r="V41" s="7" t="str">
        <f t="shared" si="0"/>
        <v>ETERNA</v>
      </c>
      <c r="W41" s="52">
        <f t="shared" si="5"/>
        <v>2.1671826625387088E-2</v>
      </c>
      <c r="X41" s="52">
        <f t="shared" si="1"/>
        <v>0.35802469135802473</v>
      </c>
      <c r="Y41" s="53">
        <f t="shared" si="2"/>
        <v>707793</v>
      </c>
      <c r="Z41" s="53">
        <f t="shared" si="3"/>
        <v>23362419.75</v>
      </c>
    </row>
    <row r="42" spans="2:26" x14ac:dyDescent="0.3">
      <c r="B42" s="60" t="s">
        <v>62</v>
      </c>
      <c r="C42" s="41">
        <v>26.85</v>
      </c>
      <c r="D42" s="61">
        <v>26.85</v>
      </c>
      <c r="E42" s="61">
        <v>26.85</v>
      </c>
      <c r="F42" s="42">
        <v>26.85</v>
      </c>
      <c r="G42" s="43">
        <v>0</v>
      </c>
      <c r="H42" s="43">
        <v>0</v>
      </c>
      <c r="I42" s="44">
        <v>156806</v>
      </c>
      <c r="J42" s="62">
        <v>4145981.3</v>
      </c>
      <c r="K42" s="46">
        <v>-4.1071428571428537E-2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-4.1071428571428537E-2</v>
      </c>
      <c r="Y42" s="53">
        <f t="shared" si="2"/>
        <v>156806</v>
      </c>
      <c r="Z42" s="53">
        <f t="shared" si="3"/>
        <v>4145981.3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18360</v>
      </c>
      <c r="J43" s="62">
        <v>101406</v>
      </c>
      <c r="K43" s="46">
        <v>-0.11538461538461542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-0.11538461538461542</v>
      </c>
      <c r="Y43" s="53">
        <f t="shared" si="2"/>
        <v>18360</v>
      </c>
      <c r="Z43" s="53">
        <f t="shared" si="3"/>
        <v>101406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21490</v>
      </c>
      <c r="J44" s="62">
        <v>216535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21490</v>
      </c>
      <c r="Z44" s="53">
        <f t="shared" si="3"/>
        <v>216535</v>
      </c>
    </row>
    <row r="45" spans="2:26" x14ac:dyDescent="0.3">
      <c r="B45" s="60" t="s">
        <v>65</v>
      </c>
      <c r="C45" s="41">
        <v>9.1999999999999993</v>
      </c>
      <c r="D45" s="61">
        <v>9.3000000000000007</v>
      </c>
      <c r="E45" s="61">
        <v>8.8000000000000007</v>
      </c>
      <c r="F45" s="42">
        <v>9.1</v>
      </c>
      <c r="G45" s="43">
        <v>-9.9999999999999645E-2</v>
      </c>
      <c r="H45" s="43">
        <v>-1.0869565217391266</v>
      </c>
      <c r="I45" s="44">
        <v>28772961</v>
      </c>
      <c r="J45" s="62">
        <v>261894130.69999999</v>
      </c>
      <c r="K45" s="46">
        <v>-3.1914893617021378E-2</v>
      </c>
      <c r="L45" s="47"/>
      <c r="V45" s="7" t="str">
        <f t="shared" si="0"/>
        <v>FCMB</v>
      </c>
      <c r="W45" s="52">
        <f t="shared" si="5"/>
        <v>-1.0869565217391266E-2</v>
      </c>
      <c r="X45" s="52">
        <f t="shared" si="1"/>
        <v>-3.1914893617021378E-2</v>
      </c>
      <c r="Y45" s="53">
        <f t="shared" si="2"/>
        <v>28772961</v>
      </c>
      <c r="Z45" s="53">
        <f t="shared" si="3"/>
        <v>261894130.69999999</v>
      </c>
    </row>
    <row r="46" spans="2:26" x14ac:dyDescent="0.3">
      <c r="B46" s="60" t="s">
        <v>66</v>
      </c>
      <c r="C46" s="41">
        <v>17.05</v>
      </c>
      <c r="D46" s="61">
        <v>18.2</v>
      </c>
      <c r="E46" s="61">
        <v>17.5</v>
      </c>
      <c r="F46" s="42">
        <v>18.2</v>
      </c>
      <c r="G46" s="43">
        <v>1.1499999999999986</v>
      </c>
      <c r="H46" s="43">
        <v>6.7448680351906072</v>
      </c>
      <c r="I46" s="44">
        <v>12751128</v>
      </c>
      <c r="J46" s="62">
        <v>224841866.59999999</v>
      </c>
      <c r="K46" s="46">
        <v>4.0000000000000036E-2</v>
      </c>
      <c r="L46" s="47"/>
      <c r="V46" s="7" t="str">
        <f t="shared" si="0"/>
        <v>FIDELITYBK</v>
      </c>
      <c r="W46" s="52">
        <f t="shared" si="5"/>
        <v>6.7448680351906071E-2</v>
      </c>
      <c r="X46" s="52">
        <f t="shared" si="1"/>
        <v>4.0000000000000036E-2</v>
      </c>
      <c r="Y46" s="53">
        <f t="shared" si="2"/>
        <v>12751128</v>
      </c>
      <c r="Z46" s="53">
        <f t="shared" si="3"/>
        <v>224841866.59999999</v>
      </c>
    </row>
    <row r="47" spans="2:26" x14ac:dyDescent="0.3">
      <c r="B47" s="60" t="s">
        <v>67</v>
      </c>
      <c r="C47" s="41">
        <v>18</v>
      </c>
      <c r="D47" s="61">
        <v>18.600000000000001</v>
      </c>
      <c r="E47" s="61">
        <v>18.600000000000001</v>
      </c>
      <c r="F47" s="42">
        <v>18.600000000000001</v>
      </c>
      <c r="G47" s="43">
        <v>0.60000000000000142</v>
      </c>
      <c r="H47" s="43">
        <v>3.333333333333341</v>
      </c>
      <c r="I47" s="44">
        <v>314301</v>
      </c>
      <c r="J47" s="62">
        <v>5699710.75</v>
      </c>
      <c r="K47" s="46">
        <v>0.20000000000000018</v>
      </c>
      <c r="L47" s="47"/>
      <c r="V47" s="7" t="str">
        <f t="shared" si="0"/>
        <v>FIDSON</v>
      </c>
      <c r="W47" s="52">
        <f t="shared" si="5"/>
        <v>3.3333333333333409E-2</v>
      </c>
      <c r="X47" s="52">
        <f t="shared" si="1"/>
        <v>0.20000000000000018</v>
      </c>
      <c r="Y47" s="53">
        <f t="shared" si="2"/>
        <v>314301</v>
      </c>
      <c r="Z47" s="53">
        <f t="shared" si="3"/>
        <v>5699710.75</v>
      </c>
    </row>
    <row r="48" spans="2:26" x14ac:dyDescent="0.3">
      <c r="B48" s="60" t="s">
        <v>68</v>
      </c>
      <c r="C48" s="41">
        <v>24.4</v>
      </c>
      <c r="D48" s="61">
        <v>26.5</v>
      </c>
      <c r="E48" s="61">
        <v>24.5</v>
      </c>
      <c r="F48" s="42">
        <v>25</v>
      </c>
      <c r="G48" s="43">
        <v>0.60000000000000142</v>
      </c>
      <c r="H48" s="43">
        <v>2.4590163934426288</v>
      </c>
      <c r="I48" s="44">
        <v>6368180</v>
      </c>
      <c r="J48" s="62">
        <v>159265358.80000001</v>
      </c>
      <c r="K48" s="46">
        <v>-0.10873440285204994</v>
      </c>
      <c r="L48" s="47"/>
      <c r="V48" s="7" t="str">
        <f t="shared" si="0"/>
        <v>FIRSTHOLDCO</v>
      </c>
      <c r="W48" s="52">
        <f t="shared" si="5"/>
        <v>2.4590163934426288E-2</v>
      </c>
      <c r="X48" s="52">
        <f t="shared" si="1"/>
        <v>-0.10873440285204994</v>
      </c>
      <c r="Y48" s="53">
        <f t="shared" si="2"/>
        <v>6368180</v>
      </c>
      <c r="Z48" s="53">
        <f t="shared" si="3"/>
        <v>159265358.80000001</v>
      </c>
    </row>
    <row r="49" spans="2:26" x14ac:dyDescent="0.3">
      <c r="B49" s="60" t="s">
        <v>69</v>
      </c>
      <c r="C49" s="41">
        <v>1.8</v>
      </c>
      <c r="D49" s="61">
        <v>1.81</v>
      </c>
      <c r="E49" s="61">
        <v>1.75</v>
      </c>
      <c r="F49" s="42">
        <v>1.8</v>
      </c>
      <c r="G49" s="43">
        <v>0</v>
      </c>
      <c r="H49" s="43">
        <v>0</v>
      </c>
      <c r="I49" s="44">
        <v>2728635</v>
      </c>
      <c r="J49" s="62">
        <v>4853417.95</v>
      </c>
      <c r="K49" s="46">
        <v>-1.098901098901095E-2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-1.098901098901095E-2</v>
      </c>
      <c r="Y49" s="53">
        <f t="shared" si="2"/>
        <v>2728635</v>
      </c>
      <c r="Z49" s="53">
        <f t="shared" si="3"/>
        <v>4853417.95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5000473</v>
      </c>
      <c r="J50" s="62">
        <v>5137485960.1999979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5000473</v>
      </c>
      <c r="Z50" s="53">
        <f t="shared" si="3"/>
        <v>5137485960.1999979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50</v>
      </c>
      <c r="J51" s="62">
        <v>345</v>
      </c>
      <c r="K51" s="46">
        <v>-0.17939814814814825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-0.17939814814814825</v>
      </c>
      <c r="Y51" s="53">
        <f t="shared" si="2"/>
        <v>50</v>
      </c>
      <c r="Z51" s="53">
        <f t="shared" si="3"/>
        <v>345</v>
      </c>
    </row>
    <row r="52" spans="2:26" x14ac:dyDescent="0.3">
      <c r="B52" s="60" t="s">
        <v>72</v>
      </c>
      <c r="C52" s="41">
        <v>59.95</v>
      </c>
      <c r="D52" s="61">
        <v>61</v>
      </c>
      <c r="E52" s="61">
        <v>56.95</v>
      </c>
      <c r="F52" s="42">
        <v>59</v>
      </c>
      <c r="G52" s="43">
        <v>-0.95000000000000284</v>
      </c>
      <c r="H52" s="43">
        <v>-1.5846538782318644</v>
      </c>
      <c r="I52" s="44">
        <v>36780043</v>
      </c>
      <c r="J52" s="62">
        <v>2171894084.150001</v>
      </c>
      <c r="K52" s="46">
        <v>3.5087719298245723E-2</v>
      </c>
      <c r="L52" s="47"/>
      <c r="V52" s="7" t="str">
        <f t="shared" si="0"/>
        <v>GTCO</v>
      </c>
      <c r="W52" s="52">
        <f t="shared" si="5"/>
        <v>-1.5846538782318644E-2</v>
      </c>
      <c r="X52" s="52">
        <f t="shared" si="1"/>
        <v>3.5087719298245723E-2</v>
      </c>
      <c r="Y52" s="53">
        <f t="shared" si="2"/>
        <v>36780043</v>
      </c>
      <c r="Z52" s="53">
        <f t="shared" si="3"/>
        <v>2171894084.150001</v>
      </c>
    </row>
    <row r="53" spans="2:26" x14ac:dyDescent="0.3">
      <c r="B53" s="60" t="s">
        <v>73</v>
      </c>
      <c r="C53" s="41">
        <v>0.63</v>
      </c>
      <c r="D53" s="61">
        <v>0.68</v>
      </c>
      <c r="E53" s="61">
        <v>0.56999999999999995</v>
      </c>
      <c r="F53" s="42">
        <v>0.56999999999999995</v>
      </c>
      <c r="G53" s="43">
        <v>-6.0000000000000053E-2</v>
      </c>
      <c r="H53" s="43">
        <v>-9.5238095238095308</v>
      </c>
      <c r="I53" s="44">
        <v>4727173</v>
      </c>
      <c r="J53" s="62">
        <v>2797940.8</v>
      </c>
      <c r="K53" s="46">
        <v>-0.29629629629629639</v>
      </c>
      <c r="L53" s="47"/>
      <c r="V53" s="7" t="str">
        <f t="shared" si="0"/>
        <v>GUINEAINS</v>
      </c>
      <c r="W53" s="52">
        <f t="shared" si="5"/>
        <v>-9.5238095238095302E-2</v>
      </c>
      <c r="X53" s="52">
        <f t="shared" si="1"/>
        <v>-0.29629629629629639</v>
      </c>
      <c r="Y53" s="53">
        <f t="shared" si="2"/>
        <v>4727173</v>
      </c>
      <c r="Z53" s="53">
        <f t="shared" si="3"/>
        <v>2797940.8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104988</v>
      </c>
      <c r="J54" s="62">
        <v>8472209.1999999993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104988</v>
      </c>
      <c r="Z54" s="53">
        <f t="shared" si="3"/>
        <v>8472209.1999999993</v>
      </c>
    </row>
    <row r="55" spans="2:26" x14ac:dyDescent="0.3">
      <c r="B55" s="60" t="s">
        <v>75</v>
      </c>
      <c r="C55" s="41">
        <v>5.22</v>
      </c>
      <c r="D55" s="61">
        <v>5.22</v>
      </c>
      <c r="E55" s="61">
        <v>5.22</v>
      </c>
      <c r="F55" s="42">
        <v>5.22</v>
      </c>
      <c r="G55" s="43">
        <v>0</v>
      </c>
      <c r="H55" s="43">
        <v>0</v>
      </c>
      <c r="I55" s="44">
        <v>53781</v>
      </c>
      <c r="J55" s="62">
        <v>252770.7</v>
      </c>
      <c r="K55" s="46">
        <v>9.2050209205020828E-2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9.2050209205020828E-2</v>
      </c>
      <c r="Y55" s="53">
        <f t="shared" si="2"/>
        <v>53781</v>
      </c>
      <c r="Z55" s="53">
        <f t="shared" si="3"/>
        <v>252770.7</v>
      </c>
    </row>
    <row r="56" spans="2:26" x14ac:dyDescent="0.3">
      <c r="B56" s="60" t="s">
        <v>76</v>
      </c>
      <c r="C56" s="41">
        <v>10.95</v>
      </c>
      <c r="D56" s="61">
        <v>10.97</v>
      </c>
      <c r="E56" s="61">
        <v>10.97</v>
      </c>
      <c r="F56" s="42">
        <v>10.97</v>
      </c>
      <c r="G56" s="43">
        <v>2.000000000000135E-2</v>
      </c>
      <c r="H56" s="43">
        <v>0.18264840182649636</v>
      </c>
      <c r="I56" s="44">
        <v>935147</v>
      </c>
      <c r="J56" s="62">
        <v>10286775.92</v>
      </c>
      <c r="K56" s="46">
        <v>0.74126984126984152</v>
      </c>
      <c r="L56" s="47"/>
      <c r="V56" s="7" t="str">
        <f t="shared" si="0"/>
        <v>HONYFLOUR</v>
      </c>
      <c r="W56" s="52">
        <f t="shared" si="5"/>
        <v>1.8264840182649635E-3</v>
      </c>
      <c r="X56" s="52">
        <f t="shared" si="1"/>
        <v>0.74126984126984152</v>
      </c>
      <c r="Y56" s="53">
        <f t="shared" si="2"/>
        <v>935147</v>
      </c>
      <c r="Z56" s="53">
        <f t="shared" si="3"/>
        <v>10286775.92</v>
      </c>
    </row>
    <row r="57" spans="2:26" x14ac:dyDescent="0.3">
      <c r="B57" s="60" t="s">
        <v>77</v>
      </c>
      <c r="C57" s="41">
        <v>10</v>
      </c>
      <c r="D57" s="61">
        <v>10</v>
      </c>
      <c r="E57" s="61">
        <v>10</v>
      </c>
      <c r="F57" s="42">
        <v>10</v>
      </c>
      <c r="G57" s="43">
        <v>0</v>
      </c>
      <c r="H57" s="43">
        <v>0</v>
      </c>
      <c r="I57" s="44">
        <v>21550</v>
      </c>
      <c r="J57" s="62">
        <v>222349</v>
      </c>
      <c r="K57" s="46">
        <v>-0.11111111111111116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-0.11111111111111116</v>
      </c>
      <c r="Y57" s="53">
        <f t="shared" si="2"/>
        <v>21550</v>
      </c>
      <c r="Z57" s="53">
        <f t="shared" si="3"/>
        <v>222349</v>
      </c>
    </row>
    <row r="58" spans="2:26" x14ac:dyDescent="0.3">
      <c r="B58" s="60" t="s">
        <v>78</v>
      </c>
      <c r="C58" s="41">
        <v>38</v>
      </c>
      <c r="D58" s="61">
        <v>34.200000000000003</v>
      </c>
      <c r="E58" s="61">
        <v>34.200000000000003</v>
      </c>
      <c r="F58" s="42">
        <v>34.200000000000003</v>
      </c>
      <c r="G58" s="43">
        <v>-3.7999999999999972</v>
      </c>
      <c r="H58" s="43">
        <v>-9.9999999999999929</v>
      </c>
      <c r="I58" s="44">
        <v>183425</v>
      </c>
      <c r="J58" s="62">
        <v>6273135</v>
      </c>
      <c r="K58" s="46">
        <v>-9.8814229249011842E-2</v>
      </c>
      <c r="L58" s="47"/>
      <c r="V58" s="7" t="str">
        <f t="shared" si="0"/>
        <v>IMG</v>
      </c>
      <c r="W58" s="52">
        <f t="shared" si="5"/>
        <v>-9.9999999999999922E-2</v>
      </c>
      <c r="X58" s="52">
        <f t="shared" si="1"/>
        <v>-9.8814229249011842E-2</v>
      </c>
      <c r="Y58" s="53">
        <f t="shared" si="2"/>
        <v>183425</v>
      </c>
      <c r="Z58" s="53">
        <f t="shared" si="3"/>
        <v>6273135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28000</v>
      </c>
      <c r="J59" s="62">
        <v>176400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28000</v>
      </c>
      <c r="Z59" s="53">
        <f t="shared" si="3"/>
        <v>176400</v>
      </c>
    </row>
    <row r="60" spans="2:26" x14ac:dyDescent="0.3">
      <c r="B60" s="60" t="s">
        <v>80</v>
      </c>
      <c r="C60" s="41">
        <v>5.5</v>
      </c>
      <c r="D60" s="61">
        <v>5.55</v>
      </c>
      <c r="E60" s="61">
        <v>5.5</v>
      </c>
      <c r="F60" s="42">
        <v>5.5</v>
      </c>
      <c r="G60" s="43">
        <v>0</v>
      </c>
      <c r="H60" s="43">
        <v>0</v>
      </c>
      <c r="I60" s="44">
        <v>1718983</v>
      </c>
      <c r="J60" s="62">
        <v>9514770.1199999992</v>
      </c>
      <c r="K60" s="46">
        <v>-9.009009009009028E-3</v>
      </c>
      <c r="V60" s="7" t="str">
        <f t="shared" si="0"/>
        <v>INTBREW</v>
      </c>
      <c r="W60" s="52">
        <f t="shared" si="5"/>
        <v>0</v>
      </c>
      <c r="X60" s="52">
        <f t="shared" si="1"/>
        <v>-9.009009009009028E-3</v>
      </c>
      <c r="Y60" s="53">
        <f t="shared" si="2"/>
        <v>1718983</v>
      </c>
      <c r="Z60" s="53">
        <f t="shared" si="3"/>
        <v>9514770.1199999992</v>
      </c>
    </row>
    <row r="61" spans="2:26" x14ac:dyDescent="0.3">
      <c r="B61" s="60" t="s">
        <v>81</v>
      </c>
      <c r="C61" s="41">
        <v>1.48</v>
      </c>
      <c r="D61" s="61">
        <v>1.48</v>
      </c>
      <c r="E61" s="61">
        <v>1.48</v>
      </c>
      <c r="F61" s="42">
        <v>1.48</v>
      </c>
      <c r="G61" s="43">
        <v>0</v>
      </c>
      <c r="H61" s="43">
        <v>0</v>
      </c>
      <c r="I61" s="44">
        <v>151453</v>
      </c>
      <c r="J61" s="62">
        <v>217975.44</v>
      </c>
      <c r="K61" s="46">
        <v>-0.12941176470588234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-0.12941176470588234</v>
      </c>
      <c r="Y61" s="53">
        <f t="shared" si="2"/>
        <v>151453</v>
      </c>
      <c r="Z61" s="53">
        <f t="shared" si="3"/>
        <v>217975.44</v>
      </c>
    </row>
    <row r="62" spans="2:26" x14ac:dyDescent="0.3">
      <c r="B62" s="60" t="s">
        <v>82</v>
      </c>
      <c r="C62" s="41">
        <v>3</v>
      </c>
      <c r="D62" s="41">
        <v>3.14</v>
      </c>
      <c r="E62" s="41">
        <v>3</v>
      </c>
      <c r="F62" s="42">
        <v>3</v>
      </c>
      <c r="G62" s="43">
        <v>0</v>
      </c>
      <c r="H62" s="43">
        <v>0</v>
      </c>
      <c r="I62" s="44">
        <v>5413221</v>
      </c>
      <c r="J62" s="62">
        <v>16526100.01</v>
      </c>
      <c r="K62" s="46">
        <v>0</v>
      </c>
      <c r="L62" s="47"/>
      <c r="V62" s="7" t="str">
        <f t="shared" si="0"/>
        <v>JAIZBANK</v>
      </c>
      <c r="W62" s="52">
        <f t="shared" si="5"/>
        <v>0</v>
      </c>
      <c r="X62" s="52">
        <f t="shared" si="1"/>
        <v>0</v>
      </c>
      <c r="Y62" s="53">
        <f t="shared" si="2"/>
        <v>5413221</v>
      </c>
      <c r="Z62" s="53">
        <f t="shared" si="3"/>
        <v>16526100.01</v>
      </c>
    </row>
    <row r="63" spans="2:26" x14ac:dyDescent="0.3">
      <c r="B63" s="60" t="s">
        <v>83</v>
      </c>
      <c r="C63" s="41">
        <v>1.85</v>
      </c>
      <c r="D63" s="61">
        <v>1.9</v>
      </c>
      <c r="E63" s="61">
        <v>1.85</v>
      </c>
      <c r="F63" s="42">
        <v>1.89</v>
      </c>
      <c r="G63" s="43">
        <v>3.9999999999999813E-2</v>
      </c>
      <c r="H63" s="43">
        <v>2.1621621621621521</v>
      </c>
      <c r="I63" s="44">
        <v>1957470</v>
      </c>
      <c r="J63" s="62">
        <v>3656359.84</v>
      </c>
      <c r="K63" s="46">
        <v>-7.8048780487804836E-2</v>
      </c>
      <c r="L63" s="47"/>
      <c r="V63" s="7" t="str">
        <f t="shared" si="0"/>
        <v>JAPAULGOLD</v>
      </c>
      <c r="W63" s="52">
        <f t="shared" si="5"/>
        <v>2.1621621621621522E-2</v>
      </c>
      <c r="X63" s="52">
        <f t="shared" si="1"/>
        <v>-7.8048780487804836E-2</v>
      </c>
      <c r="Y63" s="53">
        <f t="shared" si="2"/>
        <v>1957470</v>
      </c>
      <c r="Z63" s="53">
        <f t="shared" si="3"/>
        <v>3656359.84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9031</v>
      </c>
      <c r="J64" s="62">
        <v>1113522.3</v>
      </c>
      <c r="K64" s="46">
        <v>-0.11755233494363926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-0.11755233494363926</v>
      </c>
      <c r="Y64" s="53">
        <f t="shared" si="2"/>
        <v>9031</v>
      </c>
      <c r="Z64" s="53">
        <f t="shared" si="3"/>
        <v>1113522.3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11939</v>
      </c>
      <c r="J65" s="62">
        <v>83324.92</v>
      </c>
      <c r="K65" s="46">
        <v>-6.4184852374838952E-3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-6.4184852374838952E-3</v>
      </c>
      <c r="Y65" s="53">
        <f t="shared" si="2"/>
        <v>11939</v>
      </c>
      <c r="Z65" s="53">
        <f t="shared" si="3"/>
        <v>83324.92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1500</v>
      </c>
      <c r="J66" s="62">
        <v>13950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1500</v>
      </c>
      <c r="Z66" s="53">
        <f t="shared" si="3"/>
        <v>13950</v>
      </c>
    </row>
    <row r="67" spans="2:26" x14ac:dyDescent="0.3">
      <c r="B67" s="60" t="s">
        <v>87</v>
      </c>
      <c r="C67" s="41">
        <v>2</v>
      </c>
      <c r="D67" s="41">
        <v>2.0499999999999998</v>
      </c>
      <c r="E67" s="41">
        <v>1.99</v>
      </c>
      <c r="F67" s="42">
        <v>2</v>
      </c>
      <c r="G67" s="43">
        <v>0</v>
      </c>
      <c r="H67" s="43">
        <v>0</v>
      </c>
      <c r="I67" s="44">
        <v>1759565</v>
      </c>
      <c r="J67" s="62">
        <v>3521758.19</v>
      </c>
      <c r="K67" s="46">
        <v>-0.35275080906148859</v>
      </c>
      <c r="L67" s="47"/>
      <c r="V67" s="7" t="str">
        <f t="shared" si="0"/>
        <v>LASACO</v>
      </c>
      <c r="W67" s="52">
        <f t="shared" si="5"/>
        <v>0</v>
      </c>
      <c r="X67" s="52">
        <f t="shared" si="1"/>
        <v>-0.35275080906148859</v>
      </c>
      <c r="Y67" s="53">
        <f t="shared" si="2"/>
        <v>1759565</v>
      </c>
      <c r="Z67" s="53">
        <f t="shared" si="3"/>
        <v>3521758.19</v>
      </c>
    </row>
    <row r="68" spans="2:26" x14ac:dyDescent="0.3">
      <c r="B68" s="60" t="s">
        <v>88</v>
      </c>
      <c r="C68" s="41">
        <v>3.25</v>
      </c>
      <c r="D68" s="61">
        <v>3.25</v>
      </c>
      <c r="E68" s="61">
        <v>3.25</v>
      </c>
      <c r="F68" s="42">
        <v>3.25</v>
      </c>
      <c r="G68" s="43">
        <v>0</v>
      </c>
      <c r="H68" s="43">
        <v>0</v>
      </c>
      <c r="I68" s="44">
        <v>789850</v>
      </c>
      <c r="J68" s="62">
        <v>2401911.85</v>
      </c>
      <c r="K68" s="46">
        <v>-0.27777777777777779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-0.27777777777777779</v>
      </c>
      <c r="Y68" s="53">
        <f t="shared" si="2"/>
        <v>789850</v>
      </c>
      <c r="Z68" s="53">
        <f t="shared" si="3"/>
        <v>2401911.85</v>
      </c>
    </row>
    <row r="69" spans="2:26" x14ac:dyDescent="0.3">
      <c r="B69" s="60" t="s">
        <v>89</v>
      </c>
      <c r="C69" s="41">
        <v>1.22</v>
      </c>
      <c r="D69" s="61">
        <v>1.22</v>
      </c>
      <c r="E69" s="61">
        <v>1.22</v>
      </c>
      <c r="F69" s="42">
        <v>1.22</v>
      </c>
      <c r="G69" s="43">
        <v>0</v>
      </c>
      <c r="H69" s="43">
        <v>0</v>
      </c>
      <c r="I69" s="44">
        <v>182507</v>
      </c>
      <c r="J69" s="62">
        <v>209186.03</v>
      </c>
      <c r="K69" s="46">
        <v>3.3898305084745894E-2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3.3898305084745894E-2</v>
      </c>
      <c r="Y69" s="53">
        <f t="shared" si="2"/>
        <v>182507</v>
      </c>
      <c r="Z69" s="53">
        <f t="shared" si="3"/>
        <v>209186.03</v>
      </c>
    </row>
    <row r="70" spans="2:26" x14ac:dyDescent="0.3">
      <c r="B70" s="60" t="s">
        <v>90</v>
      </c>
      <c r="C70" s="41">
        <v>8.77</v>
      </c>
      <c r="D70" s="41">
        <v>8.6999999999999993</v>
      </c>
      <c r="E70" s="41">
        <v>8.6999999999999993</v>
      </c>
      <c r="F70" s="42">
        <v>8.6999999999999993</v>
      </c>
      <c r="G70" s="43">
        <v>-7.0000000000000284E-2</v>
      </c>
      <c r="H70" s="43">
        <v>-0.79817559863170229</v>
      </c>
      <c r="I70" s="44">
        <v>800595</v>
      </c>
      <c r="J70" s="62">
        <v>7068815.29</v>
      </c>
      <c r="K70" s="46">
        <v>1.1116504854368929</v>
      </c>
      <c r="L70" s="47"/>
      <c r="V70" s="7" t="str">
        <f t="shared" si="0"/>
        <v>LIVESTOCK</v>
      </c>
      <c r="W70" s="52">
        <f t="shared" si="5"/>
        <v>-7.9817559863170229E-3</v>
      </c>
      <c r="X70" s="52">
        <f t="shared" si="1"/>
        <v>1.1116504854368929</v>
      </c>
      <c r="Y70" s="53">
        <f t="shared" si="2"/>
        <v>800595</v>
      </c>
      <c r="Z70" s="53">
        <f t="shared" si="3"/>
        <v>7068815.29</v>
      </c>
    </row>
    <row r="71" spans="2:26" x14ac:dyDescent="0.3">
      <c r="B71" s="60" t="s">
        <v>91</v>
      </c>
      <c r="C71" s="41">
        <v>7.99</v>
      </c>
      <c r="D71" s="41">
        <v>7.99</v>
      </c>
      <c r="E71" s="41">
        <v>7.99</v>
      </c>
      <c r="F71" s="42">
        <v>7.99</v>
      </c>
      <c r="G71" s="43">
        <v>0</v>
      </c>
      <c r="H71" s="43">
        <v>0</v>
      </c>
      <c r="I71" s="44">
        <v>539925</v>
      </c>
      <c r="J71" s="62">
        <v>4178233.79</v>
      </c>
      <c r="K71" s="46">
        <v>-2.5609756097560887E-2</v>
      </c>
      <c r="L71" s="47"/>
      <c r="V71" s="7" t="str">
        <f t="shared" si="0"/>
        <v>MANSARD</v>
      </c>
      <c r="W71" s="52">
        <f t="shared" si="5"/>
        <v>0</v>
      </c>
      <c r="X71" s="52">
        <f t="shared" si="1"/>
        <v>-2.5609756097560887E-2</v>
      </c>
      <c r="Y71" s="53">
        <f t="shared" si="2"/>
        <v>539925</v>
      </c>
      <c r="Z71" s="53">
        <f t="shared" si="3"/>
        <v>4178233.79</v>
      </c>
    </row>
    <row r="72" spans="2:26" x14ac:dyDescent="0.3">
      <c r="B72" s="60" t="s">
        <v>92</v>
      </c>
      <c r="C72" s="41">
        <v>7</v>
      </c>
      <c r="D72" s="41">
        <v>7.2</v>
      </c>
      <c r="E72" s="41">
        <v>7.2</v>
      </c>
      <c r="F72" s="42">
        <v>7.2</v>
      </c>
      <c r="G72" s="43">
        <v>0.20000000000000018</v>
      </c>
      <c r="H72" s="43">
        <v>2.8571428571428599</v>
      </c>
      <c r="I72" s="44">
        <v>330318</v>
      </c>
      <c r="J72" s="62">
        <v>2366920.9500000002</v>
      </c>
      <c r="K72" s="46">
        <v>-0.23404255319148937</v>
      </c>
      <c r="L72" s="47"/>
      <c r="V72" s="7" t="str">
        <f t="shared" si="0"/>
        <v>MAYBAKER</v>
      </c>
      <c r="W72" s="52">
        <f t="shared" si="5"/>
        <v>2.8571428571428598E-2</v>
      </c>
      <c r="X72" s="52">
        <f t="shared" si="1"/>
        <v>-0.23404255319148937</v>
      </c>
      <c r="Y72" s="53">
        <f t="shared" si="2"/>
        <v>330318</v>
      </c>
      <c r="Z72" s="53">
        <f t="shared" si="3"/>
        <v>2366920.9500000002</v>
      </c>
    </row>
    <row r="73" spans="2:26" x14ac:dyDescent="0.3">
      <c r="B73" s="60" t="s">
        <v>93</v>
      </c>
      <c r="C73" s="41">
        <v>0.86</v>
      </c>
      <c r="D73" s="41">
        <v>0.9</v>
      </c>
      <c r="E73" s="41">
        <v>0.86</v>
      </c>
      <c r="F73" s="42">
        <v>0.86</v>
      </c>
      <c r="G73" s="43">
        <v>0</v>
      </c>
      <c r="H73" s="43">
        <v>0</v>
      </c>
      <c r="I73" s="44">
        <v>4730951</v>
      </c>
      <c r="J73" s="62">
        <v>4118136.51</v>
      </c>
      <c r="K73" s="46">
        <v>0.4098360655737705</v>
      </c>
      <c r="L73" s="47"/>
      <c r="V73" s="7" t="str">
        <f t="shared" ref="V73:V132" si="7">IF(ISTEXT(B73),B73,"")</f>
        <v>MBENEFIT</v>
      </c>
      <c r="W73" s="52">
        <f t="shared" si="5"/>
        <v>0</v>
      </c>
      <c r="X73" s="52">
        <f t="shared" ref="X73:X132" si="8">IF(ISTEXT(B73),K73,"")</f>
        <v>0.4098360655737705</v>
      </c>
      <c r="Y73" s="53">
        <f t="shared" ref="Y73:Y132" si="9">IF(ISTEXT(B73),I73,"")</f>
        <v>4730951</v>
      </c>
      <c r="Z73" s="53">
        <f t="shared" ref="Z73:Z132" si="10">IF(ISTEXT(B73),J73,"")</f>
        <v>4118136.51</v>
      </c>
    </row>
    <row r="74" spans="2:26" x14ac:dyDescent="0.3">
      <c r="B74" s="60" t="s">
        <v>94</v>
      </c>
      <c r="C74" s="41">
        <v>1.6</v>
      </c>
      <c r="D74" s="61">
        <v>1.6</v>
      </c>
      <c r="E74" s="61">
        <v>1.6</v>
      </c>
      <c r="F74" s="42">
        <v>1.6</v>
      </c>
      <c r="G74" s="43">
        <v>0</v>
      </c>
      <c r="H74" s="43">
        <v>0</v>
      </c>
      <c r="I74" s="44">
        <v>130079</v>
      </c>
      <c r="J74" s="62">
        <v>207671.21</v>
      </c>
      <c r="K74" s="46">
        <v>-6.2111801242236142E-3</v>
      </c>
      <c r="L74" s="47"/>
      <c r="V74" s="7" t="str">
        <f t="shared" si="7"/>
        <v>MCNICHOLS</v>
      </c>
      <c r="W74" s="52">
        <f t="shared" ref="W74:W132" si="11">IF(ISTEXT(B74),H74,"")/100</f>
        <v>0</v>
      </c>
      <c r="X74" s="52">
        <f t="shared" si="8"/>
        <v>-6.2111801242236142E-3</v>
      </c>
      <c r="Y74" s="53">
        <f t="shared" si="9"/>
        <v>130079</v>
      </c>
      <c r="Z74" s="53">
        <f t="shared" si="10"/>
        <v>207671.21</v>
      </c>
    </row>
    <row r="75" spans="2:26" x14ac:dyDescent="0.3">
      <c r="B75" s="60" t="s">
        <v>95</v>
      </c>
      <c r="C75" s="41">
        <v>11.25</v>
      </c>
      <c r="D75" s="61">
        <v>11.25</v>
      </c>
      <c r="E75" s="61">
        <v>11.25</v>
      </c>
      <c r="F75" s="42">
        <v>11.25</v>
      </c>
      <c r="G75" s="43">
        <v>0</v>
      </c>
      <c r="H75" s="43">
        <v>0</v>
      </c>
      <c r="I75" s="44">
        <v>7619</v>
      </c>
      <c r="J75" s="62">
        <v>77332.850000000006</v>
      </c>
      <c r="K75" s="46">
        <v>-0.19064748201438853</v>
      </c>
      <c r="L75" s="47"/>
      <c r="V75" s="7" t="str">
        <f t="shared" si="7"/>
        <v>MECURE</v>
      </c>
      <c r="W75" s="52">
        <f t="shared" si="11"/>
        <v>0</v>
      </c>
      <c r="X75" s="52">
        <f t="shared" si="8"/>
        <v>-0.19064748201438853</v>
      </c>
      <c r="Y75" s="53">
        <f t="shared" si="9"/>
        <v>7619</v>
      </c>
      <c r="Z75" s="53">
        <f t="shared" si="10"/>
        <v>77332.850000000006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1000</v>
      </c>
      <c r="J76" s="62">
        <v>8350</v>
      </c>
      <c r="K76" s="46">
        <v>9.7271648873072492E-2</v>
      </c>
      <c r="L76" s="47"/>
      <c r="V76" s="7" t="str">
        <f t="shared" si="7"/>
        <v>MEYER</v>
      </c>
      <c r="W76" s="52">
        <f t="shared" si="11"/>
        <v>0</v>
      </c>
      <c r="X76" s="52">
        <f t="shared" si="8"/>
        <v>9.7271648873072492E-2</v>
      </c>
      <c r="Y76" s="53">
        <f t="shared" si="9"/>
        <v>1000</v>
      </c>
      <c r="Z76" s="53">
        <f t="shared" si="10"/>
        <v>8350</v>
      </c>
    </row>
    <row r="77" spans="2:26" x14ac:dyDescent="0.3">
      <c r="B77" s="60" t="s">
        <v>97</v>
      </c>
      <c r="C77" s="41">
        <v>174.9</v>
      </c>
      <c r="D77" s="61">
        <v>174.9</v>
      </c>
      <c r="E77" s="61">
        <v>174.9</v>
      </c>
      <c r="F77" s="42">
        <v>174.9</v>
      </c>
      <c r="G77" s="43">
        <v>0</v>
      </c>
      <c r="H77" s="43">
        <v>0</v>
      </c>
      <c r="I77" s="44">
        <v>1511</v>
      </c>
      <c r="J77" s="62">
        <v>237982.5</v>
      </c>
      <c r="K77" s="46">
        <v>-0.19696969696969702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-0.19696969696969702</v>
      </c>
      <c r="Y77" s="53">
        <f t="shared" si="9"/>
        <v>1511</v>
      </c>
      <c r="Z77" s="53">
        <f t="shared" si="10"/>
        <v>237982.5</v>
      </c>
    </row>
    <row r="78" spans="2:26" x14ac:dyDescent="0.3">
      <c r="B78" s="60" t="s">
        <v>98</v>
      </c>
      <c r="C78" s="41">
        <v>243</v>
      </c>
      <c r="D78" s="41">
        <v>243</v>
      </c>
      <c r="E78" s="41">
        <v>243</v>
      </c>
      <c r="F78" s="42">
        <v>243</v>
      </c>
      <c r="G78" s="43">
        <v>0</v>
      </c>
      <c r="H78" s="43">
        <v>0</v>
      </c>
      <c r="I78" s="44">
        <v>897548</v>
      </c>
      <c r="J78" s="62">
        <v>206349537.5</v>
      </c>
      <c r="K78" s="46">
        <v>0.21500000000000008</v>
      </c>
      <c r="L78" s="47"/>
      <c r="V78" s="7" t="str">
        <f t="shared" si="7"/>
        <v>MTNN</v>
      </c>
      <c r="W78" s="52">
        <f t="shared" si="11"/>
        <v>0</v>
      </c>
      <c r="X78" s="52">
        <f t="shared" si="8"/>
        <v>0.21500000000000008</v>
      </c>
      <c r="Y78" s="53">
        <f t="shared" si="9"/>
        <v>897548</v>
      </c>
      <c r="Z78" s="53">
        <f t="shared" si="10"/>
        <v>206349537.5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9500</v>
      </c>
      <c r="J79" s="62">
        <v>74450</v>
      </c>
      <c r="K79" s="46">
        <v>0.17687074829931992</v>
      </c>
      <c r="L79" s="47"/>
      <c r="V79" s="7" t="str">
        <f t="shared" si="7"/>
        <v>MULTIVERSE</v>
      </c>
      <c r="W79" s="52">
        <f t="shared" si="11"/>
        <v>0</v>
      </c>
      <c r="X79" s="52">
        <f t="shared" si="8"/>
        <v>0.17687074829931992</v>
      </c>
      <c r="Y79" s="53">
        <f t="shared" si="9"/>
        <v>9500</v>
      </c>
      <c r="Z79" s="53">
        <f t="shared" si="10"/>
        <v>74450</v>
      </c>
    </row>
    <row r="80" spans="2:26" x14ac:dyDescent="0.3">
      <c r="B80" s="60" t="s">
        <v>100</v>
      </c>
      <c r="C80" s="41">
        <v>65.5</v>
      </c>
      <c r="D80" s="61">
        <v>65.5</v>
      </c>
      <c r="E80" s="61">
        <v>65.5</v>
      </c>
      <c r="F80" s="42">
        <v>65.5</v>
      </c>
      <c r="G80" s="43">
        <v>0</v>
      </c>
      <c r="H80" s="43">
        <v>0</v>
      </c>
      <c r="I80" s="44">
        <v>2839253</v>
      </c>
      <c r="J80" s="62">
        <v>176195141.65000001</v>
      </c>
      <c r="K80" s="46">
        <v>0.42236699239956588</v>
      </c>
      <c r="L80" s="47"/>
      <c r="V80" s="7" t="str">
        <f t="shared" si="7"/>
        <v>NAHCO</v>
      </c>
      <c r="W80" s="52">
        <f t="shared" si="11"/>
        <v>0</v>
      </c>
      <c r="X80" s="52">
        <f t="shared" si="8"/>
        <v>0.42236699239956588</v>
      </c>
      <c r="Y80" s="53">
        <f t="shared" si="9"/>
        <v>2839253</v>
      </c>
      <c r="Z80" s="53">
        <f t="shared" si="10"/>
        <v>176195141.65000001</v>
      </c>
    </row>
    <row r="81" spans="2:26" x14ac:dyDescent="0.3">
      <c r="B81" s="60" t="s">
        <v>101</v>
      </c>
      <c r="C81" s="41">
        <v>43.95</v>
      </c>
      <c r="D81" s="41">
        <v>43.95</v>
      </c>
      <c r="E81" s="41">
        <v>43.95</v>
      </c>
      <c r="F81" s="42">
        <v>43.95</v>
      </c>
      <c r="G81" s="43">
        <v>0</v>
      </c>
      <c r="H81" s="43">
        <v>0</v>
      </c>
      <c r="I81" s="44">
        <v>1331639</v>
      </c>
      <c r="J81" s="62">
        <v>55400947.200000003</v>
      </c>
      <c r="K81" s="46">
        <v>0.40191387559808622</v>
      </c>
      <c r="L81" s="47"/>
      <c r="V81" s="7" t="str">
        <f t="shared" si="7"/>
        <v>NASCON</v>
      </c>
      <c r="W81" s="52">
        <f t="shared" si="11"/>
        <v>0</v>
      </c>
      <c r="X81" s="52">
        <f t="shared" si="8"/>
        <v>0.40191387559808622</v>
      </c>
      <c r="Y81" s="53">
        <f t="shared" si="9"/>
        <v>1331639</v>
      </c>
      <c r="Z81" s="53">
        <f t="shared" si="10"/>
        <v>55400947.200000003</v>
      </c>
    </row>
    <row r="82" spans="2:26" x14ac:dyDescent="0.3">
      <c r="B82" s="60" t="s">
        <v>102</v>
      </c>
      <c r="C82" s="41">
        <v>32.1</v>
      </c>
      <c r="D82" s="61">
        <v>32.950000000000003</v>
      </c>
      <c r="E82" s="61">
        <v>32</v>
      </c>
      <c r="F82" s="42">
        <v>32.950000000000003</v>
      </c>
      <c r="G82" s="43">
        <v>0.85000000000000142</v>
      </c>
      <c r="H82" s="43">
        <v>2.6479750778816245</v>
      </c>
      <c r="I82" s="44">
        <v>10652238</v>
      </c>
      <c r="J82" s="62">
        <v>340983169.44999999</v>
      </c>
      <c r="K82" s="46">
        <v>2.9687500000000089E-2</v>
      </c>
      <c r="L82" s="47"/>
      <c r="V82" s="7" t="str">
        <f t="shared" si="7"/>
        <v>NB</v>
      </c>
      <c r="W82" s="52">
        <f t="shared" si="11"/>
        <v>2.6479750778816244E-2</v>
      </c>
      <c r="X82" s="52">
        <f t="shared" si="8"/>
        <v>2.9687500000000089E-2</v>
      </c>
      <c r="Y82" s="53">
        <f t="shared" si="9"/>
        <v>10652238</v>
      </c>
      <c r="Z82" s="53">
        <f t="shared" si="10"/>
        <v>340983169.44999999</v>
      </c>
    </row>
    <row r="83" spans="2:26" x14ac:dyDescent="0.3">
      <c r="B83" s="60" t="s">
        <v>103</v>
      </c>
      <c r="C83" s="41">
        <v>2.65</v>
      </c>
      <c r="D83" s="41">
        <v>2.78</v>
      </c>
      <c r="E83" s="41">
        <v>2.46</v>
      </c>
      <c r="F83" s="42">
        <v>2.78</v>
      </c>
      <c r="G83" s="43">
        <v>0.12999999999999989</v>
      </c>
      <c r="H83" s="43">
        <v>4.9056603773584868</v>
      </c>
      <c r="I83" s="44">
        <v>983019</v>
      </c>
      <c r="J83" s="62">
        <v>2502607.6</v>
      </c>
      <c r="K83" s="46">
        <v>0.2139737991266375</v>
      </c>
      <c r="L83" s="47"/>
      <c r="V83" s="7" t="str">
        <f t="shared" si="7"/>
        <v>NEIMETH</v>
      </c>
      <c r="W83" s="52">
        <f t="shared" si="11"/>
        <v>4.9056603773584867E-2</v>
      </c>
      <c r="X83" s="52">
        <f t="shared" si="8"/>
        <v>0.2139737991266375</v>
      </c>
      <c r="Y83" s="53">
        <f t="shared" si="9"/>
        <v>983019</v>
      </c>
      <c r="Z83" s="53">
        <f t="shared" si="10"/>
        <v>2502607.6</v>
      </c>
    </row>
    <row r="84" spans="2:26" x14ac:dyDescent="0.3">
      <c r="B84" s="60" t="s">
        <v>104</v>
      </c>
      <c r="C84" s="41">
        <v>12.9</v>
      </c>
      <c r="D84" s="41">
        <v>12.9</v>
      </c>
      <c r="E84" s="41">
        <v>12.9</v>
      </c>
      <c r="F84" s="42">
        <v>12.9</v>
      </c>
      <c r="G84" s="43">
        <v>0</v>
      </c>
      <c r="H84" s="43">
        <v>0</v>
      </c>
      <c r="I84" s="44">
        <v>263519</v>
      </c>
      <c r="J84" s="62">
        <v>3379087.3</v>
      </c>
      <c r="K84" s="46">
        <v>0.17808219178082196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0.17808219178082196</v>
      </c>
      <c r="Y84" s="53">
        <f t="shared" si="9"/>
        <v>263519</v>
      </c>
      <c r="Z84" s="53">
        <f t="shared" si="10"/>
        <v>3379087.3</v>
      </c>
    </row>
    <row r="85" spans="2:26" x14ac:dyDescent="0.3">
      <c r="B85" s="60" t="s">
        <v>105</v>
      </c>
      <c r="C85" s="41">
        <v>1000</v>
      </c>
      <c r="D85" s="41">
        <v>1000</v>
      </c>
      <c r="E85" s="41">
        <v>1000</v>
      </c>
      <c r="F85" s="42">
        <v>1000</v>
      </c>
      <c r="G85" s="43">
        <v>0</v>
      </c>
      <c r="H85" s="43">
        <v>0</v>
      </c>
      <c r="I85" s="44">
        <v>6621</v>
      </c>
      <c r="J85" s="62">
        <v>6577586.0999999996</v>
      </c>
      <c r="K85" s="46">
        <v>0.14285714285714279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0.14285714285714279</v>
      </c>
      <c r="Y85" s="53">
        <f t="shared" si="9"/>
        <v>6621</v>
      </c>
      <c r="Z85" s="53">
        <f t="shared" si="10"/>
        <v>6577586.0999999996</v>
      </c>
    </row>
    <row r="86" spans="2:26" x14ac:dyDescent="0.3">
      <c r="B86" s="60" t="s">
        <v>106</v>
      </c>
      <c r="C86" s="41">
        <v>31.5</v>
      </c>
      <c r="D86" s="61">
        <v>33.799999999999997</v>
      </c>
      <c r="E86" s="61">
        <v>32.5</v>
      </c>
      <c r="F86" s="42">
        <v>33.799999999999997</v>
      </c>
      <c r="G86" s="43">
        <v>2.2999999999999972</v>
      </c>
      <c r="H86" s="43">
        <v>7.3015873015872925</v>
      </c>
      <c r="I86" s="44">
        <v>2233180</v>
      </c>
      <c r="J86" s="62">
        <v>73786191.5</v>
      </c>
      <c r="K86" s="46">
        <v>0.24036697247706407</v>
      </c>
      <c r="L86" s="47"/>
      <c r="V86" s="7" t="str">
        <f t="shared" si="7"/>
        <v>NGXGROUP</v>
      </c>
      <c r="W86" s="52">
        <f t="shared" si="11"/>
        <v>7.3015873015872923E-2</v>
      </c>
      <c r="X86" s="52">
        <f t="shared" si="8"/>
        <v>0.24036697247706407</v>
      </c>
      <c r="Y86" s="53">
        <f t="shared" si="9"/>
        <v>2233180</v>
      </c>
      <c r="Z86" s="53">
        <f t="shared" si="10"/>
        <v>73786191.5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179291</v>
      </c>
      <c r="J87" s="62">
        <v>21077047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179291</v>
      </c>
      <c r="Z87" s="53">
        <f t="shared" si="10"/>
        <v>21077047</v>
      </c>
    </row>
    <row r="88" spans="2:26" x14ac:dyDescent="0.3">
      <c r="B88" s="60" t="s">
        <v>108</v>
      </c>
      <c r="C88" s="41">
        <v>79</v>
      </c>
      <c r="D88" s="41">
        <v>79</v>
      </c>
      <c r="E88" s="41">
        <v>79</v>
      </c>
      <c r="F88" s="42">
        <v>79</v>
      </c>
      <c r="G88" s="43">
        <v>0</v>
      </c>
      <c r="H88" s="43">
        <v>0</v>
      </c>
      <c r="I88" s="44">
        <v>5916</v>
      </c>
      <c r="J88" s="62">
        <v>475454.6</v>
      </c>
      <c r="K88" s="46">
        <v>0.79954441913439633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0.79954441913439633</v>
      </c>
      <c r="Y88" s="53">
        <f t="shared" si="9"/>
        <v>5916</v>
      </c>
      <c r="Z88" s="53">
        <f t="shared" si="10"/>
        <v>475454.6</v>
      </c>
    </row>
    <row r="89" spans="2:26" x14ac:dyDescent="0.3">
      <c r="B89" s="60" t="s">
        <v>109</v>
      </c>
      <c r="C89" s="41">
        <v>1.7</v>
      </c>
      <c r="D89" s="41">
        <v>1.72</v>
      </c>
      <c r="E89" s="41">
        <v>1.67</v>
      </c>
      <c r="F89" s="42">
        <v>1.72</v>
      </c>
      <c r="G89" s="43">
        <v>2.0000000000000018E-2</v>
      </c>
      <c r="H89" s="43">
        <v>1.176470588235295</v>
      </c>
      <c r="I89" s="44">
        <v>2578523</v>
      </c>
      <c r="J89" s="62">
        <v>4414532.66</v>
      </c>
      <c r="K89" s="46">
        <v>5.8479532163742132E-3</v>
      </c>
      <c r="L89" s="47"/>
      <c r="V89" s="7" t="str">
        <f t="shared" si="7"/>
        <v>NPFMCRFBK</v>
      </c>
      <c r="W89" s="52">
        <f t="shared" si="11"/>
        <v>1.176470588235295E-2</v>
      </c>
      <c r="X89" s="52">
        <f t="shared" si="8"/>
        <v>5.8479532163742132E-3</v>
      </c>
      <c r="Y89" s="53">
        <f t="shared" si="9"/>
        <v>2578523</v>
      </c>
      <c r="Z89" s="53">
        <f t="shared" si="10"/>
        <v>4414532.66</v>
      </c>
    </row>
    <row r="90" spans="2:26" x14ac:dyDescent="0.3">
      <c r="B90" s="60" t="s">
        <v>110</v>
      </c>
      <c r="C90" s="41">
        <v>0.57999999999999996</v>
      </c>
      <c r="D90" s="61">
        <v>0.6</v>
      </c>
      <c r="E90" s="61">
        <v>0.56999999999999995</v>
      </c>
      <c r="F90" s="42">
        <v>0.56999999999999995</v>
      </c>
      <c r="G90" s="43">
        <v>-1.0000000000000009E-2</v>
      </c>
      <c r="H90" s="43">
        <v>-1.7241379310344844</v>
      </c>
      <c r="I90" s="44">
        <v>3312974</v>
      </c>
      <c r="J90" s="62">
        <v>1885401.47</v>
      </c>
      <c r="K90" s="46">
        <v>-9.5238095238095344E-2</v>
      </c>
      <c r="L90" s="47"/>
      <c r="V90" s="7" t="str">
        <f t="shared" si="7"/>
        <v>NSLTECH</v>
      </c>
      <c r="W90" s="52">
        <f t="shared" si="11"/>
        <v>-1.7241379310344845E-2</v>
      </c>
      <c r="X90" s="52">
        <f t="shared" si="8"/>
        <v>-9.5238095238095344E-2</v>
      </c>
      <c r="Y90" s="53">
        <f t="shared" si="9"/>
        <v>3312974</v>
      </c>
      <c r="Z90" s="53">
        <f t="shared" si="10"/>
        <v>1885401.47</v>
      </c>
    </row>
    <row r="91" spans="2:26" x14ac:dyDescent="0.3">
      <c r="B91" s="60" t="s">
        <v>111</v>
      </c>
      <c r="C91" s="41">
        <v>38</v>
      </c>
      <c r="D91" s="61">
        <v>37.65</v>
      </c>
      <c r="E91" s="61">
        <v>37.4</v>
      </c>
      <c r="F91" s="42">
        <v>37.65</v>
      </c>
      <c r="G91" s="43">
        <v>-0.35000000000000142</v>
      </c>
      <c r="H91" s="43">
        <v>-0.92105263157895112</v>
      </c>
      <c r="I91" s="44">
        <v>1723501</v>
      </c>
      <c r="J91" s="62">
        <v>64734754.100000001</v>
      </c>
      <c r="K91" s="46">
        <v>-0.42954545454545456</v>
      </c>
      <c r="L91" s="47"/>
      <c r="V91" s="7" t="str">
        <f t="shared" si="7"/>
        <v>OANDO</v>
      </c>
      <c r="W91" s="52">
        <f t="shared" si="11"/>
        <v>-9.210526315789511E-3</v>
      </c>
      <c r="X91" s="52">
        <f t="shared" si="8"/>
        <v>-0.42954545454545456</v>
      </c>
      <c r="Y91" s="53">
        <f t="shared" si="9"/>
        <v>1723501</v>
      </c>
      <c r="Z91" s="53">
        <f t="shared" si="10"/>
        <v>64734754.100000001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428970</v>
      </c>
      <c r="J92" s="62">
        <v>214919453.40000001</v>
      </c>
      <c r="K92" s="46">
        <v>0.22792792792792804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0.22792792792792804</v>
      </c>
      <c r="Y92" s="53">
        <f t="shared" si="9"/>
        <v>428970</v>
      </c>
      <c r="Z92" s="53">
        <f t="shared" si="10"/>
        <v>214919453.40000001</v>
      </c>
    </row>
    <row r="93" spans="2:26" x14ac:dyDescent="0.3">
      <c r="B93" s="60" t="s">
        <v>113</v>
      </c>
      <c r="C93" s="41">
        <v>0.62</v>
      </c>
      <c r="D93" s="41">
        <v>0.62</v>
      </c>
      <c r="E93" s="41">
        <v>0.62</v>
      </c>
      <c r="F93" s="42">
        <v>0.62</v>
      </c>
      <c r="G93" s="43">
        <v>0</v>
      </c>
      <c r="H93" s="43">
        <v>0</v>
      </c>
      <c r="I93" s="44">
        <v>385804</v>
      </c>
      <c r="J93" s="62">
        <v>248131.6</v>
      </c>
      <c r="K93" s="46">
        <v>-0.15068493150684925</v>
      </c>
      <c r="L93" s="47"/>
      <c r="V93" s="7" t="str">
        <f t="shared" si="7"/>
        <v>OMATEK</v>
      </c>
      <c r="W93" s="52">
        <f t="shared" si="11"/>
        <v>0</v>
      </c>
      <c r="X93" s="52">
        <f t="shared" si="8"/>
        <v>-0.15068493150684925</v>
      </c>
      <c r="Y93" s="53">
        <f t="shared" si="9"/>
        <v>385804</v>
      </c>
      <c r="Z93" s="53">
        <f t="shared" si="10"/>
        <v>248131.6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185614</v>
      </c>
      <c r="J94" s="62">
        <v>131615715.8</v>
      </c>
      <c r="K94" s="46">
        <v>0.65263157894736845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0.65263157894736845</v>
      </c>
      <c r="Y94" s="53">
        <f t="shared" si="9"/>
        <v>185614</v>
      </c>
      <c r="Z94" s="53">
        <f t="shared" si="10"/>
        <v>131615715.8</v>
      </c>
    </row>
    <row r="95" spans="2:26" x14ac:dyDescent="0.3">
      <c r="B95" s="60" t="s">
        <v>115</v>
      </c>
      <c r="C95" s="41">
        <v>1.04</v>
      </c>
      <c r="D95" s="61">
        <v>0.99</v>
      </c>
      <c r="E95" s="61">
        <v>0.96</v>
      </c>
      <c r="F95" s="42">
        <v>0.99</v>
      </c>
      <c r="G95" s="43">
        <v>-5.0000000000000044E-2</v>
      </c>
      <c r="H95" s="43">
        <v>-4.8076923076923119</v>
      </c>
      <c r="I95" s="44">
        <v>1828030</v>
      </c>
      <c r="J95" s="62">
        <v>1794889.39</v>
      </c>
      <c r="K95" s="46">
        <v>-0.18181818181818177</v>
      </c>
      <c r="L95" s="47"/>
      <c r="V95" s="7" t="str">
        <f t="shared" si="7"/>
        <v>PRESTIGE</v>
      </c>
      <c r="W95" s="52">
        <f t="shared" si="11"/>
        <v>-4.8076923076923121E-2</v>
      </c>
      <c r="X95" s="52">
        <f t="shared" si="8"/>
        <v>-0.18181818181818177</v>
      </c>
      <c r="Y95" s="53">
        <f t="shared" si="9"/>
        <v>1828030</v>
      </c>
      <c r="Z95" s="53">
        <f t="shared" si="10"/>
        <v>1794889.39</v>
      </c>
    </row>
    <row r="96" spans="2:26" x14ac:dyDescent="0.3">
      <c r="B96" s="60" t="s">
        <v>116</v>
      </c>
      <c r="C96" s="41">
        <v>30.1</v>
      </c>
      <c r="D96" s="41">
        <v>30.1</v>
      </c>
      <c r="E96" s="41">
        <v>30.1</v>
      </c>
      <c r="F96" s="42">
        <v>30.1</v>
      </c>
      <c r="G96" s="43">
        <v>0</v>
      </c>
      <c r="H96" s="43">
        <v>0</v>
      </c>
      <c r="I96" s="44">
        <v>220834</v>
      </c>
      <c r="J96" s="62">
        <v>5984676.4500000002</v>
      </c>
      <c r="K96" s="46">
        <v>0.23868312757201648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0.23868312757201648</v>
      </c>
      <c r="Y96" s="53">
        <f t="shared" si="9"/>
        <v>220834</v>
      </c>
      <c r="Z96" s="53">
        <f t="shared" si="10"/>
        <v>5984676.4500000002</v>
      </c>
    </row>
    <row r="97" spans="2:26" x14ac:dyDescent="0.3">
      <c r="B97" s="60" t="s">
        <v>117</v>
      </c>
      <c r="C97" s="41">
        <v>4.8</v>
      </c>
      <c r="D97" s="41">
        <v>4.8</v>
      </c>
      <c r="E97" s="41">
        <v>4.8</v>
      </c>
      <c r="F97" s="42">
        <v>4.8</v>
      </c>
      <c r="G97" s="43">
        <v>0</v>
      </c>
      <c r="H97" s="43">
        <v>0</v>
      </c>
      <c r="I97" s="44">
        <v>57580</v>
      </c>
      <c r="J97" s="62">
        <v>272835.33</v>
      </c>
      <c r="K97" s="46">
        <v>8.843537414965974E-2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8.843537414965974E-2</v>
      </c>
      <c r="Y97" s="53">
        <f t="shared" si="9"/>
        <v>57580</v>
      </c>
      <c r="Z97" s="53">
        <f t="shared" si="10"/>
        <v>272835.33</v>
      </c>
    </row>
    <row r="98" spans="2:26" x14ac:dyDescent="0.3">
      <c r="B98" s="60" t="s">
        <v>118</v>
      </c>
      <c r="C98" s="41">
        <v>0.54</v>
      </c>
      <c r="D98" s="41">
        <v>0.57999999999999996</v>
      </c>
      <c r="E98" s="41">
        <v>0.56999999999999995</v>
      </c>
      <c r="F98" s="42">
        <v>0.56999999999999995</v>
      </c>
      <c r="G98" s="43">
        <v>2.9999999999999916E-2</v>
      </c>
      <c r="H98" s="43">
        <v>5.5555555555555394</v>
      </c>
      <c r="I98" s="44">
        <v>1213322</v>
      </c>
      <c r="J98" s="62">
        <v>697061.42</v>
      </c>
      <c r="K98" s="46">
        <v>-0.2400000000000001</v>
      </c>
      <c r="L98" s="47"/>
      <c r="V98" s="7" t="str">
        <f t="shared" si="7"/>
        <v>REGALINS</v>
      </c>
      <c r="W98" s="52">
        <f t="shared" si="11"/>
        <v>5.5555555555555393E-2</v>
      </c>
      <c r="X98" s="52">
        <f t="shared" si="8"/>
        <v>-0.2400000000000001</v>
      </c>
      <c r="Y98" s="53">
        <f t="shared" si="9"/>
        <v>1213322</v>
      </c>
      <c r="Z98" s="53">
        <f t="shared" si="10"/>
        <v>697061.42</v>
      </c>
    </row>
    <row r="99" spans="2:26" x14ac:dyDescent="0.3">
      <c r="B99" s="60" t="s">
        <v>119</v>
      </c>
      <c r="C99" s="41">
        <v>0.81</v>
      </c>
      <c r="D99" s="61">
        <v>0.88</v>
      </c>
      <c r="E99" s="61">
        <v>0.8</v>
      </c>
      <c r="F99" s="42">
        <v>0.86</v>
      </c>
      <c r="G99" s="43">
        <v>4.9999999999999933E-2</v>
      </c>
      <c r="H99" s="43">
        <v>6.1728395061728305</v>
      </c>
      <c r="I99" s="44">
        <v>5961290</v>
      </c>
      <c r="J99" s="62">
        <v>4976513.8099999996</v>
      </c>
      <c r="K99" s="46">
        <v>-0.14000000000000001</v>
      </c>
      <c r="L99" s="47"/>
      <c r="V99" s="7" t="str">
        <f t="shared" si="7"/>
        <v>ROYALEX</v>
      </c>
      <c r="W99" s="52">
        <f t="shared" si="11"/>
        <v>6.1728395061728308E-2</v>
      </c>
      <c r="X99" s="52">
        <f t="shared" si="8"/>
        <v>-0.14000000000000001</v>
      </c>
      <c r="Y99" s="53">
        <f t="shared" si="9"/>
        <v>5961290</v>
      </c>
      <c r="Z99" s="53">
        <f t="shared" si="10"/>
        <v>4976513.8099999996</v>
      </c>
    </row>
    <row r="100" spans="2:26" x14ac:dyDescent="0.3">
      <c r="B100" s="60" t="s">
        <v>120</v>
      </c>
      <c r="C100" s="41">
        <v>1.91</v>
      </c>
      <c r="D100" s="41">
        <v>1.92</v>
      </c>
      <c r="E100" s="41">
        <v>1.75</v>
      </c>
      <c r="F100" s="42">
        <v>1.92</v>
      </c>
      <c r="G100" s="43">
        <v>1.0000000000000009E-2</v>
      </c>
      <c r="H100" s="43">
        <v>0.52356020942408421</v>
      </c>
      <c r="I100" s="44">
        <v>585256</v>
      </c>
      <c r="J100" s="62">
        <v>1106483.05</v>
      </c>
      <c r="K100" s="46">
        <v>-0.23199999999999998</v>
      </c>
      <c r="L100" s="47"/>
      <c r="V100" s="7" t="str">
        <f t="shared" si="7"/>
        <v>RTBRISCOE</v>
      </c>
      <c r="W100" s="52">
        <f t="shared" si="11"/>
        <v>5.2356020942408424E-3</v>
      </c>
      <c r="X100" s="52">
        <f t="shared" si="8"/>
        <v>-0.23199999999999998</v>
      </c>
      <c r="Y100" s="53">
        <f t="shared" si="9"/>
        <v>585256</v>
      </c>
      <c r="Z100" s="53">
        <f t="shared" si="10"/>
        <v>1106483.05</v>
      </c>
    </row>
    <row r="101" spans="2:26" x14ac:dyDescent="0.3">
      <c r="B101" s="60" t="s">
        <v>121</v>
      </c>
      <c r="C101" s="41">
        <v>4.47</v>
      </c>
      <c r="D101" s="61">
        <v>4.47</v>
      </c>
      <c r="E101" s="61">
        <v>4.47</v>
      </c>
      <c r="F101" s="42">
        <v>4.47</v>
      </c>
      <c r="G101" s="43">
        <v>0</v>
      </c>
      <c r="H101" s="43">
        <v>0</v>
      </c>
      <c r="I101" s="44">
        <v>5530</v>
      </c>
      <c r="J101" s="62">
        <v>26071.75</v>
      </c>
      <c r="K101" s="46">
        <v>1.1699029126213589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1.1699029126213589</v>
      </c>
      <c r="Y101" s="53">
        <f t="shared" si="9"/>
        <v>5530</v>
      </c>
      <c r="Z101" s="53">
        <f t="shared" si="10"/>
        <v>26071.75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428</v>
      </c>
      <c r="J102" s="62">
        <v>2195640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428</v>
      </c>
      <c r="Z102" s="53">
        <f t="shared" si="10"/>
        <v>2195640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17410</v>
      </c>
      <c r="J103" s="62">
        <v>3896230.1</v>
      </c>
      <c r="K103" s="46">
        <v>0.14795207578712732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0.14795207578712732</v>
      </c>
      <c r="Y103" s="53">
        <f t="shared" si="9"/>
        <v>17410</v>
      </c>
      <c r="Z103" s="53">
        <f t="shared" si="10"/>
        <v>3896230.1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1103</v>
      </c>
      <c r="J104" s="62">
        <v>46160.55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1103</v>
      </c>
      <c r="Z104" s="53">
        <f t="shared" si="10"/>
        <v>46160.55</v>
      </c>
    </row>
    <row r="105" spans="2:26" x14ac:dyDescent="0.3">
      <c r="B105" s="60" t="s">
        <v>125</v>
      </c>
      <c r="C105" s="41">
        <v>0.91</v>
      </c>
      <c r="D105" s="41">
        <v>1</v>
      </c>
      <c r="E105" s="41">
        <v>0.98</v>
      </c>
      <c r="F105" s="42">
        <v>0.98</v>
      </c>
      <c r="G105" s="43">
        <v>6.9999999999999951E-2</v>
      </c>
      <c r="H105" s="43">
        <v>7.6923076923076872</v>
      </c>
      <c r="I105" s="44">
        <v>1725733</v>
      </c>
      <c r="J105" s="62">
        <v>1718515.16</v>
      </c>
      <c r="K105" s="46">
        <v>-0.12500000000000011</v>
      </c>
      <c r="L105" s="47"/>
      <c r="V105" s="7" t="str">
        <f t="shared" si="7"/>
        <v>SOVRENINS</v>
      </c>
      <c r="W105" s="52">
        <f t="shared" si="11"/>
        <v>7.6923076923076872E-2</v>
      </c>
      <c r="X105" s="52">
        <f t="shared" si="8"/>
        <v>-0.12500000000000011</v>
      </c>
      <c r="Y105" s="53">
        <f t="shared" si="9"/>
        <v>1725733</v>
      </c>
      <c r="Z105" s="53">
        <f t="shared" si="10"/>
        <v>1718515.16</v>
      </c>
    </row>
    <row r="106" spans="2:26" x14ac:dyDescent="0.3">
      <c r="B106" s="60" t="s">
        <v>126</v>
      </c>
      <c r="C106" s="41">
        <v>59.05</v>
      </c>
      <c r="D106" s="41">
        <v>59.05</v>
      </c>
      <c r="E106" s="41">
        <v>59.05</v>
      </c>
      <c r="F106" s="42">
        <v>59.05</v>
      </c>
      <c r="G106" s="43">
        <v>0</v>
      </c>
      <c r="H106" s="43">
        <v>0</v>
      </c>
      <c r="I106" s="44">
        <v>169957</v>
      </c>
      <c r="J106" s="62">
        <v>10089782.449999999</v>
      </c>
      <c r="K106" s="46">
        <v>2.5173611111110938E-2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2.5173611111110938E-2</v>
      </c>
      <c r="Y106" s="53">
        <f t="shared" si="9"/>
        <v>169957</v>
      </c>
      <c r="Z106" s="53">
        <f t="shared" si="10"/>
        <v>10089782.449999999</v>
      </c>
    </row>
    <row r="107" spans="2:26" x14ac:dyDescent="0.3">
      <c r="B107" s="60" t="s">
        <v>127</v>
      </c>
      <c r="C107" s="41">
        <v>5.24</v>
      </c>
      <c r="D107" s="41">
        <v>5.34</v>
      </c>
      <c r="E107" s="41">
        <v>5.23</v>
      </c>
      <c r="F107" s="42">
        <v>5.23</v>
      </c>
      <c r="G107" s="43">
        <v>-9.9999999999997868E-3</v>
      </c>
      <c r="H107" s="43">
        <v>-0.19083969465648445</v>
      </c>
      <c r="I107" s="44">
        <v>3968023</v>
      </c>
      <c r="J107" s="62">
        <v>20798590.539999999</v>
      </c>
      <c r="K107" s="46">
        <v>-6.6071428571428448E-2</v>
      </c>
      <c r="L107" s="47"/>
      <c r="V107" s="7" t="str">
        <f t="shared" si="7"/>
        <v>STERLINGNG</v>
      </c>
      <c r="W107" s="52">
        <f t="shared" si="11"/>
        <v>-1.9083969465648444E-3</v>
      </c>
      <c r="X107" s="52">
        <f t="shared" si="8"/>
        <v>-6.6071428571428448E-2</v>
      </c>
      <c r="Y107" s="53">
        <f t="shared" si="9"/>
        <v>3968023</v>
      </c>
      <c r="Z107" s="53">
        <f t="shared" si="10"/>
        <v>20798590.539999999</v>
      </c>
    </row>
    <row r="108" spans="2:26" x14ac:dyDescent="0.3">
      <c r="B108" s="60" t="s">
        <v>128</v>
      </c>
      <c r="C108" s="41">
        <v>5.5</v>
      </c>
      <c r="D108" s="61">
        <v>5.55</v>
      </c>
      <c r="E108" s="61">
        <v>5.55</v>
      </c>
      <c r="F108" s="42">
        <v>5.55</v>
      </c>
      <c r="G108" s="43">
        <v>4.9999999999999822E-2</v>
      </c>
      <c r="H108" s="43">
        <v>0.90909090909090595</v>
      </c>
      <c r="I108" s="44">
        <v>1215921</v>
      </c>
      <c r="J108" s="62">
        <v>6235385.46</v>
      </c>
      <c r="K108" s="46">
        <v>-0.48372093023255813</v>
      </c>
      <c r="L108" s="47"/>
      <c r="V108" s="7" t="str">
        <f t="shared" si="7"/>
        <v>SUNUASSUR</v>
      </c>
      <c r="W108" s="52">
        <f t="shared" si="11"/>
        <v>9.0909090909090592E-3</v>
      </c>
      <c r="X108" s="52">
        <f t="shared" si="8"/>
        <v>-0.48372093023255813</v>
      </c>
      <c r="Y108" s="53">
        <f t="shared" si="9"/>
        <v>1215921</v>
      </c>
      <c r="Z108" s="53">
        <f t="shared" si="10"/>
        <v>6235385.46</v>
      </c>
    </row>
    <row r="109" spans="2:26" x14ac:dyDescent="0.3">
      <c r="B109" s="60" t="s">
        <v>129</v>
      </c>
      <c r="C109" s="41">
        <v>2.5</v>
      </c>
      <c r="D109" s="41">
        <v>2.4900000000000002</v>
      </c>
      <c r="E109" s="41">
        <v>2.35</v>
      </c>
      <c r="F109" s="42">
        <v>2.39</v>
      </c>
      <c r="G109" s="43">
        <v>-0.10999999999999988</v>
      </c>
      <c r="H109" s="43">
        <v>-4.399999999999995</v>
      </c>
      <c r="I109" s="44">
        <v>3035222</v>
      </c>
      <c r="J109" s="62">
        <v>7332097.1699999999</v>
      </c>
      <c r="K109" s="46">
        <v>0.16585365853658551</v>
      </c>
      <c r="L109" s="47"/>
      <c r="V109" s="7" t="str">
        <f t="shared" si="7"/>
        <v>TANTALIZER</v>
      </c>
      <c r="W109" s="52">
        <f t="shared" si="11"/>
        <v>-4.3999999999999949E-2</v>
      </c>
      <c r="X109" s="52">
        <f t="shared" si="8"/>
        <v>0.16585365853658551</v>
      </c>
      <c r="Y109" s="53">
        <f t="shared" si="9"/>
        <v>3035222</v>
      </c>
      <c r="Z109" s="53">
        <f t="shared" si="10"/>
        <v>7332097.1699999999</v>
      </c>
    </row>
    <row r="110" spans="2:26" x14ac:dyDescent="0.3">
      <c r="B110" s="60" t="s">
        <v>130</v>
      </c>
      <c r="C110" s="41">
        <v>4.25</v>
      </c>
      <c r="D110" s="41">
        <v>4.25</v>
      </c>
      <c r="E110" s="41">
        <v>4.25</v>
      </c>
      <c r="F110" s="42">
        <v>4.25</v>
      </c>
      <c r="G110" s="43">
        <v>0</v>
      </c>
      <c r="H110" s="43">
        <v>0</v>
      </c>
      <c r="I110" s="44">
        <v>161554</v>
      </c>
      <c r="J110" s="62">
        <v>708394.92</v>
      </c>
      <c r="K110" s="46">
        <v>0.7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0.7</v>
      </c>
      <c r="Y110" s="53">
        <f t="shared" si="9"/>
        <v>161554</v>
      </c>
      <c r="Z110" s="53">
        <f t="shared" si="10"/>
        <v>708394.92</v>
      </c>
    </row>
    <row r="111" spans="2:26" x14ac:dyDescent="0.3">
      <c r="B111" s="60" t="s">
        <v>131</v>
      </c>
      <c r="C111" s="41">
        <v>745</v>
      </c>
      <c r="D111" s="61">
        <v>745</v>
      </c>
      <c r="E111" s="61">
        <v>745</v>
      </c>
      <c r="F111" s="42">
        <v>745</v>
      </c>
      <c r="G111" s="43">
        <v>0</v>
      </c>
      <c r="H111" s="43">
        <v>0</v>
      </c>
      <c r="I111" s="44">
        <v>10994</v>
      </c>
      <c r="J111" s="62">
        <v>7371477</v>
      </c>
      <c r="K111" s="46">
        <v>6.7335243553008572E-2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6.7335243553008572E-2</v>
      </c>
      <c r="Y111" s="53">
        <f t="shared" si="9"/>
        <v>10994</v>
      </c>
      <c r="Z111" s="53">
        <f t="shared" si="10"/>
        <v>7371477</v>
      </c>
    </row>
    <row r="112" spans="2:26" x14ac:dyDescent="0.3">
      <c r="B112" s="60" t="s">
        <v>132</v>
      </c>
      <c r="C112" s="41">
        <v>145</v>
      </c>
      <c r="D112" s="61">
        <v>145</v>
      </c>
      <c r="E112" s="61">
        <v>145</v>
      </c>
      <c r="F112" s="42">
        <v>145</v>
      </c>
      <c r="G112" s="43">
        <v>0</v>
      </c>
      <c r="H112" s="43">
        <v>0</v>
      </c>
      <c r="I112" s="44">
        <v>6074</v>
      </c>
      <c r="J112" s="62">
        <v>810931.65</v>
      </c>
      <c r="K112" s="46">
        <v>0.25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0.25</v>
      </c>
      <c r="Y112" s="53">
        <f t="shared" si="9"/>
        <v>6074</v>
      </c>
      <c r="Z112" s="53">
        <f t="shared" si="10"/>
        <v>810931.65</v>
      </c>
    </row>
    <row r="113" spans="2:34" x14ac:dyDescent="0.3">
      <c r="B113" s="60" t="s">
        <v>133</v>
      </c>
      <c r="C113" s="41">
        <v>41</v>
      </c>
      <c r="D113" s="61">
        <v>41.5</v>
      </c>
      <c r="E113" s="61">
        <v>41</v>
      </c>
      <c r="F113" s="42">
        <v>41.5</v>
      </c>
      <c r="G113" s="43">
        <v>0.5</v>
      </c>
      <c r="H113" s="43">
        <v>1.2195121951219512</v>
      </c>
      <c r="I113" s="44">
        <v>1940707</v>
      </c>
      <c r="J113" s="62">
        <v>79959799.549999997</v>
      </c>
      <c r="K113" s="46">
        <v>-4.5977011494252928E-2</v>
      </c>
      <c r="L113" s="47"/>
      <c r="V113" s="7" t="str">
        <f t="shared" si="7"/>
        <v>TRANSCORP</v>
      </c>
      <c r="W113" s="52">
        <f t="shared" si="11"/>
        <v>1.2195121951219513E-2</v>
      </c>
      <c r="X113" s="52">
        <f t="shared" si="8"/>
        <v>-4.5977011494252928E-2</v>
      </c>
      <c r="Y113" s="53">
        <f t="shared" si="9"/>
        <v>1940707</v>
      </c>
      <c r="Z113" s="53">
        <f t="shared" si="10"/>
        <v>79959799.549999997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2500</v>
      </c>
      <c r="J114" s="62">
        <v>4500</v>
      </c>
      <c r="K114" s="46">
        <v>0.4492753623188408</v>
      </c>
      <c r="L114" s="47"/>
      <c r="V114" s="7" t="str">
        <f t="shared" si="7"/>
        <v>TRANSEXPR</v>
      </c>
      <c r="W114" s="52">
        <f t="shared" si="11"/>
        <v>0</v>
      </c>
      <c r="X114" s="52">
        <f t="shared" si="8"/>
        <v>0.4492753623188408</v>
      </c>
      <c r="Y114" s="53">
        <f t="shared" si="9"/>
        <v>2500</v>
      </c>
      <c r="Z114" s="53">
        <f t="shared" si="10"/>
        <v>4500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1773</v>
      </c>
      <c r="J115" s="62">
        <v>582430.5</v>
      </c>
      <c r="K115" s="46">
        <v>1.3892747985551512E-2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1.3892747985551512E-2</v>
      </c>
      <c r="Y115" s="53">
        <f t="shared" si="9"/>
        <v>1773</v>
      </c>
      <c r="Z115" s="53">
        <f t="shared" si="10"/>
        <v>582430.5</v>
      </c>
    </row>
    <row r="116" spans="2:34" x14ac:dyDescent="0.3">
      <c r="B116" s="60" t="s">
        <v>136</v>
      </c>
      <c r="C116" s="41">
        <v>30.5</v>
      </c>
      <c r="D116" s="61">
        <v>30</v>
      </c>
      <c r="E116" s="61">
        <v>30</v>
      </c>
      <c r="F116" s="42">
        <v>30</v>
      </c>
      <c r="G116" s="43">
        <v>-0.5</v>
      </c>
      <c r="H116" s="43">
        <v>-1.639344262295082</v>
      </c>
      <c r="I116" s="71">
        <v>482646</v>
      </c>
      <c r="J116" s="62">
        <v>14569482.449999999</v>
      </c>
      <c r="K116" s="46">
        <v>-4.6104928457869621E-2</v>
      </c>
      <c r="V116" s="7" t="str">
        <f t="shared" si="7"/>
        <v>UACN</v>
      </c>
      <c r="W116" s="52">
        <f t="shared" si="11"/>
        <v>-1.6393442622950821E-2</v>
      </c>
      <c r="X116" s="52">
        <f t="shared" si="8"/>
        <v>-4.6104928457869621E-2</v>
      </c>
      <c r="Y116" s="53">
        <f t="shared" si="9"/>
        <v>482646</v>
      </c>
      <c r="Z116" s="53">
        <f t="shared" si="10"/>
        <v>14569482.449999999</v>
      </c>
    </row>
    <row r="117" spans="2:34" x14ac:dyDescent="0.3">
      <c r="B117" s="60" t="s">
        <v>137</v>
      </c>
      <c r="C117" s="41">
        <v>31.55</v>
      </c>
      <c r="D117" s="61">
        <v>31.7</v>
      </c>
      <c r="E117" s="61">
        <v>31.35</v>
      </c>
      <c r="F117" s="42">
        <v>31.7</v>
      </c>
      <c r="G117" s="43">
        <v>0.14999999999999858</v>
      </c>
      <c r="H117" s="43">
        <v>0.47543581616481323</v>
      </c>
      <c r="I117" s="71">
        <v>26399228</v>
      </c>
      <c r="J117" s="62">
        <v>830870422.75</v>
      </c>
      <c r="K117" s="46">
        <v>-6.7647058823529393E-2</v>
      </c>
      <c r="V117" s="7" t="str">
        <f t="shared" si="7"/>
        <v>UBA</v>
      </c>
      <c r="W117" s="52">
        <f t="shared" si="11"/>
        <v>4.7543581616481326E-3</v>
      </c>
      <c r="X117" s="52">
        <f t="shared" si="8"/>
        <v>-6.7647058823529393E-2</v>
      </c>
      <c r="Y117" s="53">
        <f t="shared" si="9"/>
        <v>26399228</v>
      </c>
      <c r="Z117" s="53">
        <f t="shared" si="10"/>
        <v>830870422.75</v>
      </c>
    </row>
    <row r="118" spans="2:34" x14ac:dyDescent="0.3">
      <c r="B118" s="60" t="s">
        <v>138</v>
      </c>
      <c r="C118" s="41">
        <v>14.55</v>
      </c>
      <c r="D118" s="41">
        <v>15.35</v>
      </c>
      <c r="E118" s="41">
        <v>14.7</v>
      </c>
      <c r="F118" s="42">
        <v>14.95</v>
      </c>
      <c r="G118" s="43">
        <v>0.39999999999999858</v>
      </c>
      <c r="H118" s="43">
        <v>2.7491408934707806</v>
      </c>
      <c r="I118" s="44">
        <v>5170928</v>
      </c>
      <c r="J118" s="62">
        <v>77897183.450000003</v>
      </c>
      <c r="K118" s="46">
        <v>-0.26715686274509798</v>
      </c>
      <c r="V118" s="7" t="str">
        <f t="shared" si="7"/>
        <v>UCAP</v>
      </c>
      <c r="W118" s="52">
        <f t="shared" si="11"/>
        <v>2.7491408934707806E-2</v>
      </c>
      <c r="X118" s="52">
        <f t="shared" si="8"/>
        <v>-0.26715686274509798</v>
      </c>
      <c r="Y118" s="53">
        <f t="shared" si="9"/>
        <v>5170928</v>
      </c>
      <c r="Z118" s="53">
        <f t="shared" si="10"/>
        <v>77897183.450000003</v>
      </c>
    </row>
    <row r="119" spans="2:34" x14ac:dyDescent="0.3">
      <c r="B119" s="60" t="s">
        <v>139</v>
      </c>
      <c r="C119" s="41">
        <v>46.15</v>
      </c>
      <c r="D119" s="41">
        <v>46.15</v>
      </c>
      <c r="E119" s="41">
        <v>46.15</v>
      </c>
      <c r="F119" s="42">
        <v>46.15</v>
      </c>
      <c r="G119" s="43">
        <v>0</v>
      </c>
      <c r="H119" s="43">
        <v>0</v>
      </c>
      <c r="I119" s="44">
        <v>3630</v>
      </c>
      <c r="J119" s="62">
        <v>169933.5</v>
      </c>
      <c r="K119" s="46">
        <v>0.26092896174863389</v>
      </c>
      <c r="V119" s="7" t="str">
        <f t="shared" si="7"/>
        <v>UHOMREIT</v>
      </c>
      <c r="W119" s="52">
        <f t="shared" si="11"/>
        <v>0</v>
      </c>
      <c r="X119" s="52">
        <f t="shared" si="8"/>
        <v>0.26092896174863389</v>
      </c>
      <c r="Y119" s="53">
        <f t="shared" si="9"/>
        <v>3630</v>
      </c>
      <c r="Z119" s="53">
        <f t="shared" si="10"/>
        <v>169933.5</v>
      </c>
    </row>
    <row r="120" spans="2:34" x14ac:dyDescent="0.3">
      <c r="B120" s="60" t="s">
        <v>140</v>
      </c>
      <c r="C120" s="41">
        <v>38.049999999999997</v>
      </c>
      <c r="D120" s="41">
        <v>38.049999999999997</v>
      </c>
      <c r="E120" s="41">
        <v>38.049999999999997</v>
      </c>
      <c r="F120" s="42">
        <v>38.049999999999997</v>
      </c>
      <c r="G120" s="43">
        <v>0</v>
      </c>
      <c r="H120" s="43">
        <v>0</v>
      </c>
      <c r="I120" s="44">
        <v>296752</v>
      </c>
      <c r="J120" s="62">
        <v>10750076.35</v>
      </c>
      <c r="K120" s="46">
        <v>0.15477996965098617</v>
      </c>
      <c r="V120" s="7" t="str">
        <f t="shared" si="7"/>
        <v>UNILEVER</v>
      </c>
      <c r="W120" s="52">
        <f t="shared" si="11"/>
        <v>0</v>
      </c>
      <c r="X120" s="52">
        <f t="shared" si="8"/>
        <v>0.15477996965098617</v>
      </c>
      <c r="Y120" s="53">
        <f t="shared" si="9"/>
        <v>296752</v>
      </c>
      <c r="Z120" s="53">
        <f t="shared" si="10"/>
        <v>10750076.35</v>
      </c>
    </row>
    <row r="121" spans="2:34" x14ac:dyDescent="0.3">
      <c r="B121" s="60" t="s">
        <v>141</v>
      </c>
      <c r="C121" s="41">
        <v>7.95</v>
      </c>
      <c r="D121" s="41">
        <v>7.95</v>
      </c>
      <c r="E121" s="41">
        <v>7.95</v>
      </c>
      <c r="F121" s="42">
        <v>7.95</v>
      </c>
      <c r="G121" s="43">
        <v>0</v>
      </c>
      <c r="H121" s="43">
        <v>0</v>
      </c>
      <c r="I121" s="44">
        <v>62090</v>
      </c>
      <c r="J121" s="62">
        <v>456590.5</v>
      </c>
      <c r="K121" s="46">
        <v>0.10416666666666674</v>
      </c>
      <c r="V121" s="7" t="str">
        <f t="shared" si="7"/>
        <v>UNIONDICON</v>
      </c>
      <c r="W121" s="52">
        <f t="shared" si="11"/>
        <v>0</v>
      </c>
      <c r="X121" s="52">
        <f t="shared" si="8"/>
        <v>0.10416666666666674</v>
      </c>
      <c r="Y121" s="53">
        <f t="shared" si="9"/>
        <v>62090</v>
      </c>
      <c r="Z121" s="53">
        <f t="shared" si="10"/>
        <v>456590.5</v>
      </c>
    </row>
    <row r="122" spans="2:34" x14ac:dyDescent="0.3">
      <c r="B122" s="60" t="s">
        <v>142</v>
      </c>
      <c r="C122" s="41">
        <v>0.52</v>
      </c>
      <c r="D122" s="61">
        <v>0.55000000000000004</v>
      </c>
      <c r="E122" s="61">
        <v>0.49</v>
      </c>
      <c r="F122" s="42">
        <v>0.53</v>
      </c>
      <c r="G122" s="43">
        <v>1.0000000000000009E-2</v>
      </c>
      <c r="H122" s="43">
        <v>1.9230769230769247</v>
      </c>
      <c r="I122" s="44">
        <v>4278676</v>
      </c>
      <c r="J122" s="62">
        <v>2217341.2599999998</v>
      </c>
      <c r="K122" s="46">
        <v>-0.19696969696969702</v>
      </c>
      <c r="V122" s="7" t="str">
        <f t="shared" si="7"/>
        <v>UNIVINSURE</v>
      </c>
      <c r="W122" s="52">
        <f t="shared" si="11"/>
        <v>1.9230769230769246E-2</v>
      </c>
      <c r="X122" s="52">
        <f t="shared" si="8"/>
        <v>-0.19696969696969702</v>
      </c>
      <c r="Y122" s="53">
        <f t="shared" si="9"/>
        <v>4278676</v>
      </c>
      <c r="Z122" s="53">
        <f t="shared" si="10"/>
        <v>2217341.2599999998</v>
      </c>
    </row>
    <row r="123" spans="2:34" x14ac:dyDescent="0.3">
      <c r="B123" s="60" t="s">
        <v>143</v>
      </c>
      <c r="C123" s="41">
        <v>3</v>
      </c>
      <c r="D123" s="41">
        <v>2.9</v>
      </c>
      <c r="E123" s="41">
        <v>2.9</v>
      </c>
      <c r="F123" s="42">
        <v>2.9</v>
      </c>
      <c r="G123" s="43">
        <v>-0.10000000000000009</v>
      </c>
      <c r="H123" s="43">
        <v>-3.3333333333333361</v>
      </c>
      <c r="I123" s="44">
        <v>860868</v>
      </c>
      <c r="J123" s="62">
        <v>2536415.5499999998</v>
      </c>
      <c r="K123" s="46">
        <v>0.82389937106918221</v>
      </c>
      <c r="V123" s="7" t="str">
        <f t="shared" si="7"/>
        <v>UPDC</v>
      </c>
      <c r="W123" s="52">
        <f t="shared" si="11"/>
        <v>-3.3333333333333361E-2</v>
      </c>
      <c r="X123" s="52">
        <f t="shared" si="8"/>
        <v>0.82389937106918221</v>
      </c>
      <c r="Y123" s="53">
        <f t="shared" si="9"/>
        <v>860868</v>
      </c>
      <c r="Z123" s="53">
        <f t="shared" si="10"/>
        <v>2536415.5499999998</v>
      </c>
    </row>
    <row r="124" spans="2:34" x14ac:dyDescent="0.3">
      <c r="B124" s="60" t="s">
        <v>144</v>
      </c>
      <c r="C124" s="41">
        <v>6.1</v>
      </c>
      <c r="D124" s="41">
        <v>5.6</v>
      </c>
      <c r="E124" s="41">
        <v>5.5</v>
      </c>
      <c r="F124" s="42">
        <v>5.6</v>
      </c>
      <c r="G124" s="43">
        <v>-0.5</v>
      </c>
      <c r="H124" s="43">
        <v>-8.1967213114754109</v>
      </c>
      <c r="I124" s="44">
        <v>3071086</v>
      </c>
      <c r="J124" s="62">
        <v>17074981.300000001</v>
      </c>
      <c r="K124" s="46">
        <v>0.11999999999999988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-8.1967213114754106E-2</v>
      </c>
      <c r="X124" s="52">
        <f t="shared" si="8"/>
        <v>0.11999999999999988</v>
      </c>
      <c r="Y124" s="53">
        <f t="shared" si="9"/>
        <v>3071086</v>
      </c>
      <c r="Z124" s="53">
        <f t="shared" si="10"/>
        <v>17074981.300000001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3.4</v>
      </c>
      <c r="D125" s="41">
        <v>3.4</v>
      </c>
      <c r="E125" s="41">
        <v>3.4</v>
      </c>
      <c r="F125" s="42">
        <v>3.4</v>
      </c>
      <c r="G125" s="43">
        <v>0</v>
      </c>
      <c r="H125" s="43">
        <v>0</v>
      </c>
      <c r="I125" s="44">
        <v>376700</v>
      </c>
      <c r="J125" s="62">
        <v>1244176</v>
      </c>
      <c r="K125" s="46">
        <v>-0.11688311688311692</v>
      </c>
      <c r="V125" s="7" t="str">
        <f t="shared" si="7"/>
        <v>UPL</v>
      </c>
      <c r="W125" s="52">
        <f t="shared" si="11"/>
        <v>0</v>
      </c>
      <c r="X125" s="52">
        <f t="shared" si="8"/>
        <v>-0.11688311688311692</v>
      </c>
      <c r="Y125" s="53">
        <f t="shared" si="9"/>
        <v>376700</v>
      </c>
      <c r="Z125" s="53">
        <f t="shared" si="10"/>
        <v>1244176</v>
      </c>
    </row>
    <row r="126" spans="2:34" x14ac:dyDescent="0.3">
      <c r="B126" s="60" t="s">
        <v>146</v>
      </c>
      <c r="C126" s="41">
        <v>1</v>
      </c>
      <c r="D126" s="41">
        <v>1.07</v>
      </c>
      <c r="E126" s="41">
        <v>1</v>
      </c>
      <c r="F126" s="42">
        <v>1</v>
      </c>
      <c r="G126" s="43">
        <v>0</v>
      </c>
      <c r="H126" s="43">
        <v>0</v>
      </c>
      <c r="I126" s="44">
        <v>630590</v>
      </c>
      <c r="J126" s="62">
        <v>645354.31000000006</v>
      </c>
      <c r="K126" s="46">
        <v>-0.26470588235294124</v>
      </c>
      <c r="V126" s="7" t="str">
        <f t="shared" si="7"/>
        <v>VERITASKAP</v>
      </c>
      <c r="W126" s="52">
        <f t="shared" si="11"/>
        <v>0</v>
      </c>
      <c r="X126" s="52">
        <f t="shared" si="8"/>
        <v>-0.26470588235294124</v>
      </c>
      <c r="Y126" s="53">
        <f t="shared" si="9"/>
        <v>630590</v>
      </c>
      <c r="Z126" s="53">
        <f t="shared" si="10"/>
        <v>645354.31000000006</v>
      </c>
    </row>
    <row r="127" spans="2:34" x14ac:dyDescent="0.3">
      <c r="B127" s="60" t="s">
        <v>147</v>
      </c>
      <c r="C127" s="41">
        <v>96</v>
      </c>
      <c r="D127" s="41">
        <v>96</v>
      </c>
      <c r="E127" s="41">
        <v>96</v>
      </c>
      <c r="F127" s="42">
        <v>96</v>
      </c>
      <c r="G127" s="43">
        <v>0</v>
      </c>
      <c r="H127" s="43">
        <v>0</v>
      </c>
      <c r="I127" s="44">
        <v>1085255</v>
      </c>
      <c r="J127" s="62">
        <v>93775632</v>
      </c>
      <c r="K127" s="46">
        <v>1.1621621621621623</v>
      </c>
      <c r="V127" s="7" t="str">
        <f t="shared" si="7"/>
        <v>VFDGROUP</v>
      </c>
      <c r="W127" s="52">
        <f t="shared" si="11"/>
        <v>0</v>
      </c>
      <c r="X127" s="52">
        <f t="shared" si="8"/>
        <v>1.1621621621621623</v>
      </c>
      <c r="Y127" s="53">
        <f t="shared" si="9"/>
        <v>1085255</v>
      </c>
      <c r="Z127" s="53">
        <f t="shared" si="10"/>
        <v>93775632</v>
      </c>
    </row>
    <row r="128" spans="2:34" x14ac:dyDescent="0.3">
      <c r="B128" s="60" t="s">
        <v>148</v>
      </c>
      <c r="C128" s="41">
        <v>37</v>
      </c>
      <c r="D128" s="41">
        <v>37</v>
      </c>
      <c r="E128" s="41">
        <v>37</v>
      </c>
      <c r="F128" s="42">
        <v>37</v>
      </c>
      <c r="G128" s="43">
        <v>0</v>
      </c>
      <c r="H128" s="43">
        <v>0</v>
      </c>
      <c r="I128" s="44">
        <v>91838</v>
      </c>
      <c r="J128" s="62">
        <v>3213597.6</v>
      </c>
      <c r="K128" s="46">
        <v>0.60869565217391308</v>
      </c>
      <c r="V128" s="7" t="str">
        <f t="shared" si="7"/>
        <v>VITAFOAM</v>
      </c>
      <c r="W128" s="52">
        <f t="shared" si="11"/>
        <v>0</v>
      </c>
      <c r="X128" s="52">
        <f t="shared" si="8"/>
        <v>0.60869565217391308</v>
      </c>
      <c r="Y128" s="53">
        <f t="shared" si="9"/>
        <v>91838</v>
      </c>
      <c r="Z128" s="53">
        <f t="shared" si="10"/>
        <v>3213597.6</v>
      </c>
    </row>
    <row r="129" spans="2:26" x14ac:dyDescent="0.3">
      <c r="B129" s="60" t="s">
        <v>149</v>
      </c>
      <c r="C129" s="41">
        <v>71.5</v>
      </c>
      <c r="D129" s="41">
        <v>71.5</v>
      </c>
      <c r="E129" s="41">
        <v>71.5</v>
      </c>
      <c r="F129" s="42">
        <v>71.5</v>
      </c>
      <c r="G129" s="43">
        <v>0</v>
      </c>
      <c r="H129" s="43">
        <v>0</v>
      </c>
      <c r="I129" s="44">
        <v>1689961</v>
      </c>
      <c r="J129" s="62">
        <v>119156623.3</v>
      </c>
      <c r="K129" s="46">
        <v>2.2158684774839177E-2</v>
      </c>
      <c r="V129" s="7" t="str">
        <f t="shared" si="7"/>
        <v>WAPCO</v>
      </c>
      <c r="W129" s="52">
        <f t="shared" si="11"/>
        <v>0</v>
      </c>
      <c r="X129" s="52">
        <f t="shared" si="8"/>
        <v>2.2158684774839177E-2</v>
      </c>
      <c r="Y129" s="53">
        <f t="shared" si="9"/>
        <v>1689961</v>
      </c>
      <c r="Z129" s="53">
        <f t="shared" si="10"/>
        <v>119156623.3</v>
      </c>
    </row>
    <row r="130" spans="2:26" x14ac:dyDescent="0.3">
      <c r="B130" s="60" t="s">
        <v>150</v>
      </c>
      <c r="C130" s="41">
        <v>2.06</v>
      </c>
      <c r="D130" s="41">
        <v>2.1800000000000002</v>
      </c>
      <c r="E130" s="41">
        <v>2.0499999999999998</v>
      </c>
      <c r="F130" s="42">
        <v>2.1800000000000002</v>
      </c>
      <c r="G130" s="43">
        <v>0.12000000000000011</v>
      </c>
      <c r="H130" s="43">
        <v>5.8252427184466073</v>
      </c>
      <c r="I130" s="44">
        <v>1100400</v>
      </c>
      <c r="J130" s="62">
        <v>2287860.62</v>
      </c>
      <c r="K130" s="46">
        <v>-3.1111111111111089E-2</v>
      </c>
      <c r="V130" s="7" t="str">
        <f t="shared" si="7"/>
        <v>WAPIC</v>
      </c>
      <c r="W130" s="52">
        <f t="shared" si="11"/>
        <v>5.8252427184466077E-2</v>
      </c>
      <c r="X130" s="52">
        <f t="shared" si="8"/>
        <v>-3.1111111111111089E-2</v>
      </c>
      <c r="Y130" s="53">
        <f t="shared" si="9"/>
        <v>1100400</v>
      </c>
      <c r="Z130" s="53">
        <f t="shared" si="10"/>
        <v>2287860.62</v>
      </c>
    </row>
    <row r="131" spans="2:26" x14ac:dyDescent="0.3">
      <c r="B131" s="60" t="s">
        <v>151</v>
      </c>
      <c r="C131" s="41">
        <v>11.95</v>
      </c>
      <c r="D131" s="41">
        <v>11.95</v>
      </c>
      <c r="E131" s="41">
        <v>11.95</v>
      </c>
      <c r="F131" s="42">
        <v>11.95</v>
      </c>
      <c r="G131" s="43">
        <v>0</v>
      </c>
      <c r="H131" s="43">
        <v>0</v>
      </c>
      <c r="I131" s="44">
        <v>1356127</v>
      </c>
      <c r="J131" s="62">
        <v>15747767.35</v>
      </c>
      <c r="K131" s="46">
        <v>0.31318681318681318</v>
      </c>
      <c r="V131" s="7" t="str">
        <f t="shared" si="7"/>
        <v>WEMABANK</v>
      </c>
      <c r="W131" s="52">
        <f t="shared" si="11"/>
        <v>0</v>
      </c>
      <c r="X131" s="52">
        <f t="shared" si="8"/>
        <v>0.31318681318681318</v>
      </c>
      <c r="Y131" s="53">
        <f t="shared" si="9"/>
        <v>1356127</v>
      </c>
      <c r="Z131" s="53">
        <f t="shared" si="10"/>
        <v>15747767.35</v>
      </c>
    </row>
    <row r="132" spans="2:26" x14ac:dyDescent="0.3">
      <c r="B132" s="60" t="s">
        <v>152</v>
      </c>
      <c r="C132" s="41">
        <v>45.8</v>
      </c>
      <c r="D132" s="41">
        <v>44.8</v>
      </c>
      <c r="E132" s="41">
        <v>44</v>
      </c>
      <c r="F132" s="42">
        <v>44</v>
      </c>
      <c r="G132" s="43">
        <v>-1.7999999999999972</v>
      </c>
      <c r="H132" s="43">
        <v>-3.9301310043668063</v>
      </c>
      <c r="I132" s="44">
        <v>13962750</v>
      </c>
      <c r="J132" s="62">
        <v>616946286.69999897</v>
      </c>
      <c r="K132" s="46">
        <v>-3.2967032967032961E-2</v>
      </c>
      <c r="V132" s="7" t="str">
        <f t="shared" si="7"/>
        <v>ZENITHBANK</v>
      </c>
      <c r="W132" s="52">
        <f t="shared" si="11"/>
        <v>-3.9301310043668061E-2</v>
      </c>
      <c r="X132" s="52">
        <f t="shared" si="8"/>
        <v>-3.2967032967032961E-2</v>
      </c>
      <c r="Y132" s="53">
        <f t="shared" si="9"/>
        <v>13962750</v>
      </c>
      <c r="Z132" s="53">
        <f t="shared" si="10"/>
        <v>616946286.69999897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2025-04-16T13:49:47Z</dcterms:created>
  <dcterms:modified xsi:type="dcterms:W3CDTF">2025-04-16T13:50:37Z</dcterms:modified>
</cp:coreProperties>
</file>