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7C29814-2C3F-4859-ABF2-678301771322}" xr6:coauthVersionLast="47" xr6:coauthVersionMax="47" xr10:uidLastSave="{00000000-0000-0000-0000-000000000000}"/>
  <bookViews>
    <workbookView xWindow="-108" yWindow="-108" windowWidth="23256" windowHeight="12456" xr2:uid="{26CB99D5-C501-4EDA-AFFC-61C81985429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V62" i="1"/>
  <c r="X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V54" i="1"/>
  <c r="X54" i="1"/>
  <c r="W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AQ9" i="1" s="1"/>
  <c r="AP9" i="1" s="1"/>
  <c r="W12" i="1"/>
  <c r="V12" i="1"/>
  <c r="X12" i="1"/>
  <c r="Z11" i="1"/>
  <c r="Y11" i="1"/>
  <c r="V11" i="1"/>
  <c r="X11" i="1"/>
  <c r="W11" i="1"/>
  <c r="Z10" i="1"/>
  <c r="Y10" i="1"/>
  <c r="X10" i="1"/>
  <c r="V10" i="1"/>
  <c r="W10" i="1"/>
  <c r="Z9" i="1"/>
  <c r="AT14" i="1" s="1"/>
  <c r="AS14" i="1" s="1"/>
  <c r="Y9" i="1"/>
  <c r="X9" i="1"/>
  <c r="V9" i="1"/>
  <c r="T8" i="1"/>
  <c r="P8" i="1"/>
  <c r="AQ17" i="1" l="1"/>
  <c r="AP17" i="1" s="1"/>
  <c r="AT11" i="1"/>
  <c r="AS11" i="1" s="1"/>
  <c r="AQ12" i="1"/>
  <c r="AP12" i="1" s="1"/>
  <c r="AQ10" i="1"/>
  <c r="AP10" i="1" s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K11" i="1"/>
  <c r="AJ11" i="1" s="1"/>
  <c r="N21" i="1"/>
  <c r="Q21" i="1" s="1"/>
  <c r="W9" i="1"/>
  <c r="P21" i="1"/>
  <c r="O21" i="1"/>
  <c r="AT9" i="1"/>
  <c r="AS9" i="1" s="1"/>
  <c r="AQ15" i="1"/>
  <c r="AP15" i="1" s="1"/>
  <c r="AT17" i="1"/>
  <c r="AS17" i="1" s="1"/>
  <c r="AQ18" i="1"/>
  <c r="AP18" i="1" s="1"/>
  <c r="AT12" i="1"/>
  <c r="AS12" i="1" s="1"/>
  <c r="AQ13" i="1"/>
  <c r="AP13" i="1" s="1"/>
  <c r="AT15" i="1"/>
  <c r="AS15" i="1" s="1"/>
  <c r="AT18" i="1"/>
  <c r="AS18" i="1" s="1"/>
  <c r="AQ16" i="1"/>
  <c r="AP16" i="1" s="1"/>
  <c r="AQ11" i="1"/>
  <c r="AP11" i="1" s="1"/>
  <c r="AT13" i="1"/>
  <c r="AS13" i="1" s="1"/>
  <c r="AT10" i="1"/>
  <c r="AS10" i="1" s="1"/>
  <c r="AQ14" i="1"/>
  <c r="AP14" i="1" s="1"/>
  <c r="AT16" i="1"/>
  <c r="AS16" i="1" s="1"/>
  <c r="AE15" i="1" l="1"/>
  <c r="AD15" i="1" s="1"/>
  <c r="AC13" i="1"/>
  <c r="AE12" i="1"/>
  <c r="AD12" i="1" s="1"/>
  <c r="AC10" i="1"/>
  <c r="AB10" i="1" s="1" a="1"/>
  <c r="AB10" i="1" s="1"/>
  <c r="AC18" i="1"/>
  <c r="AE17" i="1"/>
  <c r="AD17" i="1" s="1"/>
  <c r="AC15" i="1"/>
  <c r="AE9" i="1"/>
  <c r="AD9" i="1" s="1"/>
  <c r="AE11" i="1"/>
  <c r="AD11" i="1" s="1"/>
  <c r="AC9" i="1"/>
  <c r="AB9" i="1" s="1" a="1"/>
  <c r="AB9" i="1" s="1"/>
  <c r="AE14" i="1"/>
  <c r="AD14" i="1" s="1"/>
  <c r="AC12" i="1"/>
  <c r="AC17" i="1"/>
  <c r="AE16" i="1"/>
  <c r="AD16" i="1" s="1"/>
  <c r="AC14" i="1"/>
  <c r="AE13" i="1"/>
  <c r="AD13" i="1" s="1"/>
  <c r="AC11" i="1"/>
  <c r="AB11" i="1" s="1" a="1"/>
  <c r="AB11" i="1" s="1"/>
  <c r="AE18" i="1"/>
  <c r="AD18" i="1" s="1"/>
  <c r="AC16" i="1"/>
  <c r="AE10" i="1"/>
  <c r="AD10" i="1" s="1"/>
  <c r="AH5" i="1"/>
  <c r="AB17" i="1" l="1" a="1"/>
  <c r="AB17" i="1" s="1"/>
  <c r="AB14" i="1" a="1"/>
  <c r="AB14" i="1" s="1"/>
  <c r="AB15" i="1" a="1"/>
  <c r="AB15" i="1" s="1"/>
  <c r="AH14" i="1"/>
  <c r="AH11" i="1"/>
  <c r="AH16" i="1"/>
  <c r="AH10" i="1"/>
  <c r="AG10" i="1" s="1" a="1"/>
  <c r="AG10" i="1" s="1"/>
  <c r="AH13" i="1"/>
  <c r="AH18" i="1"/>
  <c r="AH15" i="1"/>
  <c r="AH12" i="1"/>
  <c r="AH17" i="1"/>
  <c r="AH9" i="1"/>
  <c r="AG9" i="1" s="1" a="1"/>
  <c r="AG9" i="1" s="1"/>
  <c r="AB12" i="1" a="1"/>
  <c r="AB12" i="1" s="1"/>
  <c r="AB18" i="1" a="1"/>
  <c r="AB18" i="1" s="1"/>
  <c r="AB16" i="1" a="1"/>
  <c r="AB16" i="1" s="1"/>
  <c r="AB13" i="1" a="1"/>
  <c r="AB13" i="1" s="1"/>
  <c r="AG16" i="1" l="1" a="1"/>
  <c r="AG16" i="1" s="1"/>
  <c r="AG18" i="1" a="1"/>
  <c r="AG18" i="1" s="1"/>
  <c r="AG13" i="1" a="1"/>
  <c r="AG13" i="1" s="1"/>
  <c r="AG11" i="1" a="1"/>
  <c r="AG11" i="1" s="1"/>
  <c r="AG17" i="1" a="1"/>
  <c r="AG17" i="1" s="1"/>
  <c r="AG14" i="1" a="1"/>
  <c r="AG14" i="1" s="1"/>
  <c r="AG12" i="1" a="1"/>
  <c r="AG12" i="1" s="1"/>
  <c r="AG15" i="1" a="1"/>
  <c r="AG15" i="1" s="1"/>
  <c r="N9" i="1" l="1" a="1"/>
  <c r="N17" i="1"/>
  <c r="N9" i="1"/>
  <c r="N15" i="1"/>
  <c r="N13" i="1"/>
  <c r="N14" i="1"/>
  <c r="N12" i="1"/>
  <c r="N18" i="1"/>
  <c r="N10" i="1"/>
  <c r="N16" i="1"/>
  <c r="N11" i="1"/>
  <c r="T10" i="1" l="1"/>
  <c r="P10" i="1" s="1"/>
  <c r="O10" i="1"/>
  <c r="O18" i="1"/>
  <c r="T18" i="1"/>
  <c r="P18" i="1" s="1"/>
  <c r="O12" i="1"/>
  <c r="T12" i="1"/>
  <c r="P12" i="1" s="1"/>
  <c r="O14" i="1"/>
  <c r="T14" i="1"/>
  <c r="P14" i="1" s="1"/>
  <c r="O13" i="1"/>
  <c r="T13" i="1"/>
  <c r="P13" i="1" s="1"/>
  <c r="O15" i="1"/>
  <c r="T15" i="1"/>
  <c r="P15" i="1" s="1"/>
  <c r="O11" i="1"/>
  <c r="T11" i="1"/>
  <c r="P11" i="1" s="1"/>
  <c r="T9" i="1"/>
  <c r="P9" i="1" s="1"/>
  <c r="O9" i="1"/>
  <c r="O16" i="1"/>
  <c r="T16" i="1"/>
  <c r="P16" i="1" s="1"/>
  <c r="T17" i="1"/>
  <c r="P17" i="1" s="1"/>
  <c r="O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<sst xmlns="http://schemas.openxmlformats.org/spreadsheetml/2006/main" count="161" uniqueCount="160">
  <si>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</si>
  <si>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</si>
  <si>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</si>
  <si>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</si>
  <si>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</si>
  <si>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</si>
  <si>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</si>
  <si>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</si>
  <si>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</si>
  <si>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</si>
  <si>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</si>
  <si>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</si>
  <si>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</si>
  <si>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</si>
  <si>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</si>
  <si>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</si>
  <si>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</si>
  <si>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</si>
  <si>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</si>
  <si>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</si>
  <si>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</si>
  <si>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</si>
  <si>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</si>
  <si>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</si>
  <si>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</si>
  <si>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</si>
  <si>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</si>
  <si>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</si>
  <si>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</si>
  <si>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</si>
  <si>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</si>
  <si>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</si>
  <si>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</si>
  <si>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</si>
  <si>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</si>
  <si>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</si>
  <si>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</si>
  <si>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</si>
  <si>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</si>
  <si>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</si>
  <si>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</si>
  <si>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</si>
  <si>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</si>
  <si>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</si>
  <si>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</si>
  <si>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</si>
  <si>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</si>
  <si>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</si>
  <si>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</si>
  <si>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</si>
  <si>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</si>
  <si>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</si>
  <si>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</si>
  <si>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</si>
  <si>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</si>
  <si>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</si>
  <si>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</si>
  <si>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</si>
  <si>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</si>
  <si>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</si>
  <si>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</si>
  <si>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</si>
  <si>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</si>
  <si>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</si>
  <si>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</si>
  <si>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</si>
  <si>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</si>
  <si>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</si>
  <si>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</si>
  <si>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</si>
  <si>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</si>
  <si>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</si>
  <si>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</si>
  <si>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</si>
  <si>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</si>
  <si>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</si>
  <si>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</si>
  <si>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</si>
  <si>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</si>
  <si>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</si>
  <si>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</si>
  <si>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</si>
  <si>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</si>
  <si>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</si>
  <si>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</si>
  <si>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</si>
  <si>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</si>
  <si>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</si>
  <si>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</si>
  <si>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</si>
  <si>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</si>
  <si>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</si>
  <si>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</si>
  <si>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</si>
  <si>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</si>
  <si>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</si>
  <si>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</si>
  <si>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</si>
  <si>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</si>
  <si>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</si>
  <si>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 xml:space="preserve"> 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</si>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</sst>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83CD8FF-DEAC-4DC1-8C1E-D8341F81CC69}"/>
    <cellStyle name="Normal" xfId="0" builtinId="0"/>
    <cellStyle name="Percent 2" xfId="2" xr:uid="{515F9F9B-80AE-4173-AF1A-7E5E1D62289D}"/>
    <cellStyle name="Percent 4" xfId="3" xr:uid="{14636A02-0805-47DA-9834-89486BBF2724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B125118-DF78-452E-89D7-F83E9223EB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2627678-8096-4CB2-A3F3-2C83DCDED0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0703C64-63E2-4288-9D30-A36DC4C3C4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4545B7B-C13C-43D1-BB8B-D95DECB757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CF5F195-0DD6-4D68-A2D8-4656571920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35E7D6C-921E-4DF8-861E-5A443365E1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0D0D795-4D31-4FE1-8DB4-C5A819DE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5.9</v>
          </cell>
          <cell r="F44">
            <v>5.9</v>
          </cell>
          <cell r="I44">
            <v>58602</v>
          </cell>
          <cell r="J44">
            <v>343189.07</v>
          </cell>
        </row>
        <row r="45">
          <cell r="B45" t="str">
            <v>ABCTRANS</v>
          </cell>
          <cell r="C45">
            <v>2.7</v>
          </cell>
          <cell r="F45">
            <v>2.6</v>
          </cell>
          <cell r="I45">
            <v>724676</v>
          </cell>
          <cell r="J45">
            <v>1919375.44</v>
          </cell>
        </row>
        <row r="46">
          <cell r="B46" t="str">
            <v>ACADEMY</v>
          </cell>
          <cell r="C46">
            <v>4.66</v>
          </cell>
          <cell r="F46">
            <v>4.66</v>
          </cell>
          <cell r="I46">
            <v>129298</v>
          </cell>
          <cell r="J46">
            <v>613080.62</v>
          </cell>
        </row>
        <row r="47">
          <cell r="B47" t="str">
            <v>ACCESSCORP</v>
          </cell>
          <cell r="C47">
            <v>21.9</v>
          </cell>
          <cell r="F47">
            <v>22.4</v>
          </cell>
          <cell r="I47">
            <v>37930044</v>
          </cell>
          <cell r="J47">
            <v>843734402.20000005</v>
          </cell>
        </row>
        <row r="48">
          <cell r="B48" t="str">
            <v>AFRIPRUD</v>
          </cell>
          <cell r="C48">
            <v>16</v>
          </cell>
          <cell r="F48">
            <v>15.85</v>
          </cell>
          <cell r="I48">
            <v>682355</v>
          </cell>
          <cell r="J48">
            <v>10867464.4</v>
          </cell>
        </row>
        <row r="49">
          <cell r="B49" t="str">
            <v>AIICO</v>
          </cell>
          <cell r="C49">
            <v>1.6</v>
          </cell>
          <cell r="F49">
            <v>1.59</v>
          </cell>
          <cell r="I49">
            <v>11251221</v>
          </cell>
          <cell r="J49">
            <v>17812228.350000001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55</v>
          </cell>
          <cell r="J50">
            <v>139782.5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1304</v>
          </cell>
          <cell r="J51">
            <v>9125.7999999999993</v>
          </cell>
        </row>
        <row r="52">
          <cell r="B52" t="str">
            <v>ARADEL</v>
          </cell>
          <cell r="C52">
            <v>536.79999999999995</v>
          </cell>
          <cell r="F52">
            <v>536.79999999999995</v>
          </cell>
          <cell r="I52">
            <v>2060618</v>
          </cell>
          <cell r="J52">
            <v>1051936271.1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106085</v>
          </cell>
          <cell r="J53">
            <v>205749.9</v>
          </cell>
        </row>
        <row r="54">
          <cell r="B54" t="str">
            <v>BERGER</v>
          </cell>
          <cell r="C54">
            <v>29</v>
          </cell>
          <cell r="F54">
            <v>29</v>
          </cell>
          <cell r="I54">
            <v>201893</v>
          </cell>
          <cell r="J54">
            <v>5863856.9000000004</v>
          </cell>
        </row>
        <row r="55">
          <cell r="B55" t="str">
            <v>BETAGLAS</v>
          </cell>
          <cell r="C55">
            <v>276</v>
          </cell>
          <cell r="F55">
            <v>303.60000000000002</v>
          </cell>
          <cell r="I55">
            <v>338261</v>
          </cell>
          <cell r="J55">
            <v>102138292.95</v>
          </cell>
        </row>
        <row r="56">
          <cell r="B56" t="str">
            <v>BUACEMENT</v>
          </cell>
          <cell r="C56">
            <v>87.9</v>
          </cell>
          <cell r="F56">
            <v>87.9</v>
          </cell>
          <cell r="I56">
            <v>703240</v>
          </cell>
          <cell r="J56">
            <v>60296444</v>
          </cell>
        </row>
        <row r="57">
          <cell r="B57" t="str">
            <v>BUAFOODS</v>
          </cell>
          <cell r="C57">
            <v>480</v>
          </cell>
          <cell r="F57">
            <v>480</v>
          </cell>
          <cell r="I57">
            <v>34590</v>
          </cell>
          <cell r="J57">
            <v>15546506.6</v>
          </cell>
        </row>
        <row r="58">
          <cell r="B58" t="str">
            <v>CADBURY</v>
          </cell>
          <cell r="C58">
            <v>40.200000000000003</v>
          </cell>
          <cell r="F58">
            <v>39.25</v>
          </cell>
          <cell r="I58">
            <v>7704870</v>
          </cell>
          <cell r="J58">
            <v>303454722.5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128120</v>
          </cell>
          <cell r="J59">
            <v>5847934.25</v>
          </cell>
        </row>
        <row r="60">
          <cell r="B60" t="str">
            <v>CAVERTON</v>
          </cell>
          <cell r="C60">
            <v>4.3600000000000003</v>
          </cell>
          <cell r="F60">
            <v>4.59</v>
          </cell>
          <cell r="I60">
            <v>3265367</v>
          </cell>
          <cell r="J60">
            <v>14152519.130000001</v>
          </cell>
        </row>
        <row r="61">
          <cell r="B61" t="str">
            <v>CHAMPION</v>
          </cell>
          <cell r="C61">
            <v>8.1999999999999993</v>
          </cell>
          <cell r="F61">
            <v>9.02</v>
          </cell>
          <cell r="I61">
            <v>2915583</v>
          </cell>
          <cell r="J61">
            <v>25549162.379999999</v>
          </cell>
        </row>
        <row r="62">
          <cell r="B62" t="str">
            <v>CHAMS</v>
          </cell>
          <cell r="C62">
            <v>2.16</v>
          </cell>
          <cell r="F62">
            <v>2.0499999999999998</v>
          </cell>
          <cell r="I62">
            <v>4688409</v>
          </cell>
          <cell r="J62">
            <v>9963451.7300000004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4806</v>
          </cell>
          <cell r="J63">
            <v>49060.06</v>
          </cell>
        </row>
        <row r="64">
          <cell r="B64" t="str">
            <v>CILEASING</v>
          </cell>
          <cell r="C64">
            <v>4.3499999999999996</v>
          </cell>
          <cell r="F64">
            <v>4.29</v>
          </cell>
          <cell r="I64">
            <v>1769560</v>
          </cell>
          <cell r="J64">
            <v>7619891.2999999998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7227476</v>
          </cell>
          <cell r="J65">
            <v>21704596.440000001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134516</v>
          </cell>
          <cell r="J66">
            <v>28396327.600000001</v>
          </cell>
        </row>
        <row r="67">
          <cell r="B67" t="str">
            <v>CORNERST</v>
          </cell>
          <cell r="C67">
            <v>4</v>
          </cell>
          <cell r="F67">
            <v>4</v>
          </cell>
          <cell r="I67">
            <v>1392804</v>
          </cell>
          <cell r="J67">
            <v>5593463.7300000004</v>
          </cell>
        </row>
        <row r="68">
          <cell r="B68" t="str">
            <v>CUSTODIAN</v>
          </cell>
          <cell r="C68">
            <v>25.5</v>
          </cell>
          <cell r="F68">
            <v>25</v>
          </cell>
          <cell r="I68">
            <v>21490539</v>
          </cell>
          <cell r="J68">
            <v>528337154.14999998</v>
          </cell>
        </row>
        <row r="69">
          <cell r="B69" t="str">
            <v>CUTIX</v>
          </cell>
          <cell r="C69">
            <v>3.16</v>
          </cell>
          <cell r="F69">
            <v>3.2</v>
          </cell>
          <cell r="I69">
            <v>14816622</v>
          </cell>
          <cell r="J69">
            <v>47121973.200000003</v>
          </cell>
        </row>
        <row r="70">
          <cell r="B70" t="str">
            <v>CWG</v>
          </cell>
          <cell r="C70">
            <v>9.1999999999999993</v>
          </cell>
          <cell r="F70">
            <v>9.6</v>
          </cell>
          <cell r="I70">
            <v>2971971</v>
          </cell>
          <cell r="J70">
            <v>28131513.25</v>
          </cell>
        </row>
        <row r="71">
          <cell r="B71" t="str">
            <v>DAARCOMM</v>
          </cell>
          <cell r="C71">
            <v>0.65</v>
          </cell>
          <cell r="F71">
            <v>0.64</v>
          </cell>
          <cell r="I71">
            <v>3061360</v>
          </cell>
          <cell r="J71">
            <v>1955325.85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318529</v>
          </cell>
          <cell r="J72">
            <v>137257875.5</v>
          </cell>
        </row>
        <row r="73">
          <cell r="B73" t="str">
            <v>DANGSUGAR</v>
          </cell>
          <cell r="C73">
            <v>40</v>
          </cell>
          <cell r="F73">
            <v>40</v>
          </cell>
          <cell r="I73">
            <v>1498513</v>
          </cell>
          <cell r="J73">
            <v>62257583.450000003</v>
          </cell>
        </row>
        <row r="74">
          <cell r="B74" t="str">
            <v>DEAPCAP</v>
          </cell>
          <cell r="C74">
            <v>0.95</v>
          </cell>
          <cell r="F74">
            <v>0.93</v>
          </cell>
          <cell r="I74">
            <v>694829</v>
          </cell>
          <cell r="J74">
            <v>651708.02</v>
          </cell>
        </row>
        <row r="75">
          <cell r="B75" t="str">
            <v>ELLAHLAKES</v>
          </cell>
          <cell r="C75">
            <v>5.33</v>
          </cell>
          <cell r="F75">
            <v>5.86</v>
          </cell>
          <cell r="I75">
            <v>6733037</v>
          </cell>
          <cell r="J75">
            <v>39376947.82</v>
          </cell>
        </row>
        <row r="76">
          <cell r="B76" t="str">
            <v>ENAMELWA</v>
          </cell>
          <cell r="C76">
            <v>18.5</v>
          </cell>
          <cell r="F76">
            <v>18.5</v>
          </cell>
          <cell r="I76">
            <v>7000</v>
          </cell>
          <cell r="J76">
            <v>142100</v>
          </cell>
        </row>
        <row r="77">
          <cell r="B77" t="str">
            <v>ETERNA</v>
          </cell>
          <cell r="C77">
            <v>42.5</v>
          </cell>
          <cell r="F77">
            <v>43.95</v>
          </cell>
          <cell r="I77">
            <v>1386608</v>
          </cell>
          <cell r="J77">
            <v>59339397.049999997</v>
          </cell>
        </row>
        <row r="78">
          <cell r="B78" t="str">
            <v>ETI</v>
          </cell>
          <cell r="C78">
            <v>30.5</v>
          </cell>
          <cell r="F78">
            <v>30.5</v>
          </cell>
          <cell r="I78">
            <v>612990</v>
          </cell>
          <cell r="J78">
            <v>18805053.199999999</v>
          </cell>
        </row>
        <row r="79">
          <cell r="B79" t="str">
            <v>ETRANZACT</v>
          </cell>
          <cell r="C79">
            <v>7.15</v>
          </cell>
          <cell r="F79">
            <v>7.15</v>
          </cell>
          <cell r="I79">
            <v>317868</v>
          </cell>
          <cell r="J79">
            <v>2273029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68008</v>
          </cell>
          <cell r="J80">
            <v>921409.6</v>
          </cell>
        </row>
        <row r="81">
          <cell r="B81" t="str">
            <v>FCMB</v>
          </cell>
          <cell r="C81">
            <v>9.85</v>
          </cell>
          <cell r="F81">
            <v>9.9</v>
          </cell>
          <cell r="I81">
            <v>15797379</v>
          </cell>
          <cell r="J81">
            <v>154983434.19999999</v>
          </cell>
        </row>
        <row r="82">
          <cell r="B82" t="str">
            <v>FIDELITYBK</v>
          </cell>
          <cell r="C82">
            <v>19.399999999999999</v>
          </cell>
          <cell r="F82">
            <v>19</v>
          </cell>
          <cell r="I82">
            <v>141709822</v>
          </cell>
          <cell r="J82">
            <v>2664566385.5999999</v>
          </cell>
        </row>
        <row r="83">
          <cell r="B83" t="str">
            <v>FIDSON</v>
          </cell>
          <cell r="C83">
            <v>41</v>
          </cell>
          <cell r="F83">
            <v>40.950000000000003</v>
          </cell>
          <cell r="I83">
            <v>3717920</v>
          </cell>
          <cell r="J83">
            <v>149897867.75</v>
          </cell>
        </row>
        <row r="84">
          <cell r="B84" t="str">
            <v>FIRSTHOLDCO</v>
          </cell>
          <cell r="C84">
            <v>26.95</v>
          </cell>
          <cell r="F84">
            <v>28</v>
          </cell>
          <cell r="I84">
            <v>7138311</v>
          </cell>
          <cell r="J84">
            <v>193832900.84999999</v>
          </cell>
        </row>
        <row r="85">
          <cell r="B85" t="str">
            <v>FTNCOCOA</v>
          </cell>
          <cell r="C85">
            <v>2.8</v>
          </cell>
          <cell r="F85">
            <v>3.08</v>
          </cell>
          <cell r="I85">
            <v>37975746</v>
          </cell>
          <cell r="J85">
            <v>115903934.92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7529</v>
          </cell>
          <cell r="J86">
            <v>7735294.5999999996</v>
          </cell>
        </row>
        <row r="87">
          <cell r="B87" t="str">
            <v>GTCO</v>
          </cell>
          <cell r="C87">
            <v>84.95</v>
          </cell>
          <cell r="F87">
            <v>83.55</v>
          </cell>
          <cell r="I87">
            <v>13327800</v>
          </cell>
          <cell r="J87">
            <v>1113632217.9000001</v>
          </cell>
        </row>
        <row r="88">
          <cell r="B88" t="str">
            <v>GUINEAINS</v>
          </cell>
          <cell r="C88">
            <v>0.75</v>
          </cell>
          <cell r="F88">
            <v>0.74</v>
          </cell>
          <cell r="I88">
            <v>4059545</v>
          </cell>
          <cell r="J88">
            <v>3016649.47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191669</v>
          </cell>
          <cell r="J89">
            <v>16321057.4</v>
          </cell>
        </row>
        <row r="90">
          <cell r="B90" t="str">
            <v>HMCALL</v>
          </cell>
          <cell r="C90">
            <v>4</v>
          </cell>
          <cell r="F90">
            <v>4</v>
          </cell>
          <cell r="I90">
            <v>212945</v>
          </cell>
          <cell r="J90">
            <v>900993</v>
          </cell>
        </row>
        <row r="91">
          <cell r="B91" t="str">
            <v>HONYFLOUR</v>
          </cell>
          <cell r="C91">
            <v>21.55</v>
          </cell>
          <cell r="F91">
            <v>21.6</v>
          </cell>
          <cell r="I91">
            <v>2445457</v>
          </cell>
          <cell r="J91">
            <v>53584287.100000001</v>
          </cell>
        </row>
        <row r="92">
          <cell r="B92" t="str">
            <v>IKEJAHOTEL</v>
          </cell>
          <cell r="C92">
            <v>15.5</v>
          </cell>
          <cell r="F92">
            <v>15.6</v>
          </cell>
          <cell r="I92">
            <v>911953</v>
          </cell>
          <cell r="J92">
            <v>14222840.4</v>
          </cell>
        </row>
        <row r="93">
          <cell r="B93" t="str">
            <v>IMG</v>
          </cell>
          <cell r="C93">
            <v>34.9</v>
          </cell>
          <cell r="F93">
            <v>34.9</v>
          </cell>
          <cell r="I93">
            <v>60908</v>
          </cell>
          <cell r="J93">
            <v>1950909.85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1515</v>
          </cell>
          <cell r="J94">
            <v>11665.5</v>
          </cell>
        </row>
        <row r="95">
          <cell r="B95" t="str">
            <v>INTBREW</v>
          </cell>
          <cell r="C95">
            <v>11</v>
          </cell>
          <cell r="F95">
            <v>11.2</v>
          </cell>
          <cell r="I95">
            <v>2170854</v>
          </cell>
          <cell r="J95">
            <v>24205465.899999999</v>
          </cell>
        </row>
        <row r="96">
          <cell r="B96" t="str">
            <v>INTENEGINS</v>
          </cell>
          <cell r="C96">
            <v>1.61</v>
          </cell>
          <cell r="F96">
            <v>1.64</v>
          </cell>
          <cell r="I96">
            <v>360250</v>
          </cell>
          <cell r="J96">
            <v>595032.9</v>
          </cell>
        </row>
        <row r="97">
          <cell r="B97" t="str">
            <v>JAIZBANK</v>
          </cell>
          <cell r="C97">
            <v>3.21</v>
          </cell>
          <cell r="F97">
            <v>3.16</v>
          </cell>
          <cell r="I97">
            <v>5722877</v>
          </cell>
          <cell r="J97">
            <v>18042939.59</v>
          </cell>
        </row>
        <row r="98">
          <cell r="B98" t="str">
            <v>JAPAULGOLD</v>
          </cell>
          <cell r="C98">
            <v>1.99</v>
          </cell>
          <cell r="F98">
            <v>1.99</v>
          </cell>
          <cell r="I98">
            <v>4250431</v>
          </cell>
          <cell r="J98">
            <v>8494139.4900000002</v>
          </cell>
        </row>
        <row r="99">
          <cell r="B99" t="str">
            <v>JBERGER</v>
          </cell>
          <cell r="C99">
            <v>127</v>
          </cell>
          <cell r="F99">
            <v>117.5</v>
          </cell>
          <cell r="I99">
            <v>403569</v>
          </cell>
          <cell r="J99">
            <v>47312883.399999999</v>
          </cell>
        </row>
        <row r="100">
          <cell r="B100" t="str">
            <v>JOHNHOLT</v>
          </cell>
          <cell r="C100">
            <v>6.2</v>
          </cell>
          <cell r="F100">
            <v>6.2</v>
          </cell>
          <cell r="I100">
            <v>119266</v>
          </cell>
          <cell r="J100">
            <v>791611.8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6668</v>
          </cell>
          <cell r="J101">
            <v>64911.5</v>
          </cell>
        </row>
        <row r="102">
          <cell r="B102" t="str">
            <v>LASACO</v>
          </cell>
          <cell r="C102">
            <v>3</v>
          </cell>
          <cell r="F102">
            <v>3</v>
          </cell>
          <cell r="I102">
            <v>3191797</v>
          </cell>
          <cell r="J102">
            <v>9565871.0500000007</v>
          </cell>
        </row>
        <row r="103">
          <cell r="B103" t="str">
            <v>LEARNAFRCA</v>
          </cell>
          <cell r="C103">
            <v>4.1900000000000004</v>
          </cell>
          <cell r="F103">
            <v>4.1900000000000004</v>
          </cell>
          <cell r="I103">
            <v>255381</v>
          </cell>
          <cell r="J103">
            <v>1024209.28</v>
          </cell>
        </row>
        <row r="104">
          <cell r="B104" t="str">
            <v>LEGENDINT</v>
          </cell>
          <cell r="C104">
            <v>7.92</v>
          </cell>
          <cell r="F104">
            <v>8.7100000000000009</v>
          </cell>
          <cell r="I104">
            <v>2965117</v>
          </cell>
          <cell r="J104">
            <v>25581147.18</v>
          </cell>
        </row>
        <row r="105">
          <cell r="B105" t="str">
            <v>LINKASSURE</v>
          </cell>
          <cell r="C105">
            <v>1.5</v>
          </cell>
          <cell r="F105">
            <v>1.55</v>
          </cell>
          <cell r="I105">
            <v>1380895</v>
          </cell>
          <cell r="J105">
            <v>2105863.15</v>
          </cell>
        </row>
        <row r="106">
          <cell r="B106" t="str">
            <v>LIVESTOCK</v>
          </cell>
          <cell r="C106">
            <v>8.1</v>
          </cell>
          <cell r="F106">
            <v>8.4499999999999993</v>
          </cell>
          <cell r="I106">
            <v>2191206</v>
          </cell>
          <cell r="J106">
            <v>18714519.199999999</v>
          </cell>
        </row>
        <row r="107">
          <cell r="B107" t="str">
            <v>LIVINGTRUST</v>
          </cell>
          <cell r="C107">
            <v>6.8</v>
          </cell>
          <cell r="F107">
            <v>6.8</v>
          </cell>
          <cell r="I107">
            <v>28900</v>
          </cell>
          <cell r="J107">
            <v>195286</v>
          </cell>
        </row>
        <row r="108">
          <cell r="B108" t="str">
            <v>MANSARD</v>
          </cell>
          <cell r="C108">
            <v>9.6999999999999993</v>
          </cell>
          <cell r="F108">
            <v>10</v>
          </cell>
          <cell r="I108">
            <v>3421613</v>
          </cell>
          <cell r="J108">
            <v>33310996.629999999</v>
          </cell>
        </row>
        <row r="109">
          <cell r="B109" t="str">
            <v>MAYBAKER</v>
          </cell>
          <cell r="C109">
            <v>16</v>
          </cell>
          <cell r="F109">
            <v>16</v>
          </cell>
          <cell r="I109">
            <v>903054</v>
          </cell>
          <cell r="J109">
            <v>14304356.449999999</v>
          </cell>
        </row>
        <row r="110">
          <cell r="B110" t="str">
            <v>MBENEFIT</v>
          </cell>
          <cell r="C110">
            <v>1.08</v>
          </cell>
          <cell r="F110">
            <v>1.07</v>
          </cell>
          <cell r="I110">
            <v>5595177</v>
          </cell>
          <cell r="J110">
            <v>6317317.1200000001</v>
          </cell>
        </row>
        <row r="111">
          <cell r="B111" t="str">
            <v>MCNICHOLS</v>
          </cell>
          <cell r="C111">
            <v>2.2799999999999998</v>
          </cell>
          <cell r="F111">
            <v>2.2599999999999998</v>
          </cell>
          <cell r="I111">
            <v>1333792</v>
          </cell>
          <cell r="J111">
            <v>3008895.63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2307334</v>
          </cell>
          <cell r="J112">
            <v>23245908.350000001</v>
          </cell>
        </row>
        <row r="113">
          <cell r="B113" t="str">
            <v>MEYER</v>
          </cell>
          <cell r="C113">
            <v>9.6</v>
          </cell>
          <cell r="F113">
            <v>9.6</v>
          </cell>
          <cell r="I113">
            <v>89203</v>
          </cell>
          <cell r="J113">
            <v>823401.4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24000</v>
          </cell>
          <cell r="J114">
            <v>84360</v>
          </cell>
        </row>
        <row r="115">
          <cell r="B115" t="str">
            <v>MRS</v>
          </cell>
          <cell r="C115">
            <v>155.9</v>
          </cell>
          <cell r="F115">
            <v>155.9</v>
          </cell>
          <cell r="I115">
            <v>94592</v>
          </cell>
          <cell r="J115">
            <v>14371254.699999999</v>
          </cell>
        </row>
        <row r="116">
          <cell r="B116" t="str">
            <v>MTNN</v>
          </cell>
          <cell r="C116">
            <v>355.9</v>
          </cell>
          <cell r="F116">
            <v>352.6</v>
          </cell>
          <cell r="I116">
            <v>1533092</v>
          </cell>
          <cell r="J116">
            <v>539518497.70000005</v>
          </cell>
        </row>
        <row r="117">
          <cell r="B117" t="str">
            <v>MULTIVERSE</v>
          </cell>
          <cell r="C117">
            <v>9.65</v>
          </cell>
          <cell r="F117">
            <v>9.1999999999999993</v>
          </cell>
          <cell r="I117">
            <v>300865</v>
          </cell>
          <cell r="J117">
            <v>2801982.5</v>
          </cell>
        </row>
        <row r="118">
          <cell r="B118" t="str">
            <v>NAHCO</v>
          </cell>
          <cell r="C118">
            <v>88.2</v>
          </cell>
          <cell r="F118">
            <v>94</v>
          </cell>
          <cell r="I118">
            <v>6387087</v>
          </cell>
          <cell r="J118">
            <v>559876763.04999995</v>
          </cell>
        </row>
        <row r="119">
          <cell r="B119" t="str">
            <v>NASCON</v>
          </cell>
          <cell r="C119">
            <v>63</v>
          </cell>
          <cell r="F119">
            <v>68</v>
          </cell>
          <cell r="I119">
            <v>10451480</v>
          </cell>
          <cell r="J119">
            <v>682143037.35000002</v>
          </cell>
        </row>
        <row r="120">
          <cell r="B120" t="str">
            <v>NB</v>
          </cell>
          <cell r="C120">
            <v>57.8</v>
          </cell>
          <cell r="F120">
            <v>58</v>
          </cell>
          <cell r="I120">
            <v>38092395</v>
          </cell>
          <cell r="J120">
            <v>2209063811.9499998</v>
          </cell>
        </row>
        <row r="121">
          <cell r="B121" t="str">
            <v>NCR</v>
          </cell>
          <cell r="C121">
            <v>5.5</v>
          </cell>
          <cell r="F121">
            <v>5.5</v>
          </cell>
          <cell r="I121">
            <v>2103</v>
          </cell>
          <cell r="J121">
            <v>12723.15</v>
          </cell>
        </row>
        <row r="122">
          <cell r="B122" t="str">
            <v>NEIMETH</v>
          </cell>
          <cell r="C122">
            <v>3.7</v>
          </cell>
          <cell r="F122">
            <v>4.07</v>
          </cell>
          <cell r="I122">
            <v>8166860</v>
          </cell>
          <cell r="J122">
            <v>32623751.280000001</v>
          </cell>
        </row>
        <row r="123">
          <cell r="B123" t="str">
            <v>NEM</v>
          </cell>
          <cell r="C123">
            <v>17</v>
          </cell>
          <cell r="F123">
            <v>17</v>
          </cell>
          <cell r="I123">
            <v>975899</v>
          </cell>
          <cell r="J123">
            <v>16686157.449999999</v>
          </cell>
        </row>
        <row r="124">
          <cell r="B124" t="str">
            <v>NESTLE</v>
          </cell>
          <cell r="C124">
            <v>1500</v>
          </cell>
          <cell r="F124">
            <v>1500</v>
          </cell>
          <cell r="I124">
            <v>11345</v>
          </cell>
          <cell r="J124">
            <v>16277449.800000001</v>
          </cell>
        </row>
        <row r="125">
          <cell r="B125" t="str">
            <v>NGXGROUP</v>
          </cell>
          <cell r="C125">
            <v>41</v>
          </cell>
          <cell r="F125">
            <v>41</v>
          </cell>
          <cell r="I125">
            <v>277569</v>
          </cell>
          <cell r="J125">
            <v>11149086.699999999</v>
          </cell>
        </row>
        <row r="126">
          <cell r="B126" t="str">
            <v>NIDF</v>
          </cell>
          <cell r="C126">
            <v>118</v>
          </cell>
          <cell r="F126">
            <v>118</v>
          </cell>
          <cell r="I126">
            <v>162894</v>
          </cell>
          <cell r="J126">
            <v>18616148.5</v>
          </cell>
        </row>
        <row r="127">
          <cell r="B127" t="str">
            <v>NNFM</v>
          </cell>
          <cell r="C127">
            <v>93.2</v>
          </cell>
          <cell r="F127">
            <v>93.2</v>
          </cell>
          <cell r="I127">
            <v>260131</v>
          </cell>
          <cell r="J127">
            <v>24862059.300000001</v>
          </cell>
        </row>
        <row r="128">
          <cell r="B128" t="str">
            <v>NPFMCRFBK</v>
          </cell>
          <cell r="C128">
            <v>2.12</v>
          </cell>
          <cell r="F128">
            <v>2.12</v>
          </cell>
          <cell r="I128">
            <v>1848776</v>
          </cell>
          <cell r="J128">
            <v>3852073.92</v>
          </cell>
        </row>
        <row r="129">
          <cell r="B129" t="str">
            <v>NSLTECH</v>
          </cell>
          <cell r="C129">
            <v>0.6</v>
          </cell>
          <cell r="F129">
            <v>0.56999999999999995</v>
          </cell>
          <cell r="I129">
            <v>1723631</v>
          </cell>
          <cell r="J129">
            <v>984486.71</v>
          </cell>
        </row>
        <row r="130">
          <cell r="B130" t="str">
            <v>OANDO</v>
          </cell>
          <cell r="C130">
            <v>61</v>
          </cell>
          <cell r="F130">
            <v>63.2</v>
          </cell>
          <cell r="I130">
            <v>3802835</v>
          </cell>
          <cell r="J130">
            <v>241913888.65000001</v>
          </cell>
        </row>
        <row r="131">
          <cell r="B131" t="str">
            <v>OKOMUOIL</v>
          </cell>
          <cell r="C131">
            <v>680</v>
          </cell>
          <cell r="F131">
            <v>680</v>
          </cell>
          <cell r="I131">
            <v>5049798</v>
          </cell>
          <cell r="J131">
            <v>3462099946.3000011</v>
          </cell>
        </row>
        <row r="132">
          <cell r="B132" t="str">
            <v>OMATEK</v>
          </cell>
          <cell r="C132">
            <v>0.73</v>
          </cell>
          <cell r="F132">
            <v>0.73</v>
          </cell>
          <cell r="I132">
            <v>2565565</v>
          </cell>
          <cell r="J132">
            <v>1834435.19</v>
          </cell>
        </row>
        <row r="133">
          <cell r="B133" t="str">
            <v>PRESCO</v>
          </cell>
          <cell r="C133">
            <v>1100</v>
          </cell>
          <cell r="F133">
            <v>1210</v>
          </cell>
          <cell r="I133">
            <v>1024669</v>
          </cell>
          <cell r="J133">
            <v>1203962752.2</v>
          </cell>
        </row>
        <row r="134">
          <cell r="B134" t="str">
            <v>PRESTIGE</v>
          </cell>
          <cell r="C134">
            <v>1</v>
          </cell>
          <cell r="F134">
            <v>1.08</v>
          </cell>
          <cell r="I134">
            <v>4716981</v>
          </cell>
          <cell r="J134">
            <v>4815084.0999999996</v>
          </cell>
        </row>
        <row r="135">
          <cell r="B135" t="str">
            <v>PZ</v>
          </cell>
          <cell r="C135">
            <v>34</v>
          </cell>
          <cell r="F135">
            <v>37</v>
          </cell>
          <cell r="I135">
            <v>2185250</v>
          </cell>
          <cell r="J135">
            <v>79122110.650000006</v>
          </cell>
        </row>
        <row r="136">
          <cell r="B136" t="str">
            <v>REDSTAREX</v>
          </cell>
          <cell r="C136">
            <v>7.8</v>
          </cell>
          <cell r="F136">
            <v>7.5</v>
          </cell>
          <cell r="I136">
            <v>312084</v>
          </cell>
          <cell r="J136">
            <v>2360986.94</v>
          </cell>
        </row>
        <row r="137">
          <cell r="B137" t="str">
            <v>REGALINS</v>
          </cell>
          <cell r="C137">
            <v>0.64</v>
          </cell>
          <cell r="F137">
            <v>0.65</v>
          </cell>
          <cell r="I137">
            <v>9269172</v>
          </cell>
          <cell r="J137">
            <v>5582095.0099999998</v>
          </cell>
        </row>
        <row r="138">
          <cell r="B138" t="str">
            <v>ROYALEX</v>
          </cell>
          <cell r="C138">
            <v>0.95</v>
          </cell>
          <cell r="F138">
            <v>1.04</v>
          </cell>
          <cell r="I138">
            <v>7443919</v>
          </cell>
          <cell r="J138">
            <v>7261538.2999999998</v>
          </cell>
        </row>
        <row r="139">
          <cell r="B139" t="str">
            <v>RTBRISCOE</v>
          </cell>
          <cell r="C139">
            <v>2.4</v>
          </cell>
          <cell r="F139">
            <v>2.4500000000000002</v>
          </cell>
          <cell r="I139">
            <v>383979</v>
          </cell>
          <cell r="J139">
            <v>908783.98</v>
          </cell>
        </row>
        <row r="140">
          <cell r="B140" t="str">
            <v>SCOA</v>
          </cell>
          <cell r="C140">
            <v>5.39</v>
          </cell>
          <cell r="F140">
            <v>5.39</v>
          </cell>
          <cell r="I140">
            <v>32118</v>
          </cell>
          <cell r="J140">
            <v>160763.42000000001</v>
          </cell>
        </row>
        <row r="141">
          <cell r="B141" t="str">
            <v>SEPLAT</v>
          </cell>
          <cell r="C141">
            <v>5450</v>
          </cell>
          <cell r="F141">
            <v>5450</v>
          </cell>
          <cell r="I141">
            <v>33484</v>
          </cell>
          <cell r="J141">
            <v>180434645.19999999</v>
          </cell>
        </row>
        <row r="142">
          <cell r="B142" t="str">
            <v>SFSREIT</v>
          </cell>
          <cell r="C142">
            <v>226.6</v>
          </cell>
          <cell r="F142">
            <v>226.6</v>
          </cell>
          <cell r="I142">
            <v>2341</v>
          </cell>
          <cell r="J142">
            <v>582047</v>
          </cell>
        </row>
        <row r="143">
          <cell r="B143" t="str">
            <v>SKYAVN</v>
          </cell>
          <cell r="C143">
            <v>63</v>
          </cell>
          <cell r="F143">
            <v>64.7</v>
          </cell>
          <cell r="I143">
            <v>324094</v>
          </cell>
          <cell r="J143">
            <v>20507404.800000001</v>
          </cell>
        </row>
        <row r="144">
          <cell r="B144" t="str">
            <v>SOVRENINS</v>
          </cell>
          <cell r="C144">
            <v>1.1499999999999999</v>
          </cell>
          <cell r="F144">
            <v>1.26</v>
          </cell>
          <cell r="I144">
            <v>15445457</v>
          </cell>
          <cell r="J144">
            <v>18688675.829999998</v>
          </cell>
        </row>
        <row r="145">
          <cell r="B145" t="str">
            <v>STANBIC</v>
          </cell>
          <cell r="C145">
            <v>87</v>
          </cell>
          <cell r="F145">
            <v>87</v>
          </cell>
          <cell r="I145">
            <v>1151640</v>
          </cell>
          <cell r="J145">
            <v>100637151.25</v>
          </cell>
        </row>
        <row r="146">
          <cell r="B146" t="str">
            <v>STERLINGNG</v>
          </cell>
          <cell r="C146">
            <v>5.6</v>
          </cell>
          <cell r="F146">
            <v>5.79</v>
          </cell>
          <cell r="I146">
            <v>4452070</v>
          </cell>
          <cell r="J146">
            <v>25563072.539999999</v>
          </cell>
        </row>
        <row r="147">
          <cell r="B147" t="str">
            <v>SUNUASSUR</v>
          </cell>
          <cell r="C147">
            <v>4.5599999999999996</v>
          </cell>
          <cell r="F147">
            <v>4.95</v>
          </cell>
          <cell r="I147">
            <v>1497513</v>
          </cell>
          <cell r="J147">
            <v>7352459.2000000002</v>
          </cell>
        </row>
        <row r="148">
          <cell r="B148" t="str">
            <v>TANTALIZER</v>
          </cell>
          <cell r="C148">
            <v>2.2000000000000002</v>
          </cell>
          <cell r="F148">
            <v>2.19</v>
          </cell>
          <cell r="I148">
            <v>6667373</v>
          </cell>
          <cell r="J148">
            <v>14764057.560000001</v>
          </cell>
        </row>
        <row r="149">
          <cell r="B149" t="str">
            <v>THOMASWY</v>
          </cell>
          <cell r="C149">
            <v>2</v>
          </cell>
          <cell r="F149">
            <v>2.17</v>
          </cell>
          <cell r="I149">
            <v>1877657</v>
          </cell>
          <cell r="J149">
            <v>3614663.62</v>
          </cell>
        </row>
        <row r="150">
          <cell r="B150" t="str">
            <v>TIP</v>
          </cell>
          <cell r="C150">
            <v>6.75</v>
          </cell>
          <cell r="F150">
            <v>6.75</v>
          </cell>
          <cell r="I150">
            <v>1034136</v>
          </cell>
          <cell r="J150">
            <v>7007829.9000000004</v>
          </cell>
        </row>
        <row r="151">
          <cell r="B151" t="str">
            <v>TOTAL</v>
          </cell>
          <cell r="C151">
            <v>705</v>
          </cell>
          <cell r="F151">
            <v>705</v>
          </cell>
          <cell r="I151">
            <v>39350</v>
          </cell>
          <cell r="J151">
            <v>25099180.600000001</v>
          </cell>
        </row>
        <row r="152">
          <cell r="B152" t="str">
            <v>TRANSCOHOT</v>
          </cell>
          <cell r="C152">
            <v>132.80000000000001</v>
          </cell>
          <cell r="F152">
            <v>132.80000000000001</v>
          </cell>
          <cell r="I152">
            <v>17991</v>
          </cell>
          <cell r="J152">
            <v>2291327.2999999998</v>
          </cell>
        </row>
        <row r="153">
          <cell r="B153" t="str">
            <v>TRANSCORP</v>
          </cell>
          <cell r="C153">
            <v>47</v>
          </cell>
          <cell r="F153">
            <v>48</v>
          </cell>
          <cell r="I153">
            <v>3676728</v>
          </cell>
          <cell r="J153">
            <v>174087384.40000001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14550</v>
          </cell>
          <cell r="J154">
            <v>31282.5</v>
          </cell>
        </row>
        <row r="155">
          <cell r="B155" t="str">
            <v>TRANSPOWER</v>
          </cell>
          <cell r="C155">
            <v>320</v>
          </cell>
          <cell r="F155">
            <v>320</v>
          </cell>
          <cell r="I155">
            <v>121821</v>
          </cell>
          <cell r="J155">
            <v>35290986.5</v>
          </cell>
        </row>
        <row r="156">
          <cell r="B156" t="str">
            <v>TRIPPLEG</v>
          </cell>
          <cell r="C156">
            <v>2.0499999999999998</v>
          </cell>
          <cell r="F156">
            <v>2.25</v>
          </cell>
          <cell r="I156">
            <v>595685</v>
          </cell>
          <cell r="J156">
            <v>1340291.25</v>
          </cell>
        </row>
        <row r="157">
          <cell r="B157" t="str">
            <v>UACN</v>
          </cell>
          <cell r="C157">
            <v>34.5</v>
          </cell>
          <cell r="F157">
            <v>34.5</v>
          </cell>
          <cell r="I157">
            <v>375412</v>
          </cell>
          <cell r="J157">
            <v>12714311.1</v>
          </cell>
        </row>
        <row r="158">
          <cell r="B158" t="str">
            <v>UBA</v>
          </cell>
          <cell r="C158">
            <v>34.4</v>
          </cell>
          <cell r="F158">
            <v>34.9</v>
          </cell>
          <cell r="I158">
            <v>10950365</v>
          </cell>
          <cell r="J158">
            <v>379839896.05000001</v>
          </cell>
        </row>
        <row r="159">
          <cell r="B159" t="str">
            <v>UCAP</v>
          </cell>
          <cell r="C159">
            <v>19</v>
          </cell>
          <cell r="F159">
            <v>19.350000000000001</v>
          </cell>
          <cell r="I159">
            <v>6352267</v>
          </cell>
          <cell r="J159">
            <v>121515198.05</v>
          </cell>
        </row>
        <row r="160">
          <cell r="B160" t="str">
            <v>UHOMREIT</v>
          </cell>
          <cell r="C160">
            <v>50.25</v>
          </cell>
          <cell r="F160">
            <v>50.25</v>
          </cell>
          <cell r="I160">
            <v>14880</v>
          </cell>
          <cell r="J160">
            <v>774320</v>
          </cell>
        </row>
        <row r="161">
          <cell r="B161" t="str">
            <v>UNILEVER</v>
          </cell>
          <cell r="C161">
            <v>46.05</v>
          </cell>
          <cell r="F161">
            <v>46.05</v>
          </cell>
          <cell r="I161">
            <v>270256</v>
          </cell>
          <cell r="J161">
            <v>12132099.5</v>
          </cell>
        </row>
        <row r="162">
          <cell r="B162" t="str">
            <v>UNIONDICON</v>
          </cell>
          <cell r="C162">
            <v>7.3</v>
          </cell>
          <cell r="F162">
            <v>7.3</v>
          </cell>
          <cell r="I162">
            <v>48550</v>
          </cell>
          <cell r="J162">
            <v>327115</v>
          </cell>
        </row>
        <row r="163">
          <cell r="B163" t="str">
            <v>UNIVINSURE</v>
          </cell>
          <cell r="C163">
            <v>0.54</v>
          </cell>
          <cell r="F163">
            <v>0.54</v>
          </cell>
          <cell r="I163">
            <v>9310851</v>
          </cell>
          <cell r="J163">
            <v>4952118.2300000004</v>
          </cell>
        </row>
        <row r="164">
          <cell r="B164" t="str">
            <v>UPDC</v>
          </cell>
          <cell r="C164">
            <v>3</v>
          </cell>
          <cell r="F164">
            <v>3</v>
          </cell>
          <cell r="I164">
            <v>8820894</v>
          </cell>
          <cell r="J164">
            <v>26490918.579999998</v>
          </cell>
        </row>
        <row r="165">
          <cell r="B165" t="str">
            <v>UPDCREIT</v>
          </cell>
          <cell r="C165">
            <v>6</v>
          </cell>
          <cell r="F165">
            <v>6.3</v>
          </cell>
          <cell r="I165">
            <v>746412</v>
          </cell>
          <cell r="J165">
            <v>4628432.95</v>
          </cell>
        </row>
        <row r="166">
          <cell r="B166" t="str">
            <v>UPL</v>
          </cell>
          <cell r="C166">
            <v>6.02</v>
          </cell>
          <cell r="F166">
            <v>6.62</v>
          </cell>
          <cell r="I166">
            <v>1096574</v>
          </cell>
          <cell r="J166">
            <v>6711621.6500000004</v>
          </cell>
        </row>
        <row r="167">
          <cell r="B167" t="str">
            <v>VERITASKAP</v>
          </cell>
          <cell r="C167">
            <v>0.98</v>
          </cell>
          <cell r="F167">
            <v>1</v>
          </cell>
          <cell r="I167">
            <v>6449409</v>
          </cell>
          <cell r="J167">
            <v>6362697.0700000003</v>
          </cell>
        </row>
        <row r="168">
          <cell r="B168" t="str">
            <v>VFDGROUP</v>
          </cell>
          <cell r="C168">
            <v>15</v>
          </cell>
          <cell r="F168">
            <v>15</v>
          </cell>
          <cell r="I168">
            <v>2722348</v>
          </cell>
          <cell r="J168">
            <v>41077207</v>
          </cell>
        </row>
        <row r="169">
          <cell r="B169" t="str">
            <v>VITAFOAM</v>
          </cell>
          <cell r="C169">
            <v>63.6</v>
          </cell>
          <cell r="F169">
            <v>69.900000000000006</v>
          </cell>
          <cell r="I169">
            <v>2021134</v>
          </cell>
          <cell r="J169">
            <v>139144184.40000001</v>
          </cell>
        </row>
        <row r="170">
          <cell r="B170" t="str">
            <v>WAPCO</v>
          </cell>
          <cell r="C170">
            <v>86</v>
          </cell>
          <cell r="F170">
            <v>86</v>
          </cell>
          <cell r="I170">
            <v>1975171</v>
          </cell>
          <cell r="J170">
            <v>169697869.84999999</v>
          </cell>
        </row>
        <row r="171">
          <cell r="B171" t="str">
            <v>WAPIC</v>
          </cell>
          <cell r="C171">
            <v>2</v>
          </cell>
          <cell r="F171">
            <v>2.0499999999999998</v>
          </cell>
          <cell r="I171">
            <v>3647825</v>
          </cell>
          <cell r="J171">
            <v>7313455.1500000004</v>
          </cell>
        </row>
        <row r="172">
          <cell r="B172" t="str">
            <v>WEMABANK</v>
          </cell>
          <cell r="C172">
            <v>14</v>
          </cell>
          <cell r="F172">
            <v>14.5</v>
          </cell>
          <cell r="I172">
            <v>6860416</v>
          </cell>
          <cell r="J172">
            <v>97534686.200000003</v>
          </cell>
        </row>
        <row r="173">
          <cell r="B173" t="str">
            <v>ZENITHBANK</v>
          </cell>
          <cell r="C173">
            <v>49.9</v>
          </cell>
          <cell r="F173">
            <v>50.85</v>
          </cell>
          <cell r="I173">
            <v>46255345</v>
          </cell>
          <cell r="J173">
            <v>2347392045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E0954-C337-4504-9F66-8013963332C2}">
  <dimension ref="A1:AU292"/>
  <sheetViews>
    <sheetView tabSelected="1" zoomScale="97" zoomScaleNormal="97" workbookViewId="0">
      <selection activeCell="H17" sqref="H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45831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COUNTIFS(W9:W253,"&gt;"&amp;LARGE(W9:W253,MIN(AH4,COUNT(W9:W253))))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5.9</v>
      </c>
      <c r="E9" s="41">
        <v>5.9</v>
      </c>
      <c r="F9" s="42">
        <v>5.9</v>
      </c>
      <c r="G9" s="43">
        <v>0</v>
      </c>
      <c r="H9" s="43">
        <v>0</v>
      </c>
      <c r="I9" s="44">
        <v>58602</v>
      </c>
      <c r="J9" s="45">
        <v>343189.07</v>
      </c>
      <c r="K9" s="46">
        <v>0.96666666666666679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303.60000000000002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0.96666666666666679</v>
      </c>
      <c r="Y9" s="53">
        <f t="shared" ref="Y9:Y72" si="4">IF(ISTEXT(B9),I9,"")</f>
        <v>58602</v>
      </c>
      <c r="Z9" s="53">
        <f t="shared" ref="Z9:Z72" si="5">IF(ISTEXT(B9),J9,"")</f>
        <v>343189.07</v>
      </c>
      <c r="AA9" s="8">
        <v>1</v>
      </c>
      <c r="AB9" s="54" t="str" cm="1">
        <f t="array" ref="AB9">IF($AC9="","",INDEX($V$9:$V$253,SMALL(IF($W$9:$W$253=$AC9,ROW($V$9:$V$253)-ROW($V$9)+1),COUNTIFS($AC$9:AC9,AC9))))</f>
        <v>JBERGER</v>
      </c>
      <c r="AC9" s="55">
        <f>IF(ROWS($AC$9:AC9)&lt;=$AC$5,SMALL($W$9:$W$253,ROWS($AC$9:AC9)),"")</f>
        <v>-7.4803149606299218E-2</v>
      </c>
      <c r="AD9" s="56" t="str">
        <f t="shared" ref="AD9:AD18" si="6">INDEX($V$9:$Z$253,MATCH(AE9,$W$9:$W$253,0)+0,1)</f>
        <v>JBERGER</v>
      </c>
      <c r="AE9" s="57">
        <f>_xlfn.MINIFS($W$9:$W$253,$W$9:$W$253,"&lt;&gt;0")</f>
        <v>-7.4803149606299218E-2</v>
      </c>
      <c r="AF9" s="57"/>
      <c r="AG9" s="54" t="str" cm="1">
        <f t="array" ref="AG9">IF($AH9="","",INDEX($V$9:$V$253,SMALL(IF($W$9:$W$253=$AH9,ROW($V$9:$V$253)-ROW($V$9)+1),COUNTIFS($AH$9:AH9,AH9))))</f>
        <v>BETAGLAS</v>
      </c>
      <c r="AH9" s="55">
        <f>IF(ROWS($AH$9:AH9)&lt;=$AH$5,LARGE($W$9:$W$253,ROWS($AH$9:AH9)),"")</f>
        <v>0.10000000000000009</v>
      </c>
      <c r="AJ9" s="56" t="str">
        <f t="shared" ref="AJ9:AJ18" si="7">INDEX($V$9:$Z$253,MATCH(AK9,$X$9:$X$253,0)+0,1)</f>
        <v>VFDGROUP</v>
      </c>
      <c r="AK9" s="57">
        <f>_xlfn.MINIFS($X$9:$X$253,$X$9:$X$253,"&lt;&gt;0")</f>
        <v>-0.66216216216216217</v>
      </c>
      <c r="AM9" s="56" t="str">
        <f t="shared" ref="AM9:AM18" si="8">INDEX($V$9:$Z$253,MATCH(AN9,$X$9:$X$253,0)+0,1)</f>
        <v>BETAGLAS</v>
      </c>
      <c r="AN9" s="57">
        <f t="shared" ref="AN9:AN18" si="9">LARGE($X$9:$X$253,AA9)</f>
        <v>3.6779661016949152</v>
      </c>
      <c r="AP9" s="56" t="str">
        <f t="shared" ref="AP9:AP18" si="10">INDEX($V$9:$Z$253,MATCH(AQ9,$Y$9:$Y$253,0)+0,1)</f>
        <v>FIDELITYBK</v>
      </c>
      <c r="AQ9" s="58">
        <f t="shared" ref="AQ9:AQ18" si="11">LARGE($Y$9:$Y$253,AA9)</f>
        <v>141709822</v>
      </c>
      <c r="AR9" s="58"/>
      <c r="AS9" s="56" t="str">
        <f t="shared" ref="AS9:AS18" si="12">INDEX($V$9:$Z$253,MATCH(AT9,$Z$9:$Z$253,0)+0,1)</f>
        <v>OKOMUOIL</v>
      </c>
      <c r="AT9" s="59">
        <f t="shared" ref="AT9:AT18" si="13">LARGE($Z$9:$Z$253,AA9)</f>
        <v>3462099946.3000011</v>
      </c>
    </row>
    <row r="10" spans="2:46" x14ac:dyDescent="0.3">
      <c r="B10" s="60" t="s">
        <v>26</v>
      </c>
      <c r="C10" s="41">
        <v>2.7</v>
      </c>
      <c r="D10" s="61">
        <v>2.6</v>
      </c>
      <c r="E10" s="61">
        <v>2.6</v>
      </c>
      <c r="F10" s="42">
        <v>2.6</v>
      </c>
      <c r="G10" s="43">
        <v>-0.10000000000000009</v>
      </c>
      <c r="H10" s="43">
        <v>-3.7037037037037068</v>
      </c>
      <c r="I10" s="44">
        <v>724676</v>
      </c>
      <c r="J10" s="62">
        <v>1919375.44</v>
      </c>
      <c r="K10" s="46">
        <v>1.1138211382113821</v>
      </c>
      <c r="L10" s="47"/>
      <c r="N10" s="48" t="str">
        <v>CHAMPION</v>
      </c>
      <c r="O10" s="49">
        <f t="shared" si="0"/>
        <v>9.02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10.000000000000005</v>
      </c>
      <c r="V10" s="7" t="str">
        <f t="shared" si="2"/>
        <v>ABCTRANS</v>
      </c>
      <c r="W10" s="52">
        <f t="shared" ref="W10:W73" si="15">IF(ISTEXT(B10),H10,"")/100</f>
        <v>-3.703703703703707E-2</v>
      </c>
      <c r="X10" s="52">
        <f t="shared" si="3"/>
        <v>1.1138211382113821</v>
      </c>
      <c r="Y10" s="53">
        <f t="shared" si="4"/>
        <v>724676</v>
      </c>
      <c r="Z10" s="53">
        <f t="shared" si="5"/>
        <v>1919375.44</v>
      </c>
      <c r="AA10" s="8">
        <v>2</v>
      </c>
      <c r="AB10" s="54" t="str" cm="1">
        <f t="array" ref="AB10">IF($AC10="","",INDEX($V$9:$V$253,SMALL(IF($W$9:$W$253=$AC10,ROW($V$9:$V$253)-ROW($V$9)+1),COUNTIFS($AC$9:AC10,AC10))))</f>
        <v>CHAMS</v>
      </c>
      <c r="AC10" s="55">
        <f>IF(ROWS($AC$9:AC10)&lt;=$AC$5,SMALL($W$9:$W$253,ROWS($AC$9:AC10)),"")</f>
        <v>-5.0925925925926069E-2</v>
      </c>
      <c r="AD10" s="56" t="str">
        <f t="shared" si="6"/>
        <v>CHAMS</v>
      </c>
      <c r="AE10" s="57">
        <f t="shared" ref="AE10:AE18" si="16">SMALL($W$9:$W$253,AA10)</f>
        <v>-5.0925925925926069E-2</v>
      </c>
      <c r="AF10" s="57"/>
      <c r="AG10" s="54" t="str" cm="1">
        <f t="array" ref="AG10">IF($AH10="","",INDEX($V$9:$V$253,SMALL(IF($W$9:$W$253=$AH10,ROW($V$9:$V$253)-ROW($V$9)+1),COUNTIFS($AH$9:AH10,AH10))))</f>
        <v>CHAMPION</v>
      </c>
      <c r="AH10" s="55">
        <f>IF(ROWS($AH$9:AH10)&lt;=$AH$5,LARGE($W$9:$W$253,ROWS($AH$9:AH10)),"")</f>
        <v>0.10000000000000009</v>
      </c>
      <c r="AJ10" s="56" t="str">
        <f t="shared" si="7"/>
        <v>SUNUASSUR</v>
      </c>
      <c r="AK10" s="57">
        <f t="shared" ref="AK10:AK18" si="17">SMALL($X$9:$X$253,AA10)</f>
        <v>-0.53953488372093017</v>
      </c>
      <c r="AM10" s="56" t="str">
        <f t="shared" si="8"/>
        <v>HONYFLOUR</v>
      </c>
      <c r="AN10" s="57">
        <f t="shared" si="9"/>
        <v>2.4285714285714288</v>
      </c>
      <c r="AP10" s="56" t="str">
        <f t="shared" si="10"/>
        <v>ZENITHBANK</v>
      </c>
      <c r="AQ10" s="58">
        <f t="shared" si="11"/>
        <v>46255345</v>
      </c>
      <c r="AR10" s="58"/>
      <c r="AS10" s="56" t="str">
        <f t="shared" si="12"/>
        <v>FIDELITYBK</v>
      </c>
      <c r="AT10" s="59">
        <f t="shared" si="13"/>
        <v>2664566385.5999999</v>
      </c>
    </row>
    <row r="11" spans="2:46" x14ac:dyDescent="0.3">
      <c r="B11" s="60" t="s">
        <v>27</v>
      </c>
      <c r="C11" s="41">
        <v>4.66</v>
      </c>
      <c r="D11" s="61">
        <v>4.66</v>
      </c>
      <c r="E11" s="61">
        <v>4.66</v>
      </c>
      <c r="F11" s="42">
        <v>4.66</v>
      </c>
      <c r="G11" s="43">
        <v>0</v>
      </c>
      <c r="H11" s="43">
        <v>0</v>
      </c>
      <c r="I11" s="44">
        <v>129298</v>
      </c>
      <c r="J11" s="62">
        <v>613080.62</v>
      </c>
      <c r="K11" s="46">
        <v>0.55333333333333345</v>
      </c>
      <c r="L11" s="47"/>
      <c r="N11" s="48" t="str">
        <v>FTNCOCOA</v>
      </c>
      <c r="O11" s="49">
        <f t="shared" si="0"/>
        <v>3.08</v>
      </c>
      <c r="P11" s="50" t="str">
        <f t="shared" si="14"/>
        <v>10%</v>
      </c>
      <c r="T11" s="51">
        <f t="shared" si="1"/>
        <v>10.000000000000009</v>
      </c>
      <c r="V11" s="7" t="str">
        <f t="shared" si="2"/>
        <v>ACADEMY</v>
      </c>
      <c r="W11" s="52">
        <f t="shared" si="15"/>
        <v>0</v>
      </c>
      <c r="X11" s="52">
        <f t="shared" si="3"/>
        <v>0.55333333333333345</v>
      </c>
      <c r="Y11" s="53">
        <f t="shared" si="4"/>
        <v>129298</v>
      </c>
      <c r="Z11" s="53">
        <f t="shared" si="5"/>
        <v>613080.62</v>
      </c>
      <c r="AA11" s="8">
        <v>3</v>
      </c>
      <c r="AB11" s="54" t="str" cm="1">
        <f t="array" ref="AB11">IF($AC11="","",INDEX($V$9:$V$253,SMALL(IF($W$9:$W$253=$AC11,ROW($V$9:$V$253)-ROW($V$9)+1),COUNTIFS($AC$9:AC11,AC11))))</f>
        <v>NSLTECH</v>
      </c>
      <c r="AC11" s="55">
        <f>IF(ROWS($AC$9:AC11)&lt;=$AC$5,SMALL($W$9:$W$253,ROWS($AC$9:AC11)),"")</f>
        <v>-5.0000000000000044E-2</v>
      </c>
      <c r="AD11" s="56" t="str">
        <f t="shared" si="6"/>
        <v>NSLTECH</v>
      </c>
      <c r="AE11" s="57">
        <f t="shared" si="16"/>
        <v>-5.0000000000000044E-2</v>
      </c>
      <c r="AF11" s="57"/>
      <c r="AG11" s="54" t="str" cm="1">
        <f t="array" ref="AG11">IF($AH11="","",INDEX($V$9:$V$253,SMALL(IF($W$9:$W$253=$AH11,ROW($V$9:$V$253)-ROW($V$9)+1),COUNTIFS($AH$9:AH11,AH11))))</f>
        <v>FTNCOCOA</v>
      </c>
      <c r="AH11" s="55">
        <f>IF(ROWS($AH$9:AH11)&lt;=$AH$5,LARGE($W$9:$W$253,ROWS($AH$9:AH11)),"")</f>
        <v>0.10000000000000005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VITAFOAM</v>
      </c>
      <c r="AN11" s="57">
        <f t="shared" si="9"/>
        <v>2.0391304347826091</v>
      </c>
      <c r="AP11" s="56" t="str">
        <f t="shared" si="10"/>
        <v>NB</v>
      </c>
      <c r="AQ11" s="58">
        <f t="shared" si="11"/>
        <v>38092395</v>
      </c>
      <c r="AR11" s="58"/>
      <c r="AS11" s="56" t="str">
        <f t="shared" si="12"/>
        <v>ZENITHBANK</v>
      </c>
      <c r="AT11" s="59">
        <f t="shared" si="13"/>
        <v>2347392045</v>
      </c>
    </row>
    <row r="12" spans="2:46" x14ac:dyDescent="0.3">
      <c r="B12" s="60" t="s">
        <v>28</v>
      </c>
      <c r="C12" s="41">
        <v>21.9</v>
      </c>
      <c r="D12" s="41">
        <v>22.4</v>
      </c>
      <c r="E12" s="41">
        <v>22.15</v>
      </c>
      <c r="F12" s="42">
        <v>22.4</v>
      </c>
      <c r="G12" s="43">
        <v>0.5</v>
      </c>
      <c r="H12" s="43">
        <v>2.2831050228310503</v>
      </c>
      <c r="I12" s="44">
        <v>37930044</v>
      </c>
      <c r="J12" s="62">
        <v>843734402.20000005</v>
      </c>
      <c r="K12" s="46">
        <v>-6.079664570230614E-2</v>
      </c>
      <c r="L12" s="47"/>
      <c r="N12" s="48" t="str">
        <v>NEIMETH</v>
      </c>
      <c r="O12" s="49">
        <f t="shared" si="0"/>
        <v>4.07</v>
      </c>
      <c r="P12" s="50" t="str">
        <f t="shared" si="14"/>
        <v>10%</v>
      </c>
      <c r="T12" s="51">
        <f t="shared" si="1"/>
        <v>10.000000000000002</v>
      </c>
      <c r="V12" s="7" t="str">
        <f t="shared" si="2"/>
        <v>ACCESSCORP</v>
      </c>
      <c r="W12" s="52">
        <f t="shared" si="15"/>
        <v>2.2831050228310504E-2</v>
      </c>
      <c r="X12" s="52">
        <f t="shared" si="3"/>
        <v>-6.079664570230614E-2</v>
      </c>
      <c r="Y12" s="53">
        <f t="shared" si="4"/>
        <v>37930044</v>
      </c>
      <c r="Z12" s="53">
        <f t="shared" si="5"/>
        <v>843734402.20000005</v>
      </c>
      <c r="AA12" s="8">
        <v>4</v>
      </c>
      <c r="AB12" s="54" t="str" cm="1">
        <f t="array" ref="AB12">IF($AC12="","",INDEX($V$9:$V$253,SMALL(IF($W$9:$W$253=$AC12,ROW($V$9:$V$253)-ROW($V$9)+1),COUNTIFS($AC$9:AC12,AC12))))</f>
        <v>MULTIVERSE</v>
      </c>
      <c r="AC12" s="55">
        <f>IF(ROWS($AC$9:AC12)&lt;=$AC$5,SMALL($W$9:$W$253,ROWS($AC$9:AC12)),"")</f>
        <v>-4.6632124352331716E-2</v>
      </c>
      <c r="AD12" s="56" t="str">
        <f t="shared" si="6"/>
        <v>MULTIVERSE</v>
      </c>
      <c r="AE12" s="57">
        <f t="shared" si="16"/>
        <v>-4.6632124352331716E-2</v>
      </c>
      <c r="AF12" s="57"/>
      <c r="AG12" s="54" t="str" cm="1">
        <f t="array" ref="AG12">IF($AH12="","",INDEX($V$9:$V$253,SMALL(IF($W$9:$W$253=$AH12,ROW($V$9:$V$253)-ROW($V$9)+1),COUNTIFS($AH$9:AH12,AH12))))</f>
        <v>NEIMETH</v>
      </c>
      <c r="AH12" s="55">
        <f>IF(ROWS($AH$9:AH12)&lt;=$AH$5,LARGE($W$9:$W$253,ROWS($AH$9:AH12)),"")</f>
        <v>0.10000000000000002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TIP</v>
      </c>
      <c r="AN12" s="57">
        <f t="shared" si="9"/>
        <v>1.7000000000000002</v>
      </c>
      <c r="AP12" s="56" t="str">
        <f t="shared" si="10"/>
        <v>FTNCOCOA</v>
      </c>
      <c r="AQ12" s="58">
        <f t="shared" si="11"/>
        <v>37975746</v>
      </c>
      <c r="AR12" s="58"/>
      <c r="AS12" s="56" t="str">
        <f t="shared" si="12"/>
        <v>NB</v>
      </c>
      <c r="AT12" s="59">
        <f t="shared" si="13"/>
        <v>2209063811.9499998</v>
      </c>
    </row>
    <row r="13" spans="2:46" x14ac:dyDescent="0.3">
      <c r="B13" s="60" t="s">
        <v>29</v>
      </c>
      <c r="C13" s="41">
        <v>16</v>
      </c>
      <c r="D13" s="61">
        <v>15.85</v>
      </c>
      <c r="E13" s="61">
        <v>15.85</v>
      </c>
      <c r="F13" s="42">
        <v>15.85</v>
      </c>
      <c r="G13" s="43">
        <v>-0.15000000000000036</v>
      </c>
      <c r="H13" s="43">
        <v>-0.93750000000000222</v>
      </c>
      <c r="I13" s="44">
        <v>682355</v>
      </c>
      <c r="J13" s="62">
        <v>10867464.4</v>
      </c>
      <c r="K13" s="46">
        <v>-0.22871046228710468</v>
      </c>
      <c r="L13" s="47"/>
      <c r="N13" s="48" t="str">
        <v>PRESCO</v>
      </c>
      <c r="O13" s="49">
        <f t="shared" si="0"/>
        <v>1210</v>
      </c>
      <c r="P13" s="50" t="str">
        <f t="shared" si="14"/>
        <v>10%</v>
      </c>
      <c r="T13" s="51">
        <f t="shared" si="1"/>
        <v>10</v>
      </c>
      <c r="V13" s="7" t="str">
        <f t="shared" si="2"/>
        <v>AFRIPRUD</v>
      </c>
      <c r="W13" s="52">
        <f t="shared" si="15"/>
        <v>-9.3750000000000222E-3</v>
      </c>
      <c r="X13" s="52">
        <f t="shared" si="3"/>
        <v>-0.22871046228710468</v>
      </c>
      <c r="Y13" s="53">
        <f t="shared" si="4"/>
        <v>682355</v>
      </c>
      <c r="Z13" s="53">
        <f t="shared" si="5"/>
        <v>10867464.4</v>
      </c>
      <c r="AA13" s="8">
        <v>5</v>
      </c>
      <c r="AB13" s="54" t="str" cm="1">
        <f t="array" ref="AB13">IF($AC13="","",INDEX($V$9:$V$253,SMALL(IF($W$9:$W$253=$AC13,ROW($V$9:$V$253)-ROW($V$9)+1),COUNTIFS($AC$9:AC13,AC13))))</f>
        <v>REDSTAREX</v>
      </c>
      <c r="AC13" s="55">
        <f>IF(ROWS($AC$9:AC13)&lt;=$AC$5,SMALL($W$9:$W$253,ROWS($AC$9:AC13)),"")</f>
        <v>-3.8461538461538443E-2</v>
      </c>
      <c r="AD13" s="56" t="str">
        <f t="shared" si="6"/>
        <v>REDSTAREX</v>
      </c>
      <c r="AE13" s="57">
        <f t="shared" si="16"/>
        <v>-3.8461538461538443E-2</v>
      </c>
      <c r="AF13" s="57"/>
      <c r="AG13" s="54" t="str" cm="1">
        <f t="array" ref="AG13">IF($AH13="","",INDEX($V$9:$V$253,SMALL(IF($W$9:$W$253=$AH13,ROW($V$9:$V$253)-ROW($V$9)+1),COUNTIFS($AH$9:AH13,AH13))))</f>
        <v>PRESCO</v>
      </c>
      <c r="AH13" s="55">
        <f>IF(ROWS($AH$9:AH13)&lt;=$AH$5,LARGE($W$9:$W$253,ROWS($AH$9:AH13)),"")</f>
        <v>0.1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FIDSON</v>
      </c>
      <c r="AN13" s="57">
        <f t="shared" si="9"/>
        <v>1.6419354838709679</v>
      </c>
      <c r="AP13" s="56" t="str">
        <f t="shared" si="10"/>
        <v>ACCESSCORP</v>
      </c>
      <c r="AQ13" s="58">
        <f t="shared" si="11"/>
        <v>37930044</v>
      </c>
      <c r="AR13" s="58"/>
      <c r="AS13" s="56" t="str">
        <f t="shared" si="12"/>
        <v>PRESCO</v>
      </c>
      <c r="AT13" s="59">
        <f t="shared" si="13"/>
        <v>1203962752.2</v>
      </c>
    </row>
    <row r="14" spans="2:46" x14ac:dyDescent="0.3">
      <c r="B14" s="60" t="s">
        <v>30</v>
      </c>
      <c r="C14" s="41">
        <v>1.6</v>
      </c>
      <c r="D14" s="41">
        <v>1.64</v>
      </c>
      <c r="E14" s="41">
        <v>1.56</v>
      </c>
      <c r="F14" s="42">
        <v>1.59</v>
      </c>
      <c r="G14" s="43">
        <v>-1.0000000000000009E-2</v>
      </c>
      <c r="H14" s="43">
        <v>-0.62500000000000056</v>
      </c>
      <c r="I14" s="44">
        <v>11251221</v>
      </c>
      <c r="J14" s="62">
        <v>17812228.350000001</v>
      </c>
      <c r="K14" s="46">
        <v>0.1118881118881121</v>
      </c>
      <c r="L14" s="47"/>
      <c r="N14" s="48" t="str">
        <v>LEGENDINT</v>
      </c>
      <c r="O14" s="49">
        <f t="shared" si="0"/>
        <v>8.7100000000000009</v>
      </c>
      <c r="P14" s="50" t="str">
        <f t="shared" si="14"/>
        <v>10%</v>
      </c>
      <c r="T14" s="51">
        <f t="shared" si="1"/>
        <v>9.9747474747474865</v>
      </c>
      <c r="V14" s="7" t="str">
        <f t="shared" si="2"/>
        <v>AIICO</v>
      </c>
      <c r="W14" s="52">
        <f t="shared" si="15"/>
        <v>-6.2500000000000056E-3</v>
      </c>
      <c r="X14" s="52">
        <f t="shared" si="3"/>
        <v>0.1118881118881121</v>
      </c>
      <c r="Y14" s="53">
        <f t="shared" si="4"/>
        <v>11251221</v>
      </c>
      <c r="Z14" s="53">
        <f t="shared" si="5"/>
        <v>17812228.350000001</v>
      </c>
      <c r="AA14" s="8">
        <v>6</v>
      </c>
      <c r="AB14" s="54" t="str" cm="1">
        <f t="array" ref="AB14">IF($AC14="","",INDEX($V$9:$V$253,SMALL(IF($W$9:$W$253=$AC14,ROW($V$9:$V$253)-ROW($V$9)+1),COUNTIFS($AC$9:AC14,AC14))))</f>
        <v>ABCTRANS</v>
      </c>
      <c r="AC14" s="55">
        <f>IF(ROWS($AC$9:AC14)&lt;=$AC$5,SMALL($W$9:$W$253,ROWS($AC$9:AC14)),"")</f>
        <v>-3.703703703703707E-2</v>
      </c>
      <c r="AD14" s="56" t="str">
        <f t="shared" si="6"/>
        <v>ABCTRANS</v>
      </c>
      <c r="AE14" s="57">
        <f t="shared" si="16"/>
        <v>-3.703703703703707E-2</v>
      </c>
      <c r="AF14" s="57"/>
      <c r="AG14" s="54" t="str" cm="1">
        <f t="array" ref="AG14">IF($AH14="","",INDEX($V$9:$V$253,SMALL(IF($W$9:$W$253=$AH14,ROW($V$9:$V$253)-ROW($V$9)+1),COUNTIFS($AH$9:AH14,AH14))))</f>
        <v>LEGENDINT</v>
      </c>
      <c r="AH14" s="55">
        <f>IF(ROWS($AH$9:AH14)&lt;=$AH$5,LARGE($W$9:$W$253,ROWS($AH$9:AH14)),"")</f>
        <v>9.9747474747474862E-2</v>
      </c>
      <c r="AJ14" s="56" t="str">
        <f t="shared" si="7"/>
        <v>VERITASKAP</v>
      </c>
      <c r="AK14" s="57">
        <f t="shared" si="17"/>
        <v>-0.26470588235294124</v>
      </c>
      <c r="AM14" s="56" t="str">
        <f t="shared" si="8"/>
        <v>SCOA</v>
      </c>
      <c r="AN14" s="57">
        <f t="shared" si="9"/>
        <v>1.616504854368932</v>
      </c>
      <c r="AP14" s="56" t="str">
        <f t="shared" si="10"/>
        <v>CUSTODIAN</v>
      </c>
      <c r="AQ14" s="58">
        <f t="shared" si="11"/>
        <v>21490539</v>
      </c>
      <c r="AR14" s="58"/>
      <c r="AS14" s="56" t="str">
        <f t="shared" si="12"/>
        <v>GTCO</v>
      </c>
      <c r="AT14" s="59">
        <f t="shared" si="13"/>
        <v>1113632217.9000001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55</v>
      </c>
      <c r="J15" s="62">
        <v>139782.5</v>
      </c>
      <c r="K15" s="46">
        <v>7.1213315406370103E-2</v>
      </c>
      <c r="L15" s="47"/>
      <c r="N15" s="48" t="str">
        <v>UPL</v>
      </c>
      <c r="O15" s="49">
        <f t="shared" si="0"/>
        <v>6.62</v>
      </c>
      <c r="P15" s="50" t="str">
        <f>IF($T$8="change",ROUNDUP((T15*1),1)&amp;"%",IF($T$8="YTD",ROUNDUP((T15*100),0)&amp;"%",T15))</f>
        <v>10%</v>
      </c>
      <c r="T15" s="51">
        <f t="shared" si="1"/>
        <v>9.9667774086378831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55</v>
      </c>
      <c r="Z15" s="53">
        <f t="shared" si="5"/>
        <v>139782.5</v>
      </c>
      <c r="AA15" s="8">
        <v>7</v>
      </c>
      <c r="AB15" s="54" t="str" cm="1">
        <f t="array" ref="AB15">IF($AC15="","",INDEX($V$9:$V$253,SMALL(IF($W$9:$W$253=$AC15,ROW($V$9:$V$253)-ROW($V$9)+1),COUNTIFS($AC$9:AC15,AC15))))</f>
        <v>CADBURY</v>
      </c>
      <c r="AC15" s="55">
        <f>IF(ROWS($AC$9:AC15)&lt;=$AC$5,SMALL($W$9:$W$253,ROWS($AC$9:AC15)),"")</f>
        <v>-2.363184079601997E-2</v>
      </c>
      <c r="AD15" s="56" t="str">
        <f t="shared" si="6"/>
        <v>CADBURY</v>
      </c>
      <c r="AE15" s="57">
        <f t="shared" si="16"/>
        <v>-2.363184079601997E-2</v>
      </c>
      <c r="AF15" s="57"/>
      <c r="AG15" s="54" t="str" cm="1">
        <f t="array" ref="AG15">IF($AH15="","",INDEX($V$9:$V$253,SMALL(IF($W$9:$W$253=$AH15,ROW($V$9:$V$253)-ROW($V$9)+1),COUNTIFS($AH$9:AH15,AH15))))</f>
        <v>UPL</v>
      </c>
      <c r="AH15" s="55">
        <f>IF(ROWS($AH$9:AH15)&lt;=$AH$5,LARGE($W$9:$W$253,ROWS($AH$9:AH15)),"")</f>
        <v>9.9667774086378835E-2</v>
      </c>
      <c r="AJ15" s="56" t="str">
        <f t="shared" si="7"/>
        <v>JBERGER</v>
      </c>
      <c r="AK15" s="57">
        <f t="shared" si="17"/>
        <v>-0.24315619967793878</v>
      </c>
      <c r="AM15" s="56" t="str">
        <f t="shared" si="8"/>
        <v>CHELLARAM</v>
      </c>
      <c r="AN15" s="57">
        <f t="shared" si="9"/>
        <v>1.5756756756756753</v>
      </c>
      <c r="AP15" s="56" t="str">
        <f t="shared" si="10"/>
        <v>FCMB</v>
      </c>
      <c r="AQ15" s="58">
        <f t="shared" si="11"/>
        <v>15797379</v>
      </c>
      <c r="AR15" s="58"/>
      <c r="AS15" s="56" t="str">
        <f t="shared" si="12"/>
        <v>ARADEL</v>
      </c>
      <c r="AT15" s="59">
        <f t="shared" si="13"/>
        <v>1051936271.1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1304</v>
      </c>
      <c r="J16" s="62">
        <v>9125.7999999999993</v>
      </c>
      <c r="K16" s="46">
        <v>0</v>
      </c>
      <c r="L16" s="47"/>
      <c r="N16" s="48" t="str">
        <v>ELLAHLAKES</v>
      </c>
      <c r="O16" s="49">
        <f t="shared" si="0"/>
        <v>5.86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9.9437148217636064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1304</v>
      </c>
      <c r="Z16" s="53">
        <f t="shared" si="5"/>
        <v>9125.7999999999993</v>
      </c>
      <c r="AA16" s="8">
        <v>8</v>
      </c>
      <c r="AB16" s="54" t="str" cm="1">
        <f t="array" ref="AB16">IF($AC16="","",INDEX($V$9:$V$253,SMALL(IF($W$9:$W$253=$AC16,ROW($V$9:$V$253)-ROW($V$9)+1),COUNTIFS($AC$9:AC16,AC16))))</f>
        <v>DEAPCAP</v>
      </c>
      <c r="AC16" s="55">
        <f>IF(ROWS($AC$9:AC16)&lt;=$AC$5,SMALL($W$9:$W$253,ROWS($AC$9:AC16)),"")</f>
        <v>-2.1052631578947271E-2</v>
      </c>
      <c r="AD16" s="56" t="str">
        <f t="shared" si="6"/>
        <v>DEAPCAP</v>
      </c>
      <c r="AE16" s="57">
        <f t="shared" si="16"/>
        <v>-2.1052631578947271E-2</v>
      </c>
      <c r="AF16" s="57"/>
      <c r="AG16" s="54" t="str" cm="1">
        <f t="array" ref="AG16">IF($AH16="","",INDEX($V$9:$V$253,SMALL(IF($W$9:$W$253=$AH16,ROW($V$9:$V$253)-ROW($V$9)+1),COUNTIFS($AH$9:AH16,AH16))))</f>
        <v>ELLAHLAKES</v>
      </c>
      <c r="AH16" s="55">
        <f>IF(ROWS($AH$9:AH16)&lt;=$AH$5,LARGE($W$9:$W$253,ROWS($AH$9:AH16)),"")</f>
        <v>9.9437148217636065E-2</v>
      </c>
      <c r="AJ16" s="56" t="str">
        <f t="shared" si="7"/>
        <v>AFRIPRUD</v>
      </c>
      <c r="AK16" s="57">
        <f t="shared" si="17"/>
        <v>-0.22871046228710468</v>
      </c>
      <c r="AM16" s="56" t="str">
        <f t="shared" si="8"/>
        <v>PRESCO</v>
      </c>
      <c r="AN16" s="57">
        <f t="shared" si="9"/>
        <v>1.5473684210526315</v>
      </c>
      <c r="AP16" s="56" t="str">
        <f t="shared" si="10"/>
        <v>SOVRENINS</v>
      </c>
      <c r="AQ16" s="58">
        <f t="shared" si="11"/>
        <v>15445457</v>
      </c>
      <c r="AR16" s="58"/>
      <c r="AS16" s="56" t="str">
        <f t="shared" si="12"/>
        <v>ACCESSCORP</v>
      </c>
      <c r="AT16" s="59">
        <f t="shared" si="13"/>
        <v>843734402.20000005</v>
      </c>
    </row>
    <row r="17" spans="2:46" x14ac:dyDescent="0.3">
      <c r="B17" s="60" t="s">
        <v>33</v>
      </c>
      <c r="C17" s="41">
        <v>536.79999999999995</v>
      </c>
      <c r="D17" s="41">
        <v>536.79999999999995</v>
      </c>
      <c r="E17" s="41">
        <v>536.79999999999995</v>
      </c>
      <c r="F17" s="42">
        <v>536.79999999999995</v>
      </c>
      <c r="G17" s="43">
        <v>0</v>
      </c>
      <c r="H17" s="43">
        <v>0</v>
      </c>
      <c r="I17" s="44">
        <v>2060618</v>
      </c>
      <c r="J17" s="62">
        <v>1051936271.1</v>
      </c>
      <c r="K17" s="46">
        <v>-0.10234113712374593</v>
      </c>
      <c r="L17" s="47"/>
      <c r="N17" s="48" t="str">
        <v>VITAFOAM</v>
      </c>
      <c r="O17" s="49">
        <f t="shared" si="0"/>
        <v>69.900000000000006</v>
      </c>
      <c r="P17" s="50" t="str">
        <f t="shared" si="18"/>
        <v>10%</v>
      </c>
      <c r="T17" s="51">
        <f t="shared" si="1"/>
        <v>9.9056603773584975</v>
      </c>
      <c r="V17" s="7" t="str">
        <f t="shared" si="2"/>
        <v>ARADEL</v>
      </c>
      <c r="W17" s="52">
        <f t="shared" si="15"/>
        <v>0</v>
      </c>
      <c r="X17" s="52">
        <f t="shared" si="3"/>
        <v>-0.10234113712374593</v>
      </c>
      <c r="Y17" s="53">
        <f t="shared" si="4"/>
        <v>2060618</v>
      </c>
      <c r="Z17" s="53">
        <f t="shared" si="5"/>
        <v>1051936271.1</v>
      </c>
      <c r="AA17" s="8">
        <v>9</v>
      </c>
      <c r="AB17" s="54" t="str" cm="1">
        <f t="array" ref="AB17">IF($AC17="","",INDEX($V$9:$V$253,SMALL(IF($W$9:$W$253=$AC17,ROW($V$9:$V$253)-ROW($V$9)+1),COUNTIFS($AC$9:AC17,AC17))))</f>
        <v>FIDELITYBK</v>
      </c>
      <c r="AC17" s="55">
        <f>IF(ROWS($AC$9:AC17)&lt;=$AC$5,SMALL($W$9:$W$253,ROWS($AC$9:AC17)),"")</f>
        <v>-2.0618556701030855E-2</v>
      </c>
      <c r="AD17" s="56" t="str">
        <f t="shared" si="6"/>
        <v>FIDELITYBK</v>
      </c>
      <c r="AE17" s="57">
        <f t="shared" si="16"/>
        <v>-2.0618556701030855E-2</v>
      </c>
      <c r="AF17" s="57"/>
      <c r="AG17" s="54" t="str" cm="1">
        <f t="array" ref="AG17">IF($AH17="","",INDEX($V$9:$V$253,SMALL(IF($W$9:$W$253=$AH17,ROW($V$9:$V$253)-ROW($V$9)+1),COUNTIFS($AH$9:AH17,AH17))))</f>
        <v>VITAFOAM</v>
      </c>
      <c r="AH17" s="55">
        <f>IF(ROWS($AH$9:AH17)&lt;=$AH$5,LARGE($W$9:$W$253,ROWS($AH$9:AH17)),"")</f>
        <v>9.9056603773584981E-2</v>
      </c>
      <c r="AJ17" s="56" t="str">
        <f t="shared" si="7"/>
        <v>DEAPCAP</v>
      </c>
      <c r="AK17" s="57">
        <f t="shared" si="17"/>
        <v>-0.2118644067796609</v>
      </c>
      <c r="AM17" s="56" t="str">
        <f t="shared" si="8"/>
        <v>CHAMPION</v>
      </c>
      <c r="AN17" s="57">
        <f t="shared" si="9"/>
        <v>1.3674540682414698</v>
      </c>
      <c r="AP17" s="56" t="str">
        <f t="shared" si="10"/>
        <v>CUTIX</v>
      </c>
      <c r="AQ17" s="58">
        <f t="shared" si="11"/>
        <v>14816622</v>
      </c>
      <c r="AR17" s="58"/>
      <c r="AS17" s="56" t="str">
        <f t="shared" si="12"/>
        <v>NASCON</v>
      </c>
      <c r="AT17" s="59">
        <f t="shared" si="13"/>
        <v>682143037.35000002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106085</v>
      </c>
      <c r="J18" s="62">
        <v>205749.9</v>
      </c>
      <c r="K18" s="46">
        <v>0.13186813186813184</v>
      </c>
      <c r="L18" s="47"/>
      <c r="N18" s="48" t="str">
        <v>TRIPPLEG</v>
      </c>
      <c r="O18" s="49">
        <f t="shared" si="0"/>
        <v>2.25</v>
      </c>
      <c r="P18" s="50" t="str">
        <f t="shared" si="18"/>
        <v>9.8%</v>
      </c>
      <c r="T18" s="51">
        <f t="shared" si="1"/>
        <v>9.7560975609756202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106085</v>
      </c>
      <c r="Z18" s="53">
        <f t="shared" si="5"/>
        <v>205749.9</v>
      </c>
      <c r="AA18" s="8">
        <v>10</v>
      </c>
      <c r="AB18" s="54" t="str" cm="1">
        <f t="array" ref="AB18">IF($AC18="","",INDEX($V$9:$V$253,SMALL(IF($W$9:$W$253=$AC18,ROW($V$9:$V$253)-ROW($V$9)+1),COUNTIFS($AC$9:AC18,AC18))))</f>
        <v>CUSTODIAN</v>
      </c>
      <c r="AC18" s="55">
        <f>IF(ROWS($AC$9:AC18)&lt;=$AC$5,SMALL($W$9:$W$253,ROWS($AC$9:AC18)),"")</f>
        <v>-1.9607843137254902E-2</v>
      </c>
      <c r="AD18" s="56" t="str">
        <f t="shared" si="6"/>
        <v>CUSTODIAN</v>
      </c>
      <c r="AE18" s="57">
        <f t="shared" si="16"/>
        <v>-1.9607843137254902E-2</v>
      </c>
      <c r="AF18" s="57"/>
      <c r="AG18" s="54" t="str" cm="1">
        <f t="array" ref="AG18">IF($AH18="","",INDEX($V$9:$V$253,SMALL(IF($W$9:$W$253=$AH18,ROW($V$9:$V$253)-ROW($V$9)+1),COUNTIFS($AH$9:AH18,AH18))))</f>
        <v>TRIPPLEG</v>
      </c>
      <c r="AH18" s="55">
        <f>IF(ROWS($AH$9:AH18)&lt;=$AH$5,LARGE($W$9:$W$253,ROWS($AH$9:AH18)),"")</f>
        <v>9.7560975609756198E-2</v>
      </c>
      <c r="AJ18" s="56" t="str">
        <f t="shared" si="7"/>
        <v>JOHNHOLT</v>
      </c>
      <c r="AK18" s="57">
        <f t="shared" si="17"/>
        <v>-0.20410783055198967</v>
      </c>
      <c r="AM18" s="56" t="str">
        <f t="shared" si="8"/>
        <v>NASCON</v>
      </c>
      <c r="AN18" s="57">
        <f t="shared" si="9"/>
        <v>1.1690590111642742</v>
      </c>
      <c r="AP18" s="56" t="str">
        <f t="shared" si="10"/>
        <v>GTCO</v>
      </c>
      <c r="AQ18" s="58">
        <f t="shared" si="11"/>
        <v>13327800</v>
      </c>
      <c r="AR18" s="58"/>
      <c r="AS18" s="56" t="str">
        <f t="shared" si="12"/>
        <v>NAHCO</v>
      </c>
      <c r="AT18" s="59">
        <f t="shared" si="13"/>
        <v>559876763.04999995</v>
      </c>
    </row>
    <row r="19" spans="2:46" x14ac:dyDescent="0.3">
      <c r="B19" s="60" t="s">
        <v>35</v>
      </c>
      <c r="C19" s="41">
        <v>29</v>
      </c>
      <c r="D19" s="41">
        <v>29</v>
      </c>
      <c r="E19" s="41">
        <v>29</v>
      </c>
      <c r="F19" s="42">
        <v>29</v>
      </c>
      <c r="G19" s="43">
        <v>0</v>
      </c>
      <c r="H19" s="43">
        <v>0</v>
      </c>
      <c r="I19" s="44">
        <v>201893</v>
      </c>
      <c r="J19" s="62">
        <v>5863856.9000000004</v>
      </c>
      <c r="K19" s="46">
        <v>0.44999999999999996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0.44999999999999996</v>
      </c>
      <c r="Y19" s="53">
        <f t="shared" si="4"/>
        <v>201893</v>
      </c>
      <c r="Z19" s="53">
        <f t="shared" si="5"/>
        <v>5863856.9000000004</v>
      </c>
    </row>
    <row r="20" spans="2:46" x14ac:dyDescent="0.3">
      <c r="B20" s="60" t="s">
        <v>36</v>
      </c>
      <c r="C20" s="41">
        <v>276</v>
      </c>
      <c r="D20" s="41">
        <v>303.60000000000002</v>
      </c>
      <c r="E20" s="41">
        <v>303.60000000000002</v>
      </c>
      <c r="F20" s="42">
        <v>303.60000000000002</v>
      </c>
      <c r="G20" s="43">
        <v>27.600000000000023</v>
      </c>
      <c r="H20" s="43">
        <v>10.000000000000009</v>
      </c>
      <c r="I20" s="44">
        <v>338261</v>
      </c>
      <c r="J20" s="62">
        <v>102138292.95</v>
      </c>
      <c r="K20" s="46">
        <v>3.6779661016949152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0.10000000000000009</v>
      </c>
      <c r="X20" s="52">
        <f t="shared" si="3"/>
        <v>3.6779661016949152</v>
      </c>
      <c r="Y20" s="53">
        <f t="shared" si="4"/>
        <v>338261</v>
      </c>
      <c r="Z20" s="53">
        <f t="shared" si="5"/>
        <v>102138292.95</v>
      </c>
    </row>
    <row r="21" spans="2:46" x14ac:dyDescent="0.3">
      <c r="B21" s="60" t="s">
        <v>41</v>
      </c>
      <c r="C21" s="41">
        <v>87.9</v>
      </c>
      <c r="D21" s="61">
        <v>87.9</v>
      </c>
      <c r="E21" s="61">
        <v>87.9</v>
      </c>
      <c r="F21" s="42">
        <v>87.9</v>
      </c>
      <c r="G21" s="43">
        <v>0</v>
      </c>
      <c r="H21" s="43">
        <v>0</v>
      </c>
      <c r="I21" s="44">
        <v>703240</v>
      </c>
      <c r="J21" s="62">
        <v>60296444</v>
      </c>
      <c r="K21" s="46">
        <v>-5.4838709677419328E-2</v>
      </c>
      <c r="L21" s="47"/>
      <c r="N21" s="65">
        <f>COUNTIF($H$9:$H$214,"&gt;0.00")</f>
        <v>46</v>
      </c>
      <c r="O21" s="65">
        <f>COUNTIF($H$9:$H$216,"&lt;0.00")</f>
        <v>22</v>
      </c>
      <c r="P21" s="65">
        <f>COUNTIF($H$9:$H$185,"=0.00")</f>
        <v>62</v>
      </c>
      <c r="Q21" s="66">
        <f>N21/O21</f>
        <v>2.0909090909090908</v>
      </c>
      <c r="V21" s="7" t="str">
        <f t="shared" si="2"/>
        <v>BUACEMENT</v>
      </c>
      <c r="W21" s="52">
        <f t="shared" si="15"/>
        <v>0</v>
      </c>
      <c r="X21" s="52">
        <f t="shared" si="3"/>
        <v>-5.4838709677419328E-2</v>
      </c>
      <c r="Y21" s="53">
        <f t="shared" si="4"/>
        <v>703240</v>
      </c>
      <c r="Z21" s="53">
        <f t="shared" si="5"/>
        <v>60296444</v>
      </c>
      <c r="AG21" s="57"/>
      <c r="AH21" s="57"/>
      <c r="AI21" s="67"/>
    </row>
    <row r="22" spans="2:46" x14ac:dyDescent="0.3">
      <c r="B22" s="60" t="s">
        <v>42</v>
      </c>
      <c r="C22" s="41">
        <v>480</v>
      </c>
      <c r="D22" s="61">
        <v>480</v>
      </c>
      <c r="E22" s="61">
        <v>480</v>
      </c>
      <c r="F22" s="42">
        <v>480</v>
      </c>
      <c r="G22" s="43">
        <v>0</v>
      </c>
      <c r="H22" s="43">
        <v>0</v>
      </c>
      <c r="I22" s="44">
        <v>34590</v>
      </c>
      <c r="J22" s="62">
        <v>15546506.6</v>
      </c>
      <c r="K22" s="46">
        <v>0.15662650602409633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0.15662650602409633</v>
      </c>
      <c r="Y22" s="53">
        <f t="shared" si="4"/>
        <v>34590</v>
      </c>
      <c r="Z22" s="53">
        <f t="shared" si="5"/>
        <v>15546506.6</v>
      </c>
      <c r="AG22" s="57"/>
      <c r="AH22" s="57"/>
      <c r="AI22" s="67"/>
    </row>
    <row r="23" spans="2:46" x14ac:dyDescent="0.3">
      <c r="B23" s="60" t="s">
        <v>43</v>
      </c>
      <c r="C23" s="41">
        <v>40.200000000000003</v>
      </c>
      <c r="D23" s="61">
        <v>39.25</v>
      </c>
      <c r="E23" s="61">
        <v>39.25</v>
      </c>
      <c r="F23" s="42">
        <v>39.25</v>
      </c>
      <c r="G23" s="43">
        <v>-0.95000000000000284</v>
      </c>
      <c r="H23" s="43">
        <v>-2.3631840796019969</v>
      </c>
      <c r="I23" s="44">
        <v>7704870</v>
      </c>
      <c r="J23" s="62">
        <v>303454722.5</v>
      </c>
      <c r="K23" s="46">
        <v>0.82558139534883712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-2.363184079601997E-2</v>
      </c>
      <c r="X23" s="52">
        <f t="shared" si="3"/>
        <v>0.82558139534883712</v>
      </c>
      <c r="Y23" s="53">
        <f t="shared" si="4"/>
        <v>7704870</v>
      </c>
      <c r="Z23" s="53">
        <f t="shared" si="5"/>
        <v>303454722.5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128120</v>
      </c>
      <c r="J24" s="62">
        <v>5847934.25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128120</v>
      </c>
      <c r="Z24" s="53">
        <f t="shared" si="5"/>
        <v>5847934.25</v>
      </c>
      <c r="AG24" s="57"/>
      <c r="AH24" s="57"/>
      <c r="AI24" s="67"/>
    </row>
    <row r="25" spans="2:46" x14ac:dyDescent="0.3">
      <c r="B25" s="60" t="s">
        <v>45</v>
      </c>
      <c r="C25" s="41">
        <v>4.3600000000000003</v>
      </c>
      <c r="D25" s="41">
        <v>4.59</v>
      </c>
      <c r="E25" s="41">
        <v>4.16</v>
      </c>
      <c r="F25" s="42">
        <v>4.59</v>
      </c>
      <c r="G25" s="43">
        <v>0.22999999999999954</v>
      </c>
      <c r="H25" s="43">
        <v>5.2752293577981542</v>
      </c>
      <c r="I25" s="44">
        <v>3265367</v>
      </c>
      <c r="J25" s="62">
        <v>14152519.130000001</v>
      </c>
      <c r="K25" s="46">
        <v>0.97844827586206895</v>
      </c>
      <c r="L25" s="47"/>
      <c r="V25" s="7" t="str">
        <f t="shared" si="2"/>
        <v>CAVERTON</v>
      </c>
      <c r="W25" s="52">
        <f t="shared" si="15"/>
        <v>5.2752293577981543E-2</v>
      </c>
      <c r="X25" s="52">
        <f t="shared" si="3"/>
        <v>0.97844827586206895</v>
      </c>
      <c r="Y25" s="53">
        <f t="shared" si="4"/>
        <v>3265367</v>
      </c>
      <c r="Z25" s="53">
        <f t="shared" si="5"/>
        <v>14152519.130000001</v>
      </c>
      <c r="AG25" s="57"/>
      <c r="AH25" s="57"/>
      <c r="AI25" s="67"/>
    </row>
    <row r="26" spans="2:46" x14ac:dyDescent="0.3">
      <c r="B26" s="60" t="s">
        <v>46</v>
      </c>
      <c r="C26" s="41">
        <v>8.1999999999999993</v>
      </c>
      <c r="D26" s="61">
        <v>9.02</v>
      </c>
      <c r="E26" s="61">
        <v>8.1</v>
      </c>
      <c r="F26" s="42">
        <v>9.02</v>
      </c>
      <c r="G26" s="43">
        <v>0.82000000000000028</v>
      </c>
      <c r="H26" s="43">
        <v>10.000000000000005</v>
      </c>
      <c r="I26" s="44">
        <v>2915583</v>
      </c>
      <c r="J26" s="62">
        <v>25549162.379999999</v>
      </c>
      <c r="K26" s="46">
        <v>1.3674540682414698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0.10000000000000005</v>
      </c>
      <c r="X26" s="52">
        <f t="shared" si="3"/>
        <v>1.3674540682414698</v>
      </c>
      <c r="Y26" s="53">
        <f t="shared" si="4"/>
        <v>2915583</v>
      </c>
      <c r="Z26" s="53">
        <f t="shared" si="5"/>
        <v>25549162.379999999</v>
      </c>
      <c r="AG26" s="57"/>
      <c r="AH26" s="57"/>
      <c r="AI26" s="67"/>
    </row>
    <row r="27" spans="2:46" x14ac:dyDescent="0.3">
      <c r="B27" s="60" t="s">
        <v>47</v>
      </c>
      <c r="C27" s="41">
        <v>2.16</v>
      </c>
      <c r="D27" s="61">
        <v>2.16</v>
      </c>
      <c r="E27" s="61">
        <v>2.0499999999999998</v>
      </c>
      <c r="F27" s="42">
        <v>2.0499999999999998</v>
      </c>
      <c r="G27" s="43">
        <v>-0.11000000000000032</v>
      </c>
      <c r="H27" s="43">
        <v>-5.0925925925926068</v>
      </c>
      <c r="I27" s="44">
        <v>4688409</v>
      </c>
      <c r="J27" s="62">
        <v>9963451.7300000004</v>
      </c>
      <c r="K27" s="46">
        <v>3.015075376884413E-2</v>
      </c>
      <c r="L27" s="47"/>
      <c r="V27" s="7" t="str">
        <f t="shared" si="2"/>
        <v>CHAMS</v>
      </c>
      <c r="W27" s="52">
        <f t="shared" si="15"/>
        <v>-5.0925925925926069E-2</v>
      </c>
      <c r="X27" s="52">
        <f t="shared" si="3"/>
        <v>3.015075376884413E-2</v>
      </c>
      <c r="Y27" s="53">
        <f t="shared" si="4"/>
        <v>4688409</v>
      </c>
      <c r="Z27" s="53">
        <f t="shared" si="5"/>
        <v>9963451.7300000004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4806</v>
      </c>
      <c r="J28" s="62">
        <v>49060.06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4806</v>
      </c>
      <c r="Z28" s="53">
        <f t="shared" si="5"/>
        <v>49060.06</v>
      </c>
      <c r="AG28" s="57"/>
      <c r="AH28" s="57"/>
      <c r="AI28" s="67"/>
    </row>
    <row r="29" spans="2:46" x14ac:dyDescent="0.3">
      <c r="B29" s="60" t="s">
        <v>49</v>
      </c>
      <c r="C29" s="41">
        <v>4.3499999999999996</v>
      </c>
      <c r="D29" s="41">
        <v>4.3499999999999996</v>
      </c>
      <c r="E29" s="41">
        <v>4.29</v>
      </c>
      <c r="F29" s="42">
        <v>4.29</v>
      </c>
      <c r="G29" s="43">
        <v>-5.9999999999999609E-2</v>
      </c>
      <c r="H29" s="43">
        <v>-1.3793103448275774</v>
      </c>
      <c r="I29" s="44">
        <v>1769560</v>
      </c>
      <c r="J29" s="62">
        <v>7619891.2999999998</v>
      </c>
      <c r="K29" s="46">
        <v>0.13793103448275867</v>
      </c>
      <c r="L29" s="47"/>
      <c r="V29" s="7" t="str">
        <f t="shared" si="2"/>
        <v>CILEASING</v>
      </c>
      <c r="W29" s="52">
        <f t="shared" si="15"/>
        <v>-1.3793103448275773E-2</v>
      </c>
      <c r="X29" s="52">
        <f t="shared" si="3"/>
        <v>0.13793103448275867</v>
      </c>
      <c r="Y29" s="53">
        <f t="shared" si="4"/>
        <v>1769560</v>
      </c>
      <c r="Z29" s="53">
        <f t="shared" si="5"/>
        <v>7619891.2999999998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3.06</v>
      </c>
      <c r="E30" s="41">
        <v>3</v>
      </c>
      <c r="F30" s="42">
        <v>3</v>
      </c>
      <c r="G30" s="43">
        <v>0</v>
      </c>
      <c r="H30" s="43">
        <v>0</v>
      </c>
      <c r="I30" s="44">
        <v>7227476</v>
      </c>
      <c r="J30" s="62">
        <v>21704596.440000001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7227476</v>
      </c>
      <c r="Z30" s="53">
        <f t="shared" si="5"/>
        <v>21704596.440000001</v>
      </c>
      <c r="AG30" s="57"/>
      <c r="AH30" s="57"/>
      <c r="AI30" s="67"/>
    </row>
    <row r="31" spans="2:46" x14ac:dyDescent="0.3">
      <c r="B31" s="60" t="s">
        <v>51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134516</v>
      </c>
      <c r="J31" s="62">
        <v>28396327.600000001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134516</v>
      </c>
      <c r="Z31" s="53">
        <f t="shared" si="5"/>
        <v>28396327.600000001</v>
      </c>
    </row>
    <row r="32" spans="2:46" x14ac:dyDescent="0.3">
      <c r="B32" s="60" t="s">
        <v>52</v>
      </c>
      <c r="C32" s="41">
        <v>4</v>
      </c>
      <c r="D32" s="61">
        <v>4</v>
      </c>
      <c r="E32" s="61">
        <v>4</v>
      </c>
      <c r="F32" s="42">
        <v>4</v>
      </c>
      <c r="G32" s="43">
        <v>0</v>
      </c>
      <c r="H32" s="43">
        <v>0</v>
      </c>
      <c r="I32" s="44">
        <v>1392804</v>
      </c>
      <c r="J32" s="62">
        <v>5593463.7300000004</v>
      </c>
      <c r="K32" s="46">
        <v>0.11111111111111116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0.11111111111111116</v>
      </c>
      <c r="Y32" s="53">
        <f t="shared" si="4"/>
        <v>1392804</v>
      </c>
      <c r="Z32" s="53">
        <f t="shared" si="5"/>
        <v>5593463.7300000004</v>
      </c>
    </row>
    <row r="33" spans="2:26" x14ac:dyDescent="0.3">
      <c r="B33" s="60" t="s">
        <v>53</v>
      </c>
      <c r="C33" s="41">
        <v>25.5</v>
      </c>
      <c r="D33" s="61">
        <v>25</v>
      </c>
      <c r="E33" s="61">
        <v>24.55</v>
      </c>
      <c r="F33" s="42">
        <v>25</v>
      </c>
      <c r="G33" s="43">
        <v>-0.5</v>
      </c>
      <c r="H33" s="43">
        <v>-1.9607843137254901</v>
      </c>
      <c r="I33" s="44">
        <v>21490539</v>
      </c>
      <c r="J33" s="62">
        <v>528337154.14999998</v>
      </c>
      <c r="K33" s="46">
        <v>0.46198830409356706</v>
      </c>
      <c r="V33" s="7" t="str">
        <f t="shared" si="2"/>
        <v>CUSTODIAN</v>
      </c>
      <c r="W33" s="52">
        <f t="shared" si="15"/>
        <v>-1.9607843137254902E-2</v>
      </c>
      <c r="X33" s="52">
        <f t="shared" si="3"/>
        <v>0.46198830409356706</v>
      </c>
      <c r="Y33" s="53">
        <f t="shared" si="4"/>
        <v>21490539</v>
      </c>
      <c r="Z33" s="53">
        <f t="shared" si="5"/>
        <v>528337154.14999998</v>
      </c>
    </row>
    <row r="34" spans="2:26" x14ac:dyDescent="0.3">
      <c r="B34" s="60" t="s">
        <v>54</v>
      </c>
      <c r="C34" s="41">
        <v>3.16</v>
      </c>
      <c r="D34" s="41">
        <v>3.2</v>
      </c>
      <c r="E34" s="41">
        <v>3.1</v>
      </c>
      <c r="F34" s="42">
        <v>3.2</v>
      </c>
      <c r="G34" s="43">
        <v>4.0000000000000036E-2</v>
      </c>
      <c r="H34" s="43">
        <v>1.2658227848101276</v>
      </c>
      <c r="I34" s="44">
        <v>14816622</v>
      </c>
      <c r="J34" s="62">
        <v>47121973.200000003</v>
      </c>
      <c r="K34" s="46">
        <v>0.39130434782608714</v>
      </c>
      <c r="L34" s="47"/>
      <c r="V34" s="7" t="str">
        <f t="shared" si="2"/>
        <v>CUTIX</v>
      </c>
      <c r="W34" s="52">
        <f t="shared" si="15"/>
        <v>1.2658227848101276E-2</v>
      </c>
      <c r="X34" s="52">
        <f t="shared" si="3"/>
        <v>0.39130434782608714</v>
      </c>
      <c r="Y34" s="53">
        <f t="shared" si="4"/>
        <v>14816622</v>
      </c>
      <c r="Z34" s="53">
        <f t="shared" si="5"/>
        <v>47121973.200000003</v>
      </c>
    </row>
    <row r="35" spans="2:26" x14ac:dyDescent="0.3">
      <c r="B35" s="60" t="s">
        <v>55</v>
      </c>
      <c r="C35" s="41">
        <v>9.1999999999999993</v>
      </c>
      <c r="D35" s="61">
        <v>9.6</v>
      </c>
      <c r="E35" s="61">
        <v>9.5</v>
      </c>
      <c r="F35" s="42">
        <v>9.6</v>
      </c>
      <c r="G35" s="43">
        <v>0.40000000000000036</v>
      </c>
      <c r="H35" s="43">
        <v>4.3478260869565259</v>
      </c>
      <c r="I35" s="44">
        <v>2971971</v>
      </c>
      <c r="J35" s="62">
        <v>28131513.25</v>
      </c>
      <c r="K35" s="46">
        <v>0.24675324675324672</v>
      </c>
      <c r="L35" s="47"/>
      <c r="V35" s="7" t="str">
        <f t="shared" si="2"/>
        <v>CWG</v>
      </c>
      <c r="W35" s="52">
        <f t="shared" si="15"/>
        <v>4.3478260869565258E-2</v>
      </c>
      <c r="X35" s="52">
        <f t="shared" si="3"/>
        <v>0.24675324675324672</v>
      </c>
      <c r="Y35" s="53">
        <f t="shared" si="4"/>
        <v>2971971</v>
      </c>
      <c r="Z35" s="53">
        <f t="shared" si="5"/>
        <v>28131513.25</v>
      </c>
    </row>
    <row r="36" spans="2:26" x14ac:dyDescent="0.3">
      <c r="B36" s="60" t="s">
        <v>56</v>
      </c>
      <c r="C36" s="41">
        <v>0.65</v>
      </c>
      <c r="D36" s="61">
        <v>0.64</v>
      </c>
      <c r="E36" s="61">
        <v>0.64</v>
      </c>
      <c r="F36" s="42">
        <v>0.64</v>
      </c>
      <c r="G36" s="43">
        <v>-1.0000000000000009E-2</v>
      </c>
      <c r="H36" s="43">
        <v>-1.5384615384615397</v>
      </c>
      <c r="I36" s="44">
        <v>3061360</v>
      </c>
      <c r="J36" s="62">
        <v>1955325.85</v>
      </c>
      <c r="K36" s="46">
        <v>1.5873015873015817E-2</v>
      </c>
      <c r="L36" s="47"/>
      <c r="V36" s="7" t="str">
        <f t="shared" si="2"/>
        <v>DAARCOMM</v>
      </c>
      <c r="W36" s="52">
        <f t="shared" si="15"/>
        <v>-1.5384615384615396E-2</v>
      </c>
      <c r="X36" s="52">
        <f t="shared" si="3"/>
        <v>1.5873015873015817E-2</v>
      </c>
      <c r="Y36" s="53">
        <f t="shared" si="4"/>
        <v>3061360</v>
      </c>
      <c r="Z36" s="53">
        <f t="shared" si="5"/>
        <v>1955325.85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318529</v>
      </c>
      <c r="J37" s="62">
        <v>137257875.5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-8.103592314118635E-2</v>
      </c>
      <c r="Y37" s="53">
        <f t="shared" si="4"/>
        <v>318529</v>
      </c>
      <c r="Z37" s="53">
        <f t="shared" si="5"/>
        <v>137257875.5</v>
      </c>
    </row>
    <row r="38" spans="2:26" x14ac:dyDescent="0.3">
      <c r="B38" s="60" t="s">
        <v>58</v>
      </c>
      <c r="C38" s="41">
        <v>40</v>
      </c>
      <c r="D38" s="41">
        <v>40</v>
      </c>
      <c r="E38" s="41">
        <v>40</v>
      </c>
      <c r="F38" s="42">
        <v>40</v>
      </c>
      <c r="G38" s="43">
        <v>0</v>
      </c>
      <c r="H38" s="43">
        <v>0</v>
      </c>
      <c r="I38" s="44">
        <v>1498513</v>
      </c>
      <c r="J38" s="62">
        <v>62257583.450000003</v>
      </c>
      <c r="K38" s="46">
        <v>0.23076923076923084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0.23076923076923084</v>
      </c>
      <c r="Y38" s="53">
        <f t="shared" si="4"/>
        <v>1498513</v>
      </c>
      <c r="Z38" s="53">
        <f t="shared" si="5"/>
        <v>62257583.450000003</v>
      </c>
    </row>
    <row r="39" spans="2:26" x14ac:dyDescent="0.3">
      <c r="B39" s="60" t="s">
        <v>59</v>
      </c>
      <c r="C39" s="41">
        <v>0.95</v>
      </c>
      <c r="D39" s="61">
        <v>0.95</v>
      </c>
      <c r="E39" s="61">
        <v>0.93</v>
      </c>
      <c r="F39" s="42">
        <v>0.93</v>
      </c>
      <c r="G39" s="43">
        <v>-1.9999999999999907E-2</v>
      </c>
      <c r="H39" s="43">
        <v>-2.105263157894727</v>
      </c>
      <c r="I39" s="44">
        <v>694829</v>
      </c>
      <c r="J39" s="62">
        <v>651708.02</v>
      </c>
      <c r="K39" s="46">
        <v>-0.2118644067796609</v>
      </c>
      <c r="L39" s="47"/>
      <c r="V39" s="7" t="str">
        <f t="shared" si="2"/>
        <v>DEAPCAP</v>
      </c>
      <c r="W39" s="52">
        <f t="shared" si="15"/>
        <v>-2.1052631578947271E-2</v>
      </c>
      <c r="X39" s="52">
        <f t="shared" si="3"/>
        <v>-0.2118644067796609</v>
      </c>
      <c r="Y39" s="53">
        <f t="shared" si="4"/>
        <v>694829</v>
      </c>
      <c r="Z39" s="53">
        <f t="shared" si="5"/>
        <v>651708.02</v>
      </c>
    </row>
    <row r="40" spans="2:26" x14ac:dyDescent="0.3">
      <c r="B40" s="60" t="s">
        <v>60</v>
      </c>
      <c r="C40" s="41">
        <v>5.33</v>
      </c>
      <c r="D40" s="41">
        <v>5.86</v>
      </c>
      <c r="E40" s="41">
        <v>5.85</v>
      </c>
      <c r="F40" s="42">
        <v>5.86</v>
      </c>
      <c r="G40" s="43">
        <v>0.53000000000000025</v>
      </c>
      <c r="H40" s="43">
        <v>9.9437148217636064</v>
      </c>
      <c r="I40" s="44">
        <v>6733037</v>
      </c>
      <c r="J40" s="62">
        <v>39376947.82</v>
      </c>
      <c r="K40" s="46">
        <v>0.85443037974683556</v>
      </c>
      <c r="L40" s="47"/>
      <c r="V40" s="7" t="str">
        <f t="shared" si="2"/>
        <v>ELLAHLAKES</v>
      </c>
      <c r="W40" s="52">
        <f t="shared" si="15"/>
        <v>9.9437148217636065E-2</v>
      </c>
      <c r="X40" s="52">
        <f t="shared" si="3"/>
        <v>0.85443037974683556</v>
      </c>
      <c r="Y40" s="53">
        <f t="shared" si="4"/>
        <v>6733037</v>
      </c>
      <c r="Z40" s="53">
        <f t="shared" si="5"/>
        <v>39376947.82</v>
      </c>
    </row>
    <row r="41" spans="2:26" x14ac:dyDescent="0.3">
      <c r="B41" s="60" t="s">
        <v>61</v>
      </c>
      <c r="C41" s="41">
        <v>18.5</v>
      </c>
      <c r="D41" s="61">
        <v>18.5</v>
      </c>
      <c r="E41" s="61">
        <v>18.5</v>
      </c>
      <c r="F41" s="42">
        <v>18.5</v>
      </c>
      <c r="G41" s="43">
        <v>0</v>
      </c>
      <c r="H41" s="43">
        <v>0</v>
      </c>
      <c r="I41" s="44">
        <v>7000</v>
      </c>
      <c r="J41" s="62">
        <v>142100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-4.1450777202072575E-2</v>
      </c>
      <c r="Y41" s="53">
        <f t="shared" si="4"/>
        <v>7000</v>
      </c>
      <c r="Z41" s="53">
        <f t="shared" si="5"/>
        <v>142100</v>
      </c>
    </row>
    <row r="42" spans="2:26" x14ac:dyDescent="0.3">
      <c r="B42" s="60" t="s">
        <v>62</v>
      </c>
      <c r="C42" s="41">
        <v>42.5</v>
      </c>
      <c r="D42" s="61">
        <v>43.95</v>
      </c>
      <c r="E42" s="61">
        <v>42</v>
      </c>
      <c r="F42" s="42">
        <v>43.95</v>
      </c>
      <c r="G42" s="43">
        <v>1.4500000000000028</v>
      </c>
      <c r="H42" s="43">
        <v>3.4117647058823599</v>
      </c>
      <c r="I42" s="44">
        <v>1386608</v>
      </c>
      <c r="J42" s="62">
        <v>59339397.049999997</v>
      </c>
      <c r="K42" s="46">
        <v>0.80864197530864201</v>
      </c>
      <c r="L42" s="47"/>
      <c r="V42" s="7" t="str">
        <f t="shared" si="2"/>
        <v>ETERNA</v>
      </c>
      <c r="W42" s="52">
        <f t="shared" si="15"/>
        <v>3.41176470588236E-2</v>
      </c>
      <c r="X42" s="52">
        <f t="shared" si="3"/>
        <v>0.80864197530864201</v>
      </c>
      <c r="Y42" s="53">
        <f t="shared" si="4"/>
        <v>1386608</v>
      </c>
      <c r="Z42" s="53">
        <f t="shared" si="5"/>
        <v>59339397.049999997</v>
      </c>
    </row>
    <row r="43" spans="2:26" x14ac:dyDescent="0.3">
      <c r="B43" s="60" t="s">
        <v>63</v>
      </c>
      <c r="C43" s="41">
        <v>30.5</v>
      </c>
      <c r="D43" s="61">
        <v>30.5</v>
      </c>
      <c r="E43" s="61">
        <v>30.5</v>
      </c>
      <c r="F43" s="42">
        <v>30.5</v>
      </c>
      <c r="G43" s="43">
        <v>0</v>
      </c>
      <c r="H43" s="43">
        <v>0</v>
      </c>
      <c r="I43" s="44">
        <v>612990</v>
      </c>
      <c r="J43" s="62">
        <v>18805053.199999999</v>
      </c>
      <c r="K43" s="46">
        <v>8.9285714285714191E-2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8.9285714285714191E-2</v>
      </c>
      <c r="Y43" s="53">
        <f t="shared" si="4"/>
        <v>612990</v>
      </c>
      <c r="Z43" s="53">
        <f t="shared" si="5"/>
        <v>18805053.199999999</v>
      </c>
    </row>
    <row r="44" spans="2:26" x14ac:dyDescent="0.3">
      <c r="B44" s="60" t="s">
        <v>64</v>
      </c>
      <c r="C44" s="41">
        <v>7.15</v>
      </c>
      <c r="D44" s="61">
        <v>7.15</v>
      </c>
      <c r="E44" s="61">
        <v>7.15</v>
      </c>
      <c r="F44" s="42">
        <v>7.15</v>
      </c>
      <c r="G44" s="43">
        <v>0</v>
      </c>
      <c r="H44" s="43">
        <v>0</v>
      </c>
      <c r="I44" s="44">
        <v>317868</v>
      </c>
      <c r="J44" s="62">
        <v>2273029</v>
      </c>
      <c r="K44" s="46">
        <v>0.10000000000000009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0.10000000000000009</v>
      </c>
      <c r="Y44" s="53">
        <f t="shared" si="4"/>
        <v>317868</v>
      </c>
      <c r="Z44" s="53">
        <f t="shared" si="5"/>
        <v>2273029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68008</v>
      </c>
      <c r="J45" s="62">
        <v>921409.6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68008</v>
      </c>
      <c r="Z45" s="53">
        <f t="shared" si="5"/>
        <v>921409.6</v>
      </c>
    </row>
    <row r="46" spans="2:26" x14ac:dyDescent="0.3">
      <c r="B46" s="60" t="s">
        <v>66</v>
      </c>
      <c r="C46" s="41">
        <v>9.85</v>
      </c>
      <c r="D46" s="61">
        <v>9.9</v>
      </c>
      <c r="E46" s="61">
        <v>9.6</v>
      </c>
      <c r="F46" s="42">
        <v>9.9</v>
      </c>
      <c r="G46" s="43">
        <v>5.0000000000000711E-2</v>
      </c>
      <c r="H46" s="43">
        <v>0.50761421319797684</v>
      </c>
      <c r="I46" s="44">
        <v>15797379</v>
      </c>
      <c r="J46" s="62">
        <v>154983434.19999999</v>
      </c>
      <c r="K46" s="46">
        <v>5.3191489361702038E-2</v>
      </c>
      <c r="L46" s="47"/>
      <c r="V46" s="7" t="str">
        <f t="shared" si="2"/>
        <v>FCMB</v>
      </c>
      <c r="W46" s="52">
        <f t="shared" si="15"/>
        <v>5.0761421319797688E-3</v>
      </c>
      <c r="X46" s="52">
        <f t="shared" si="3"/>
        <v>5.3191489361702038E-2</v>
      </c>
      <c r="Y46" s="53">
        <f t="shared" si="4"/>
        <v>15797379</v>
      </c>
      <c r="Z46" s="53">
        <f t="shared" si="5"/>
        <v>154983434.19999999</v>
      </c>
    </row>
    <row r="47" spans="2:26" x14ac:dyDescent="0.3">
      <c r="B47" s="60" t="s">
        <v>67</v>
      </c>
      <c r="C47" s="41">
        <v>19.399999999999999</v>
      </c>
      <c r="D47" s="61">
        <v>19.350000000000001</v>
      </c>
      <c r="E47" s="61">
        <v>18.5</v>
      </c>
      <c r="F47" s="42">
        <v>19</v>
      </c>
      <c r="G47" s="43">
        <v>-0.39999999999999858</v>
      </c>
      <c r="H47" s="43">
        <v>-2.0618556701030855</v>
      </c>
      <c r="I47" s="44">
        <v>141709822</v>
      </c>
      <c r="J47" s="62">
        <v>2664566385.5999999</v>
      </c>
      <c r="K47" s="46">
        <v>8.5714285714285632E-2</v>
      </c>
      <c r="L47" s="47"/>
      <c r="V47" s="7" t="str">
        <f t="shared" si="2"/>
        <v>FIDELITYBK</v>
      </c>
      <c r="W47" s="52">
        <f t="shared" si="15"/>
        <v>-2.0618556701030855E-2</v>
      </c>
      <c r="X47" s="52">
        <f t="shared" si="3"/>
        <v>8.5714285714285632E-2</v>
      </c>
      <c r="Y47" s="53">
        <f t="shared" si="4"/>
        <v>141709822</v>
      </c>
      <c r="Z47" s="53">
        <f t="shared" si="5"/>
        <v>2664566385.5999999</v>
      </c>
    </row>
    <row r="48" spans="2:26" x14ac:dyDescent="0.3">
      <c r="B48" s="60" t="s">
        <v>68</v>
      </c>
      <c r="C48" s="41">
        <v>41</v>
      </c>
      <c r="D48" s="61">
        <v>40.950000000000003</v>
      </c>
      <c r="E48" s="61">
        <v>40.950000000000003</v>
      </c>
      <c r="F48" s="42">
        <v>40.950000000000003</v>
      </c>
      <c r="G48" s="43">
        <v>-4.9999999999997158E-2</v>
      </c>
      <c r="H48" s="43">
        <v>-0.12195121951218818</v>
      </c>
      <c r="I48" s="44">
        <v>3717920</v>
      </c>
      <c r="J48" s="62">
        <v>149897867.75</v>
      </c>
      <c r="K48" s="46">
        <v>1.6419354838709679</v>
      </c>
      <c r="L48" s="47"/>
      <c r="V48" s="7" t="str">
        <f t="shared" si="2"/>
        <v>FIDSON</v>
      </c>
      <c r="W48" s="52">
        <f t="shared" si="15"/>
        <v>-1.2195121951218818E-3</v>
      </c>
      <c r="X48" s="52">
        <f t="shared" si="3"/>
        <v>1.6419354838709679</v>
      </c>
      <c r="Y48" s="53">
        <f t="shared" si="4"/>
        <v>3717920</v>
      </c>
      <c r="Z48" s="53">
        <f t="shared" si="5"/>
        <v>149897867.75</v>
      </c>
    </row>
    <row r="49" spans="2:26" x14ac:dyDescent="0.3">
      <c r="B49" s="60" t="s">
        <v>69</v>
      </c>
      <c r="C49" s="41">
        <v>26.95</v>
      </c>
      <c r="D49" s="61">
        <v>28</v>
      </c>
      <c r="E49" s="61">
        <v>26.55</v>
      </c>
      <c r="F49" s="42">
        <v>28</v>
      </c>
      <c r="G49" s="43">
        <v>1.0500000000000007</v>
      </c>
      <c r="H49" s="43">
        <v>3.8961038961038987</v>
      </c>
      <c r="I49" s="44">
        <v>7138311</v>
      </c>
      <c r="J49" s="62">
        <v>193832900.84999999</v>
      </c>
      <c r="K49" s="46">
        <v>-1.7825311942959443E-3</v>
      </c>
      <c r="L49" s="47"/>
      <c r="V49" s="7" t="str">
        <f t="shared" si="2"/>
        <v>FIRSTHOLDCO</v>
      </c>
      <c r="W49" s="52">
        <f t="shared" si="15"/>
        <v>3.8961038961038988E-2</v>
      </c>
      <c r="X49" s="52">
        <f t="shared" si="3"/>
        <v>-1.7825311942959443E-3</v>
      </c>
      <c r="Y49" s="53">
        <f t="shared" si="4"/>
        <v>7138311</v>
      </c>
      <c r="Z49" s="53">
        <f t="shared" si="5"/>
        <v>193832900.84999999</v>
      </c>
    </row>
    <row r="50" spans="2:26" x14ac:dyDescent="0.3">
      <c r="B50" s="60" t="s">
        <v>70</v>
      </c>
      <c r="C50" s="41">
        <v>2.8</v>
      </c>
      <c r="D50" s="61">
        <v>3.08</v>
      </c>
      <c r="E50" s="61">
        <v>2.98</v>
      </c>
      <c r="F50" s="42">
        <v>3.08</v>
      </c>
      <c r="G50" s="43">
        <v>0.28000000000000025</v>
      </c>
      <c r="H50" s="43">
        <v>10.000000000000009</v>
      </c>
      <c r="I50" s="44">
        <v>37975746</v>
      </c>
      <c r="J50" s="62">
        <v>115903934.92</v>
      </c>
      <c r="K50" s="46">
        <v>0.69230769230769229</v>
      </c>
      <c r="L50" s="47"/>
      <c r="V50" s="7" t="str">
        <f t="shared" si="2"/>
        <v>FTNCOCOA</v>
      </c>
      <c r="W50" s="52">
        <f t="shared" si="15"/>
        <v>0.10000000000000009</v>
      </c>
      <c r="X50" s="52">
        <f t="shared" si="3"/>
        <v>0.69230769230769229</v>
      </c>
      <c r="Y50" s="53">
        <f t="shared" si="4"/>
        <v>37975746</v>
      </c>
      <c r="Z50" s="53">
        <f t="shared" si="5"/>
        <v>115903934.92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7529</v>
      </c>
      <c r="J51" s="62">
        <v>7735294.5999999996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7529</v>
      </c>
      <c r="Z51" s="53">
        <f t="shared" si="5"/>
        <v>7735294.5999999996</v>
      </c>
    </row>
    <row r="52" spans="2:26" x14ac:dyDescent="0.3">
      <c r="B52" s="60" t="s">
        <v>72</v>
      </c>
      <c r="C52" s="41">
        <v>84.95</v>
      </c>
      <c r="D52" s="61">
        <v>84.95</v>
      </c>
      <c r="E52" s="61">
        <v>82</v>
      </c>
      <c r="F52" s="42">
        <v>83.55</v>
      </c>
      <c r="G52" s="43">
        <v>-1.4000000000000057</v>
      </c>
      <c r="H52" s="43">
        <v>-1.6480282519128964</v>
      </c>
      <c r="I52" s="44">
        <v>13327800</v>
      </c>
      <c r="J52" s="62">
        <v>1113632217.9000001</v>
      </c>
      <c r="K52" s="46">
        <v>0.46578947368421053</v>
      </c>
      <c r="L52" s="47"/>
      <c r="V52" s="7" t="str">
        <f t="shared" si="2"/>
        <v>GTCO</v>
      </c>
      <c r="W52" s="52">
        <f t="shared" si="15"/>
        <v>-1.6480282519128964E-2</v>
      </c>
      <c r="X52" s="52">
        <f t="shared" si="3"/>
        <v>0.46578947368421053</v>
      </c>
      <c r="Y52" s="53">
        <f t="shared" si="4"/>
        <v>13327800</v>
      </c>
      <c r="Z52" s="53">
        <f t="shared" si="5"/>
        <v>1113632217.9000001</v>
      </c>
    </row>
    <row r="53" spans="2:26" x14ac:dyDescent="0.3">
      <c r="B53" s="60" t="s">
        <v>73</v>
      </c>
      <c r="C53" s="41">
        <v>0.75</v>
      </c>
      <c r="D53" s="61">
        <v>0.82</v>
      </c>
      <c r="E53" s="61">
        <v>0.7</v>
      </c>
      <c r="F53" s="42">
        <v>0.74</v>
      </c>
      <c r="G53" s="43">
        <v>-1.0000000000000009E-2</v>
      </c>
      <c r="H53" s="43">
        <v>-1.3333333333333344</v>
      </c>
      <c r="I53" s="44">
        <v>4059545</v>
      </c>
      <c r="J53" s="62">
        <v>3016649.47</v>
      </c>
      <c r="K53" s="46">
        <v>-8.6419753086419804E-2</v>
      </c>
      <c r="L53" s="47"/>
      <c r="V53" s="7" t="str">
        <f t="shared" si="2"/>
        <v>GUINEAINS</v>
      </c>
      <c r="W53" s="52">
        <f t="shared" si="15"/>
        <v>-1.3333333333333343E-2</v>
      </c>
      <c r="X53" s="52">
        <f t="shared" si="3"/>
        <v>-8.6419753086419804E-2</v>
      </c>
      <c r="Y53" s="53">
        <f t="shared" si="4"/>
        <v>4059545</v>
      </c>
      <c r="Z53" s="53">
        <f t="shared" si="5"/>
        <v>3016649.47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191669</v>
      </c>
      <c r="J54" s="62">
        <v>16321057.4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191669</v>
      </c>
      <c r="Z54" s="53">
        <f t="shared" si="5"/>
        <v>16321057.4</v>
      </c>
    </row>
    <row r="55" spans="2:26" x14ac:dyDescent="0.3">
      <c r="B55" s="60" t="s">
        <v>75</v>
      </c>
      <c r="C55" s="41">
        <v>4</v>
      </c>
      <c r="D55" s="61">
        <v>4</v>
      </c>
      <c r="E55" s="61">
        <v>4</v>
      </c>
      <c r="F55" s="42">
        <v>4</v>
      </c>
      <c r="G55" s="43">
        <v>0</v>
      </c>
      <c r="H55" s="43">
        <v>0</v>
      </c>
      <c r="I55" s="44">
        <v>212945</v>
      </c>
      <c r="J55" s="62">
        <v>900993</v>
      </c>
      <c r="K55" s="46">
        <v>-0.16317991631799167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-0.16317991631799167</v>
      </c>
      <c r="Y55" s="53">
        <f t="shared" si="4"/>
        <v>212945</v>
      </c>
      <c r="Z55" s="53">
        <f t="shared" si="5"/>
        <v>900993</v>
      </c>
    </row>
    <row r="56" spans="2:26" x14ac:dyDescent="0.3">
      <c r="B56" s="60" t="s">
        <v>76</v>
      </c>
      <c r="C56" s="41">
        <v>21.55</v>
      </c>
      <c r="D56" s="61">
        <v>21.6</v>
      </c>
      <c r="E56" s="61">
        <v>21.6</v>
      </c>
      <c r="F56" s="42">
        <v>21.6</v>
      </c>
      <c r="G56" s="43">
        <v>5.0000000000000711E-2</v>
      </c>
      <c r="H56" s="43">
        <v>0.23201856148492209</v>
      </c>
      <c r="I56" s="44">
        <v>2445457</v>
      </c>
      <c r="J56" s="62">
        <v>53584287.100000001</v>
      </c>
      <c r="K56" s="46">
        <v>2.4285714285714288</v>
      </c>
      <c r="L56" s="47"/>
      <c r="V56" s="7" t="str">
        <f t="shared" si="2"/>
        <v>HONYFLOUR</v>
      </c>
      <c r="W56" s="52">
        <f t="shared" si="15"/>
        <v>2.3201856148492208E-3</v>
      </c>
      <c r="X56" s="52">
        <f t="shared" si="3"/>
        <v>2.4285714285714288</v>
      </c>
      <c r="Y56" s="53">
        <f t="shared" si="4"/>
        <v>2445457</v>
      </c>
      <c r="Z56" s="53">
        <f t="shared" si="5"/>
        <v>53584287.100000001</v>
      </c>
    </row>
    <row r="57" spans="2:26" x14ac:dyDescent="0.3">
      <c r="B57" s="60" t="s">
        <v>77</v>
      </c>
      <c r="C57" s="41">
        <v>15.5</v>
      </c>
      <c r="D57" s="61">
        <v>15.6</v>
      </c>
      <c r="E57" s="61">
        <v>15.55</v>
      </c>
      <c r="F57" s="42">
        <v>15.6</v>
      </c>
      <c r="G57" s="43">
        <v>9.9999999999999645E-2</v>
      </c>
      <c r="H57" s="43">
        <v>0.64516129032257841</v>
      </c>
      <c r="I57" s="44">
        <v>911953</v>
      </c>
      <c r="J57" s="62">
        <v>14222840.4</v>
      </c>
      <c r="K57" s="46">
        <v>0.38666666666666671</v>
      </c>
      <c r="L57" s="47"/>
      <c r="V57" s="7" t="str">
        <f t="shared" si="2"/>
        <v>IKEJAHOTEL</v>
      </c>
      <c r="W57" s="52">
        <f t="shared" si="15"/>
        <v>6.4516129032257839E-3</v>
      </c>
      <c r="X57" s="52">
        <f t="shared" si="3"/>
        <v>0.38666666666666671</v>
      </c>
      <c r="Y57" s="53">
        <f t="shared" si="4"/>
        <v>911953</v>
      </c>
      <c r="Z57" s="53">
        <f t="shared" si="5"/>
        <v>14222840.4</v>
      </c>
    </row>
    <row r="58" spans="2:26" x14ac:dyDescent="0.3">
      <c r="B58" s="60" t="s">
        <v>78</v>
      </c>
      <c r="C58" s="41">
        <v>34.9</v>
      </c>
      <c r="D58" s="61">
        <v>34.9</v>
      </c>
      <c r="E58" s="61">
        <v>34.9</v>
      </c>
      <c r="F58" s="42">
        <v>34.9</v>
      </c>
      <c r="G58" s="43">
        <v>0</v>
      </c>
      <c r="H58" s="43">
        <v>0</v>
      </c>
      <c r="I58" s="44">
        <v>60908</v>
      </c>
      <c r="J58" s="62">
        <v>1950909.85</v>
      </c>
      <c r="K58" s="46">
        <v>-8.0368906455863032E-2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-8.0368906455863032E-2</v>
      </c>
      <c r="Y58" s="53">
        <f t="shared" si="4"/>
        <v>60908</v>
      </c>
      <c r="Z58" s="53">
        <f t="shared" si="5"/>
        <v>1950909.85</v>
      </c>
    </row>
    <row r="59" spans="2:26" x14ac:dyDescent="0.3">
      <c r="B59" s="60" t="s">
        <v>79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1515</v>
      </c>
      <c r="J59" s="62">
        <v>11665.5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1515</v>
      </c>
      <c r="Z59" s="53">
        <f t="shared" si="5"/>
        <v>11665.5</v>
      </c>
    </row>
    <row r="60" spans="2:26" x14ac:dyDescent="0.3">
      <c r="B60" s="60" t="s">
        <v>80</v>
      </c>
      <c r="C60" s="41">
        <v>11</v>
      </c>
      <c r="D60" s="61">
        <v>11.3</v>
      </c>
      <c r="E60" s="61">
        <v>11</v>
      </c>
      <c r="F60" s="42">
        <v>11.2</v>
      </c>
      <c r="G60" s="43">
        <v>0.19999999999999929</v>
      </c>
      <c r="H60" s="43">
        <v>1.8181818181818119</v>
      </c>
      <c r="I60" s="44">
        <v>2170854</v>
      </c>
      <c r="J60" s="62">
        <v>24205465.899999999</v>
      </c>
      <c r="K60" s="46">
        <v>1.0180180180180178</v>
      </c>
      <c r="V60" s="7" t="str">
        <f t="shared" si="2"/>
        <v>INTBREW</v>
      </c>
      <c r="W60" s="52">
        <f t="shared" si="15"/>
        <v>1.8181818181818118E-2</v>
      </c>
      <c r="X60" s="52">
        <f t="shared" si="3"/>
        <v>1.0180180180180178</v>
      </c>
      <c r="Y60" s="53">
        <f t="shared" si="4"/>
        <v>2170854</v>
      </c>
      <c r="Z60" s="53">
        <f t="shared" si="5"/>
        <v>24205465.899999999</v>
      </c>
    </row>
    <row r="61" spans="2:26" x14ac:dyDescent="0.3">
      <c r="B61" s="60" t="s">
        <v>81</v>
      </c>
      <c r="C61" s="41">
        <v>1.61</v>
      </c>
      <c r="D61" s="61">
        <v>1.64</v>
      </c>
      <c r="E61" s="61">
        <v>1.64</v>
      </c>
      <c r="F61" s="42">
        <v>1.64</v>
      </c>
      <c r="G61" s="43">
        <v>2.9999999999999805E-2</v>
      </c>
      <c r="H61" s="43">
        <v>1.8633540372670687</v>
      </c>
      <c r="I61" s="44">
        <v>360250</v>
      </c>
      <c r="J61" s="62">
        <v>595032.9</v>
      </c>
      <c r="K61" s="46">
        <v>-3.5294117647058809E-2</v>
      </c>
      <c r="L61" s="47"/>
      <c r="V61" s="7" t="str">
        <f t="shared" si="2"/>
        <v>INTENEGINS</v>
      </c>
      <c r="W61" s="52">
        <f t="shared" si="15"/>
        <v>1.8633540372670686E-2</v>
      </c>
      <c r="X61" s="52">
        <f t="shared" si="3"/>
        <v>-3.5294117647058809E-2</v>
      </c>
      <c r="Y61" s="53">
        <f t="shared" si="4"/>
        <v>360250</v>
      </c>
      <c r="Z61" s="53">
        <f t="shared" si="5"/>
        <v>595032.9</v>
      </c>
    </row>
    <row r="62" spans="2:26" x14ac:dyDescent="0.3">
      <c r="B62" s="60" t="s">
        <v>82</v>
      </c>
      <c r="C62" s="41">
        <v>3.21</v>
      </c>
      <c r="D62" s="41">
        <v>3.22</v>
      </c>
      <c r="E62" s="41">
        <v>3.1</v>
      </c>
      <c r="F62" s="42">
        <v>3.16</v>
      </c>
      <c r="G62" s="43">
        <v>-4.9999999999999822E-2</v>
      </c>
      <c r="H62" s="43">
        <v>-1.5576323987538885</v>
      </c>
      <c r="I62" s="44">
        <v>5722877</v>
      </c>
      <c r="J62" s="62">
        <v>18042939.59</v>
      </c>
      <c r="K62" s="46">
        <v>5.3333333333333455E-2</v>
      </c>
      <c r="L62" s="47"/>
      <c r="V62" s="7" t="str">
        <f t="shared" si="2"/>
        <v>JAIZBANK</v>
      </c>
      <c r="W62" s="52">
        <f t="shared" si="15"/>
        <v>-1.5576323987538885E-2</v>
      </c>
      <c r="X62" s="52">
        <f t="shared" si="3"/>
        <v>5.3333333333333455E-2</v>
      </c>
      <c r="Y62" s="53">
        <f t="shared" si="4"/>
        <v>5722877</v>
      </c>
      <c r="Z62" s="53">
        <f t="shared" si="5"/>
        <v>18042939.59</v>
      </c>
    </row>
    <row r="63" spans="2:26" x14ac:dyDescent="0.3">
      <c r="B63" s="60" t="s">
        <v>83</v>
      </c>
      <c r="C63" s="41">
        <v>1.99</v>
      </c>
      <c r="D63" s="61">
        <v>2</v>
      </c>
      <c r="E63" s="61">
        <v>1.99</v>
      </c>
      <c r="F63" s="42">
        <v>1.99</v>
      </c>
      <c r="G63" s="43">
        <v>0</v>
      </c>
      <c r="H63" s="43">
        <v>0</v>
      </c>
      <c r="I63" s="44">
        <v>4250431</v>
      </c>
      <c r="J63" s="62">
        <v>8494139.4900000002</v>
      </c>
      <c r="K63" s="46">
        <v>-2.9268292682926744E-2</v>
      </c>
      <c r="L63" s="47"/>
      <c r="V63" s="7" t="str">
        <f t="shared" si="2"/>
        <v>JAPAULGOLD</v>
      </c>
      <c r="W63" s="52">
        <f t="shared" si="15"/>
        <v>0</v>
      </c>
      <c r="X63" s="52">
        <f t="shared" si="3"/>
        <v>-2.9268292682926744E-2</v>
      </c>
      <c r="Y63" s="53">
        <f t="shared" si="4"/>
        <v>4250431</v>
      </c>
      <c r="Z63" s="53">
        <f t="shared" si="5"/>
        <v>8494139.4900000002</v>
      </c>
    </row>
    <row r="64" spans="2:26" x14ac:dyDescent="0.3">
      <c r="B64" s="60" t="s">
        <v>84</v>
      </c>
      <c r="C64" s="41">
        <v>127</v>
      </c>
      <c r="D64" s="61">
        <v>117.5</v>
      </c>
      <c r="E64" s="61">
        <v>117.5</v>
      </c>
      <c r="F64" s="42">
        <v>117.5</v>
      </c>
      <c r="G64" s="43">
        <v>-9.5</v>
      </c>
      <c r="H64" s="43">
        <v>-7.4803149606299222</v>
      </c>
      <c r="I64" s="44">
        <v>403569</v>
      </c>
      <c r="J64" s="62">
        <v>47312883.399999999</v>
      </c>
      <c r="K64" s="46">
        <v>-0.24315619967793878</v>
      </c>
      <c r="L64" s="47"/>
      <c r="V64" s="7" t="str">
        <f t="shared" si="2"/>
        <v>JBERGER</v>
      </c>
      <c r="W64" s="52">
        <f t="shared" si="15"/>
        <v>-7.4803149606299218E-2</v>
      </c>
      <c r="X64" s="52">
        <f t="shared" si="3"/>
        <v>-0.24315619967793878</v>
      </c>
      <c r="Y64" s="53">
        <f t="shared" si="4"/>
        <v>403569</v>
      </c>
      <c r="Z64" s="53">
        <f t="shared" si="5"/>
        <v>47312883.399999999</v>
      </c>
    </row>
    <row r="65" spans="1:26" x14ac:dyDescent="0.3">
      <c r="B65" s="60" t="s">
        <v>85</v>
      </c>
      <c r="C65" s="41">
        <v>6.2</v>
      </c>
      <c r="D65" s="41">
        <v>6.2</v>
      </c>
      <c r="E65" s="41">
        <v>6.2</v>
      </c>
      <c r="F65" s="42">
        <v>6.2</v>
      </c>
      <c r="G65" s="43">
        <v>0</v>
      </c>
      <c r="H65" s="43">
        <v>0</v>
      </c>
      <c r="I65" s="44">
        <v>119266</v>
      </c>
      <c r="J65" s="62">
        <v>791611.8</v>
      </c>
      <c r="K65" s="46">
        <v>-0.20410783055198967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-0.20410783055198967</v>
      </c>
      <c r="Y65" s="53">
        <f t="shared" si="4"/>
        <v>119266</v>
      </c>
      <c r="Z65" s="53">
        <f t="shared" si="5"/>
        <v>791611.8</v>
      </c>
    </row>
    <row r="66" spans="1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6668</v>
      </c>
      <c r="J66" s="62">
        <v>64911.5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6668</v>
      </c>
      <c r="Z66" s="53">
        <f t="shared" si="5"/>
        <v>64911.5</v>
      </c>
    </row>
    <row r="67" spans="1:26" x14ac:dyDescent="0.3">
      <c r="B67" s="60" t="s">
        <v>87</v>
      </c>
      <c r="C67" s="41">
        <v>3</v>
      </c>
      <c r="D67" s="41">
        <v>3</v>
      </c>
      <c r="E67" s="41">
        <v>2.98</v>
      </c>
      <c r="F67" s="42">
        <v>3</v>
      </c>
      <c r="G67" s="43">
        <v>0</v>
      </c>
      <c r="H67" s="43">
        <v>0</v>
      </c>
      <c r="I67" s="44">
        <v>3191797</v>
      </c>
      <c r="J67" s="62">
        <v>9565871.0500000007</v>
      </c>
      <c r="K67" s="46">
        <v>-2.9126213592232997E-2</v>
      </c>
      <c r="L67" s="47"/>
      <c r="V67" s="7" t="str">
        <f t="shared" si="2"/>
        <v>LASACO</v>
      </c>
      <c r="W67" s="52">
        <f t="shared" si="15"/>
        <v>0</v>
      </c>
      <c r="X67" s="52">
        <f t="shared" si="3"/>
        <v>-2.9126213592232997E-2</v>
      </c>
      <c r="Y67" s="53">
        <f t="shared" si="4"/>
        <v>3191797</v>
      </c>
      <c r="Z67" s="53">
        <f t="shared" si="5"/>
        <v>9565871.0500000007</v>
      </c>
    </row>
    <row r="68" spans="1:26" x14ac:dyDescent="0.3">
      <c r="B68" s="60" t="s">
        <v>88</v>
      </c>
      <c r="C68" s="41">
        <v>4.1900000000000004</v>
      </c>
      <c r="D68" s="61">
        <v>4.1900000000000004</v>
      </c>
      <c r="E68" s="61">
        <v>4.1900000000000004</v>
      </c>
      <c r="F68" s="42">
        <v>4.1900000000000004</v>
      </c>
      <c r="G68" s="43">
        <v>0</v>
      </c>
      <c r="H68" s="43">
        <v>0</v>
      </c>
      <c r="I68" s="44">
        <v>255381</v>
      </c>
      <c r="J68" s="62">
        <v>1024209.28</v>
      </c>
      <c r="K68" s="46">
        <v>-6.8888888888888777E-2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-6.8888888888888777E-2</v>
      </c>
      <c r="Y68" s="53">
        <f t="shared" si="4"/>
        <v>255381</v>
      </c>
      <c r="Z68" s="53">
        <f t="shared" si="5"/>
        <v>1024209.28</v>
      </c>
    </row>
    <row r="69" spans="1:26" x14ac:dyDescent="0.3">
      <c r="B69" s="60" t="s">
        <v>89</v>
      </c>
      <c r="C69" s="41">
        <v>7.92</v>
      </c>
      <c r="D69" s="61">
        <v>8.7100000000000009</v>
      </c>
      <c r="E69" s="61">
        <v>8.5</v>
      </c>
      <c r="F69" s="42">
        <v>8.7100000000000009</v>
      </c>
      <c r="G69" s="43">
        <v>0.79000000000000092</v>
      </c>
      <c r="H69" s="43">
        <v>9.9747474747474865</v>
      </c>
      <c r="I69" s="44">
        <v>2965117</v>
      </c>
      <c r="J69" s="62">
        <v>25581147.18</v>
      </c>
      <c r="K69" s="46">
        <v>0.54432624113475203</v>
      </c>
      <c r="L69" s="47"/>
      <c r="V69" s="7" t="str">
        <f t="shared" si="2"/>
        <v>LEGENDINT</v>
      </c>
      <c r="W69" s="52">
        <f t="shared" si="15"/>
        <v>9.9747474747474862E-2</v>
      </c>
      <c r="X69" s="52">
        <f t="shared" si="3"/>
        <v>0.54432624113475203</v>
      </c>
      <c r="Y69" s="53">
        <f t="shared" si="4"/>
        <v>2965117</v>
      </c>
      <c r="Z69" s="53">
        <f t="shared" si="5"/>
        <v>25581147.18</v>
      </c>
    </row>
    <row r="70" spans="1:26" x14ac:dyDescent="0.3">
      <c r="B70" s="60" t="s">
        <v>90</v>
      </c>
      <c r="C70" s="41">
        <v>1.5</v>
      </c>
      <c r="D70" s="41">
        <v>1.55</v>
      </c>
      <c r="E70" s="41">
        <v>1.5</v>
      </c>
      <c r="F70" s="42">
        <v>1.55</v>
      </c>
      <c r="G70" s="43">
        <v>5.0000000000000044E-2</v>
      </c>
      <c r="H70" s="43">
        <v>3.3333333333333361</v>
      </c>
      <c r="I70" s="44">
        <v>1380895</v>
      </c>
      <c r="J70" s="62">
        <v>2105863.15</v>
      </c>
      <c r="K70" s="46">
        <v>0.31355932203389836</v>
      </c>
      <c r="L70" s="47"/>
      <c r="V70" s="7" t="str">
        <f t="shared" si="2"/>
        <v>LINKASSURE</v>
      </c>
      <c r="W70" s="52">
        <f t="shared" si="15"/>
        <v>3.3333333333333361E-2</v>
      </c>
      <c r="X70" s="52">
        <f t="shared" si="3"/>
        <v>0.31355932203389836</v>
      </c>
      <c r="Y70" s="53">
        <f t="shared" si="4"/>
        <v>1380895</v>
      </c>
      <c r="Z70" s="53">
        <f t="shared" si="5"/>
        <v>2105863.15</v>
      </c>
    </row>
    <row r="71" spans="1:26" x14ac:dyDescent="0.3">
      <c r="B71" s="60" t="s">
        <v>91</v>
      </c>
      <c r="C71" s="41">
        <v>8.1</v>
      </c>
      <c r="D71" s="41">
        <v>8.5</v>
      </c>
      <c r="E71" s="41">
        <v>8.4499999999999993</v>
      </c>
      <c r="F71" s="42">
        <v>8.4499999999999993</v>
      </c>
      <c r="G71" s="43">
        <v>0.34999999999999964</v>
      </c>
      <c r="H71" s="43">
        <v>4.3209876543209829</v>
      </c>
      <c r="I71" s="44">
        <v>2191206</v>
      </c>
      <c r="J71" s="62">
        <v>18714519.199999999</v>
      </c>
      <c r="K71" s="46">
        <v>1.0509708737864076</v>
      </c>
      <c r="L71" s="47"/>
      <c r="V71" s="7" t="str">
        <f t="shared" si="2"/>
        <v>LIVESTOCK</v>
      </c>
      <c r="W71" s="52">
        <f t="shared" si="15"/>
        <v>4.3209876543209826E-2</v>
      </c>
      <c r="X71" s="52">
        <f t="shared" si="3"/>
        <v>1.0509708737864076</v>
      </c>
      <c r="Y71" s="53">
        <f t="shared" si="4"/>
        <v>2191206</v>
      </c>
      <c r="Z71" s="53">
        <f t="shared" si="5"/>
        <v>18714519.199999999</v>
      </c>
    </row>
    <row r="72" spans="1:26" x14ac:dyDescent="0.3">
      <c r="B72" s="60" t="s">
        <v>92</v>
      </c>
      <c r="C72" s="41">
        <v>6.8</v>
      </c>
      <c r="D72" s="41">
        <v>6.8</v>
      </c>
      <c r="E72" s="41">
        <v>6.8</v>
      </c>
      <c r="F72" s="42">
        <v>6.8</v>
      </c>
      <c r="G72" s="43">
        <v>0</v>
      </c>
      <c r="H72" s="43">
        <v>0</v>
      </c>
      <c r="I72" s="44">
        <v>28900</v>
      </c>
      <c r="J72" s="62">
        <v>195286</v>
      </c>
      <c r="K72" s="46">
        <v>0.55251141552511407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0.55251141552511407</v>
      </c>
      <c r="Y72" s="53">
        <f t="shared" si="4"/>
        <v>28900</v>
      </c>
      <c r="Z72" s="53">
        <f t="shared" si="5"/>
        <v>195286</v>
      </c>
    </row>
    <row r="73" spans="1:26" x14ac:dyDescent="0.3">
      <c r="B73" s="60" t="s">
        <v>93</v>
      </c>
      <c r="C73" s="41">
        <v>9.6999999999999993</v>
      </c>
      <c r="D73" s="41">
        <v>10</v>
      </c>
      <c r="E73" s="41">
        <v>9.5</v>
      </c>
      <c r="F73" s="42">
        <v>10</v>
      </c>
      <c r="G73" s="43">
        <v>0.30000000000000071</v>
      </c>
      <c r="H73" s="43">
        <v>3.0927835051546464</v>
      </c>
      <c r="I73" s="44">
        <v>3421613</v>
      </c>
      <c r="J73" s="62">
        <v>33310996.629999999</v>
      </c>
      <c r="K73" s="46">
        <v>0.21951219512195141</v>
      </c>
      <c r="L73" s="47"/>
      <c r="V73" s="7" t="str">
        <f t="shared" ref="V73:V136" si="19">IF(ISTEXT(B73),B73,"")</f>
        <v>MANSARD</v>
      </c>
      <c r="W73" s="52">
        <f t="shared" si="15"/>
        <v>3.0927835051546462E-2</v>
      </c>
      <c r="X73" s="52">
        <f t="shared" ref="X73:X136" si="20">IF(ISTEXT(B73),K73,"")</f>
        <v>0.21951219512195141</v>
      </c>
      <c r="Y73" s="53">
        <f t="shared" ref="Y73:Y136" si="21">IF(ISTEXT(B73),I73,"")</f>
        <v>3421613</v>
      </c>
      <c r="Z73" s="53">
        <f t="shared" ref="Z73:Z136" si="22">IF(ISTEXT(B73),J73,"")</f>
        <v>33310996.629999999</v>
      </c>
    </row>
    <row r="74" spans="1:26" x14ac:dyDescent="0.3">
      <c r="B74" s="60" t="s">
        <v>94</v>
      </c>
      <c r="C74" s="41">
        <v>16</v>
      </c>
      <c r="D74" s="61">
        <v>16</v>
      </c>
      <c r="E74" s="61">
        <v>16</v>
      </c>
      <c r="F74" s="42">
        <v>16</v>
      </c>
      <c r="G74" s="43">
        <v>0</v>
      </c>
      <c r="H74" s="43">
        <v>0</v>
      </c>
      <c r="I74" s="44">
        <v>903054</v>
      </c>
      <c r="J74" s="62">
        <v>14304356.449999999</v>
      </c>
      <c r="K74" s="46">
        <v>0.7021276595744681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0.7021276595744681</v>
      </c>
      <c r="Y74" s="53">
        <f t="shared" si="21"/>
        <v>903054</v>
      </c>
      <c r="Z74" s="53">
        <f t="shared" si="22"/>
        <v>14304356.449999999</v>
      </c>
    </row>
    <row r="75" spans="1:26" x14ac:dyDescent="0.3">
      <c r="B75" s="60" t="s">
        <v>95</v>
      </c>
      <c r="C75" s="41">
        <v>1.08</v>
      </c>
      <c r="D75" s="61">
        <v>1.18</v>
      </c>
      <c r="E75" s="61">
        <v>1.04</v>
      </c>
      <c r="F75" s="42">
        <v>1.07</v>
      </c>
      <c r="G75" s="43">
        <v>-1.0000000000000009E-2</v>
      </c>
      <c r="H75" s="43">
        <v>-0.92592592592592671</v>
      </c>
      <c r="I75" s="44">
        <v>5595177</v>
      </c>
      <c r="J75" s="62">
        <v>6317317.1200000001</v>
      </c>
      <c r="K75" s="46">
        <v>0.75409836065573788</v>
      </c>
      <c r="L75" s="47"/>
      <c r="V75" s="7" t="str">
        <f t="shared" si="19"/>
        <v>MBENEFIT</v>
      </c>
      <c r="W75" s="52">
        <f t="shared" si="23"/>
        <v>-9.2592592592592674E-3</v>
      </c>
      <c r="X75" s="52">
        <f t="shared" si="20"/>
        <v>0.75409836065573788</v>
      </c>
      <c r="Y75" s="53">
        <f t="shared" si="21"/>
        <v>5595177</v>
      </c>
      <c r="Z75" s="53">
        <f t="shared" si="22"/>
        <v>6317317.1200000001</v>
      </c>
    </row>
    <row r="76" spans="1:26" x14ac:dyDescent="0.3">
      <c r="B76" s="60" t="s">
        <v>96</v>
      </c>
      <c r="C76" s="41">
        <v>2.2799999999999998</v>
      </c>
      <c r="D76" s="41">
        <v>2.29</v>
      </c>
      <c r="E76" s="41">
        <v>2.2400000000000002</v>
      </c>
      <c r="F76" s="42">
        <v>2.2599999999999998</v>
      </c>
      <c r="G76" s="43">
        <v>-2.0000000000000018E-2</v>
      </c>
      <c r="H76" s="43">
        <v>-0.87719298245614119</v>
      </c>
      <c r="I76" s="44">
        <v>1333792</v>
      </c>
      <c r="J76" s="62">
        <v>3008895.63</v>
      </c>
      <c r="K76" s="46">
        <v>0.40372670807453392</v>
      </c>
      <c r="L76" s="47"/>
      <c r="V76" s="7" t="str">
        <f t="shared" si="19"/>
        <v>MCNICHOLS</v>
      </c>
      <c r="W76" s="52">
        <f t="shared" si="23"/>
        <v>-8.7719298245614117E-3</v>
      </c>
      <c r="X76" s="52">
        <f t="shared" si="20"/>
        <v>0.40372670807453392</v>
      </c>
      <c r="Y76" s="53">
        <f t="shared" si="21"/>
        <v>1333792</v>
      </c>
      <c r="Z76" s="53">
        <f t="shared" si="22"/>
        <v>3008895.63</v>
      </c>
    </row>
    <row r="77" spans="1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2307334</v>
      </c>
      <c r="J77" s="62">
        <v>23245908.350000001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2307334</v>
      </c>
      <c r="Z77" s="53">
        <f t="shared" si="22"/>
        <v>23245908.350000001</v>
      </c>
    </row>
    <row r="78" spans="1:26" x14ac:dyDescent="0.3">
      <c r="B78" s="60" t="s">
        <v>98</v>
      </c>
      <c r="C78" s="41">
        <v>9.6</v>
      </c>
      <c r="D78" s="41">
        <v>9.6</v>
      </c>
      <c r="E78" s="41">
        <v>9.6</v>
      </c>
      <c r="F78" s="42">
        <v>9.6</v>
      </c>
      <c r="G78" s="43">
        <v>0</v>
      </c>
      <c r="H78" s="43">
        <v>0</v>
      </c>
      <c r="I78" s="44">
        <v>89203</v>
      </c>
      <c r="J78" s="62">
        <v>823401.4</v>
      </c>
      <c r="K78" s="46">
        <v>0.1387900355871885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0.1387900355871885</v>
      </c>
      <c r="Y78" s="53">
        <f t="shared" si="21"/>
        <v>89203</v>
      </c>
      <c r="Z78" s="53">
        <f t="shared" si="22"/>
        <v>823401.4</v>
      </c>
    </row>
    <row r="79" spans="1:26" x14ac:dyDescent="0.3">
      <c r="B79" s="60" t="s">
        <v>99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24000</v>
      </c>
      <c r="J79" s="62">
        <v>84360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24000</v>
      </c>
      <c r="Z79" s="53">
        <f t="shared" si="22"/>
        <v>84360</v>
      </c>
    </row>
    <row r="80" spans="1:26" x14ac:dyDescent="0.3">
      <c r="A80" t="s">
        <v>100</v>
      </c>
      <c r="B80" s="60" t="s">
        <v>101</v>
      </c>
      <c r="C80" s="41">
        <v>155.9</v>
      </c>
      <c r="D80" s="61">
        <v>155.9</v>
      </c>
      <c r="E80" s="61">
        <v>155.9</v>
      </c>
      <c r="F80" s="42">
        <v>155.9</v>
      </c>
      <c r="G80" s="43">
        <v>0</v>
      </c>
      <c r="H80" s="43">
        <v>0</v>
      </c>
      <c r="I80" s="44">
        <v>94592</v>
      </c>
      <c r="J80" s="62">
        <v>14371254.699999999</v>
      </c>
      <c r="K80" s="46">
        <v>-0.28420569329660239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-0.28420569329660239</v>
      </c>
      <c r="Y80" s="53">
        <f t="shared" si="21"/>
        <v>94592</v>
      </c>
      <c r="Z80" s="53">
        <f t="shared" si="22"/>
        <v>14371254.699999999</v>
      </c>
    </row>
    <row r="81" spans="2:26" x14ac:dyDescent="0.3">
      <c r="B81" s="60" t="s">
        <v>102</v>
      </c>
      <c r="C81" s="41">
        <v>355.9</v>
      </c>
      <c r="D81" s="41">
        <v>352.6</v>
      </c>
      <c r="E81" s="41">
        <v>352.6</v>
      </c>
      <c r="F81" s="42">
        <v>352.6</v>
      </c>
      <c r="G81" s="43">
        <v>-3.2999999999999545</v>
      </c>
      <c r="H81" s="43">
        <v>-0.92722674908680935</v>
      </c>
      <c r="I81" s="44">
        <v>1533092</v>
      </c>
      <c r="J81" s="62">
        <v>539518497.70000005</v>
      </c>
      <c r="K81" s="46">
        <v>0.76300000000000012</v>
      </c>
      <c r="L81" s="47"/>
      <c r="V81" s="7" t="str">
        <f t="shared" si="19"/>
        <v>MTNN</v>
      </c>
      <c r="W81" s="52">
        <f t="shared" si="23"/>
        <v>-9.2722674908680934E-3</v>
      </c>
      <c r="X81" s="52">
        <f t="shared" si="20"/>
        <v>0.76300000000000012</v>
      </c>
      <c r="Y81" s="53">
        <f t="shared" si="21"/>
        <v>1533092</v>
      </c>
      <c r="Z81" s="53">
        <f t="shared" si="22"/>
        <v>539518497.70000005</v>
      </c>
    </row>
    <row r="82" spans="2:26" x14ac:dyDescent="0.3">
      <c r="B82" s="60" t="s">
        <v>103</v>
      </c>
      <c r="C82" s="41">
        <v>9.65</v>
      </c>
      <c r="D82" s="61">
        <v>9.1999999999999993</v>
      </c>
      <c r="E82" s="61">
        <v>9.1999999999999993</v>
      </c>
      <c r="F82" s="42">
        <v>9.1999999999999993</v>
      </c>
      <c r="G82" s="43">
        <v>-0.45000000000000107</v>
      </c>
      <c r="H82" s="43">
        <v>-4.6632124352331719</v>
      </c>
      <c r="I82" s="44">
        <v>300865</v>
      </c>
      <c r="J82" s="62">
        <v>2801982.5</v>
      </c>
      <c r="K82" s="46">
        <v>0.2517006802721089</v>
      </c>
      <c r="L82" s="47"/>
      <c r="V82" s="7" t="str">
        <f t="shared" si="19"/>
        <v>MULTIVERSE</v>
      </c>
      <c r="W82" s="52">
        <f t="shared" si="23"/>
        <v>-4.6632124352331716E-2</v>
      </c>
      <c r="X82" s="52">
        <f t="shared" si="20"/>
        <v>0.2517006802721089</v>
      </c>
      <c r="Y82" s="53">
        <f t="shared" si="21"/>
        <v>300865</v>
      </c>
      <c r="Z82" s="53">
        <f t="shared" si="22"/>
        <v>2801982.5</v>
      </c>
    </row>
    <row r="83" spans="2:26" x14ac:dyDescent="0.3">
      <c r="B83" s="60" t="s">
        <v>104</v>
      </c>
      <c r="C83" s="41">
        <v>88.2</v>
      </c>
      <c r="D83" s="41">
        <v>94.95</v>
      </c>
      <c r="E83" s="41">
        <v>92.9</v>
      </c>
      <c r="F83" s="42">
        <v>94</v>
      </c>
      <c r="G83" s="43">
        <v>5.7999999999999972</v>
      </c>
      <c r="H83" s="43">
        <v>6.5759637188208586</v>
      </c>
      <c r="I83" s="44">
        <v>6387087</v>
      </c>
      <c r="J83" s="62">
        <v>559876763.04999995</v>
      </c>
      <c r="K83" s="46">
        <v>1.0412595005428882</v>
      </c>
      <c r="L83" s="47"/>
      <c r="V83" s="7" t="str">
        <f t="shared" si="19"/>
        <v>NAHCO</v>
      </c>
      <c r="W83" s="52">
        <f t="shared" si="23"/>
        <v>6.5759637188208583E-2</v>
      </c>
      <c r="X83" s="52">
        <f t="shared" si="20"/>
        <v>1.0412595005428882</v>
      </c>
      <c r="Y83" s="53">
        <f t="shared" si="21"/>
        <v>6387087</v>
      </c>
      <c r="Z83" s="53">
        <f t="shared" si="22"/>
        <v>559876763.04999995</v>
      </c>
    </row>
    <row r="84" spans="2:26" x14ac:dyDescent="0.3">
      <c r="B84" s="60" t="s">
        <v>105</v>
      </c>
      <c r="C84" s="41">
        <v>63</v>
      </c>
      <c r="D84" s="41">
        <v>68</v>
      </c>
      <c r="E84" s="41">
        <v>65</v>
      </c>
      <c r="F84" s="42">
        <v>68</v>
      </c>
      <c r="G84" s="43">
        <v>5</v>
      </c>
      <c r="H84" s="43">
        <v>7.9365079365079358</v>
      </c>
      <c r="I84" s="44">
        <v>10451480</v>
      </c>
      <c r="J84" s="62">
        <v>682143037.35000002</v>
      </c>
      <c r="K84" s="46">
        <v>1.1690590111642742</v>
      </c>
      <c r="L84" s="47"/>
      <c r="V84" s="7" t="str">
        <f t="shared" si="19"/>
        <v>NASCON</v>
      </c>
      <c r="W84" s="52">
        <f t="shared" si="23"/>
        <v>7.9365079365079361E-2</v>
      </c>
      <c r="X84" s="52">
        <f t="shared" si="20"/>
        <v>1.1690590111642742</v>
      </c>
      <c r="Y84" s="53">
        <f t="shared" si="21"/>
        <v>10451480</v>
      </c>
      <c r="Z84" s="53">
        <f t="shared" si="22"/>
        <v>682143037.35000002</v>
      </c>
    </row>
    <row r="85" spans="2:26" x14ac:dyDescent="0.3">
      <c r="B85" s="60" t="s">
        <v>106</v>
      </c>
      <c r="C85" s="41">
        <v>57.8</v>
      </c>
      <c r="D85" s="41">
        <v>58</v>
      </c>
      <c r="E85" s="41">
        <v>58</v>
      </c>
      <c r="F85" s="42">
        <v>58</v>
      </c>
      <c r="G85" s="43">
        <v>0.20000000000000284</v>
      </c>
      <c r="H85" s="43">
        <v>0.34602076124567971</v>
      </c>
      <c r="I85" s="44">
        <v>38092395</v>
      </c>
      <c r="J85" s="62">
        <v>2209063811.9499998</v>
      </c>
      <c r="K85" s="46">
        <v>0.8125</v>
      </c>
      <c r="L85" s="47"/>
      <c r="V85" s="7" t="str">
        <f t="shared" si="19"/>
        <v>NB</v>
      </c>
      <c r="W85" s="52">
        <f t="shared" si="23"/>
        <v>3.4602076124567969E-3</v>
      </c>
      <c r="X85" s="52">
        <f t="shared" si="20"/>
        <v>0.8125</v>
      </c>
      <c r="Y85" s="53">
        <f t="shared" si="21"/>
        <v>38092395</v>
      </c>
      <c r="Z85" s="53">
        <f t="shared" si="22"/>
        <v>2209063811.9499998</v>
      </c>
    </row>
    <row r="86" spans="2:26" x14ac:dyDescent="0.3">
      <c r="B86" s="60" t="s">
        <v>107</v>
      </c>
      <c r="C86" s="41">
        <v>5.5</v>
      </c>
      <c r="D86" s="61">
        <v>5.5</v>
      </c>
      <c r="E86" s="61">
        <v>5.5</v>
      </c>
      <c r="F86" s="42">
        <v>5.5</v>
      </c>
      <c r="G86" s="43">
        <v>0</v>
      </c>
      <c r="H86" s="43">
        <v>0</v>
      </c>
      <c r="I86" s="44">
        <v>2103</v>
      </c>
      <c r="J86" s="62">
        <v>12723.15</v>
      </c>
      <c r="K86" s="46">
        <v>0.10000000000000009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0.10000000000000009</v>
      </c>
      <c r="Y86" s="53">
        <f t="shared" si="21"/>
        <v>2103</v>
      </c>
      <c r="Z86" s="53">
        <f t="shared" si="22"/>
        <v>12723.15</v>
      </c>
    </row>
    <row r="87" spans="2:26" x14ac:dyDescent="0.3">
      <c r="B87" s="60" t="s">
        <v>108</v>
      </c>
      <c r="C87" s="41">
        <v>3.7</v>
      </c>
      <c r="D87" s="41">
        <v>4.07</v>
      </c>
      <c r="E87" s="41">
        <v>3.8</v>
      </c>
      <c r="F87" s="42">
        <v>4.07</v>
      </c>
      <c r="G87" s="43">
        <v>0.37000000000000011</v>
      </c>
      <c r="H87" s="43">
        <v>10.000000000000002</v>
      </c>
      <c r="I87" s="44">
        <v>8166860</v>
      </c>
      <c r="J87" s="62">
        <v>32623751.280000001</v>
      </c>
      <c r="K87" s="46">
        <v>0.77729257641921401</v>
      </c>
      <c r="L87" s="47"/>
      <c r="V87" s="7" t="str">
        <f t="shared" si="19"/>
        <v>NEIMETH</v>
      </c>
      <c r="W87" s="52">
        <f t="shared" si="23"/>
        <v>0.10000000000000002</v>
      </c>
      <c r="X87" s="52">
        <f t="shared" si="20"/>
        <v>0.77729257641921401</v>
      </c>
      <c r="Y87" s="53">
        <f t="shared" si="21"/>
        <v>8166860</v>
      </c>
      <c r="Z87" s="53">
        <f t="shared" si="22"/>
        <v>32623751.280000001</v>
      </c>
    </row>
    <row r="88" spans="2:26" x14ac:dyDescent="0.3">
      <c r="B88" s="60" t="s">
        <v>109</v>
      </c>
      <c r="C88" s="41">
        <v>17</v>
      </c>
      <c r="D88" s="41">
        <v>17</v>
      </c>
      <c r="E88" s="41">
        <v>17</v>
      </c>
      <c r="F88" s="42">
        <v>17</v>
      </c>
      <c r="G88" s="43">
        <v>0</v>
      </c>
      <c r="H88" s="43">
        <v>0</v>
      </c>
      <c r="I88" s="44">
        <v>975899</v>
      </c>
      <c r="J88" s="62">
        <v>16686157.449999999</v>
      </c>
      <c r="K88" s="46">
        <v>0.55251141552511429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0.55251141552511429</v>
      </c>
      <c r="Y88" s="53">
        <f t="shared" si="21"/>
        <v>975899</v>
      </c>
      <c r="Z88" s="53">
        <f t="shared" si="22"/>
        <v>16686157.449999999</v>
      </c>
    </row>
    <row r="89" spans="2:26" x14ac:dyDescent="0.3">
      <c r="B89" s="60" t="s">
        <v>110</v>
      </c>
      <c r="C89" s="41">
        <v>1500</v>
      </c>
      <c r="D89" s="41">
        <v>1500</v>
      </c>
      <c r="E89" s="41">
        <v>1500</v>
      </c>
      <c r="F89" s="42">
        <v>1500</v>
      </c>
      <c r="G89" s="43">
        <v>0</v>
      </c>
      <c r="H89" s="43">
        <v>0</v>
      </c>
      <c r="I89" s="44">
        <v>11345</v>
      </c>
      <c r="J89" s="62">
        <v>16277449.800000001</v>
      </c>
      <c r="K89" s="46">
        <v>0.71428571428571419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0.71428571428571419</v>
      </c>
      <c r="Y89" s="53">
        <f t="shared" si="21"/>
        <v>11345</v>
      </c>
      <c r="Z89" s="53">
        <f t="shared" si="22"/>
        <v>16277449.800000001</v>
      </c>
    </row>
    <row r="90" spans="2:26" x14ac:dyDescent="0.3">
      <c r="B90" s="60" t="s">
        <v>111</v>
      </c>
      <c r="C90" s="41">
        <v>41</v>
      </c>
      <c r="D90" s="61">
        <v>41</v>
      </c>
      <c r="E90" s="61">
        <v>41</v>
      </c>
      <c r="F90" s="42">
        <v>41</v>
      </c>
      <c r="G90" s="43">
        <v>0</v>
      </c>
      <c r="H90" s="43">
        <v>0</v>
      </c>
      <c r="I90" s="44">
        <v>277569</v>
      </c>
      <c r="J90" s="62">
        <v>11149086.699999999</v>
      </c>
      <c r="K90" s="46">
        <v>0.50458715596330284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0.50458715596330284</v>
      </c>
      <c r="Y90" s="53">
        <f t="shared" si="21"/>
        <v>277569</v>
      </c>
      <c r="Z90" s="53">
        <f t="shared" si="22"/>
        <v>11149086.699999999</v>
      </c>
    </row>
    <row r="91" spans="2:26" x14ac:dyDescent="0.3">
      <c r="B91" s="60" t="s">
        <v>112</v>
      </c>
      <c r="C91" s="41">
        <v>118</v>
      </c>
      <c r="D91" s="61">
        <v>118</v>
      </c>
      <c r="E91" s="61">
        <v>118</v>
      </c>
      <c r="F91" s="42">
        <v>118</v>
      </c>
      <c r="G91" s="43">
        <v>0</v>
      </c>
      <c r="H91" s="43">
        <v>0</v>
      </c>
      <c r="I91" s="44">
        <v>162894</v>
      </c>
      <c r="J91" s="62">
        <v>18616148.5</v>
      </c>
      <c r="K91" s="46">
        <v>5.6401074306177135E-2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5.6401074306177135E-2</v>
      </c>
      <c r="Y91" s="53">
        <f t="shared" si="21"/>
        <v>162894</v>
      </c>
      <c r="Z91" s="53">
        <f t="shared" si="22"/>
        <v>18616148.5</v>
      </c>
    </row>
    <row r="92" spans="2:26" x14ac:dyDescent="0.3">
      <c r="B92" s="60" t="s">
        <v>113</v>
      </c>
      <c r="C92" s="41">
        <v>93.2</v>
      </c>
      <c r="D92" s="61">
        <v>93.2</v>
      </c>
      <c r="E92" s="61">
        <v>93.2</v>
      </c>
      <c r="F92" s="42">
        <v>93.2</v>
      </c>
      <c r="G92" s="43">
        <v>0</v>
      </c>
      <c r="H92" s="43">
        <v>0</v>
      </c>
      <c r="I92" s="44">
        <v>260131</v>
      </c>
      <c r="J92" s="62">
        <v>24862059.300000001</v>
      </c>
      <c r="K92" s="46">
        <v>1.1230068337129842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1.1230068337129842</v>
      </c>
      <c r="Y92" s="53">
        <f t="shared" si="21"/>
        <v>260131</v>
      </c>
      <c r="Z92" s="53">
        <f t="shared" si="22"/>
        <v>24862059.300000001</v>
      </c>
    </row>
    <row r="93" spans="2:26" x14ac:dyDescent="0.3">
      <c r="B93" s="60" t="s">
        <v>114</v>
      </c>
      <c r="C93" s="41">
        <v>2.12</v>
      </c>
      <c r="D93" s="41">
        <v>2.12</v>
      </c>
      <c r="E93" s="41">
        <v>2.0499999999999998</v>
      </c>
      <c r="F93" s="42">
        <v>2.12</v>
      </c>
      <c r="G93" s="43">
        <v>0</v>
      </c>
      <c r="H93" s="43">
        <v>0</v>
      </c>
      <c r="I93" s="44">
        <v>1848776</v>
      </c>
      <c r="J93" s="62">
        <v>3852073.92</v>
      </c>
      <c r="K93" s="46">
        <v>0.23976608187134518</v>
      </c>
      <c r="L93" s="47"/>
      <c r="V93" s="7" t="str">
        <f t="shared" si="19"/>
        <v>NPFMCRFBK</v>
      </c>
      <c r="W93" s="52">
        <f t="shared" si="23"/>
        <v>0</v>
      </c>
      <c r="X93" s="52">
        <f t="shared" si="20"/>
        <v>0.23976608187134518</v>
      </c>
      <c r="Y93" s="53">
        <f t="shared" si="21"/>
        <v>1848776</v>
      </c>
      <c r="Z93" s="53">
        <f t="shared" si="22"/>
        <v>3852073.92</v>
      </c>
    </row>
    <row r="94" spans="2:26" x14ac:dyDescent="0.3">
      <c r="B94" s="60" t="s">
        <v>115</v>
      </c>
      <c r="C94" s="41">
        <v>0.6</v>
      </c>
      <c r="D94" s="41">
        <v>0.6</v>
      </c>
      <c r="E94" s="41">
        <v>0.56000000000000005</v>
      </c>
      <c r="F94" s="42">
        <v>0.56999999999999995</v>
      </c>
      <c r="G94" s="43">
        <v>-3.0000000000000027E-2</v>
      </c>
      <c r="H94" s="43">
        <v>-5.0000000000000044</v>
      </c>
      <c r="I94" s="44">
        <v>1723631</v>
      </c>
      <c r="J94" s="62">
        <v>984486.71</v>
      </c>
      <c r="K94" s="46">
        <v>-9.5238095238095344E-2</v>
      </c>
      <c r="L94" s="47"/>
      <c r="V94" s="7" t="str">
        <f t="shared" si="19"/>
        <v>NSLTECH</v>
      </c>
      <c r="W94" s="52">
        <f t="shared" si="23"/>
        <v>-5.0000000000000044E-2</v>
      </c>
      <c r="X94" s="52">
        <f t="shared" si="20"/>
        <v>-9.5238095238095344E-2</v>
      </c>
      <c r="Y94" s="53">
        <f t="shared" si="21"/>
        <v>1723631</v>
      </c>
      <c r="Z94" s="53">
        <f t="shared" si="22"/>
        <v>984486.71</v>
      </c>
    </row>
    <row r="95" spans="2:26" x14ac:dyDescent="0.3">
      <c r="B95" s="60" t="s">
        <v>116</v>
      </c>
      <c r="C95" s="41">
        <v>61</v>
      </c>
      <c r="D95" s="61">
        <v>65</v>
      </c>
      <c r="E95" s="61">
        <v>62.5</v>
      </c>
      <c r="F95" s="42">
        <v>63.2</v>
      </c>
      <c r="G95" s="43">
        <v>2.2000000000000028</v>
      </c>
      <c r="H95" s="43">
        <v>3.6065573770491848</v>
      </c>
      <c r="I95" s="44">
        <v>3802835</v>
      </c>
      <c r="J95" s="62">
        <v>241913888.65000001</v>
      </c>
      <c r="K95" s="46">
        <v>-4.2424242424242364E-2</v>
      </c>
      <c r="L95" s="47"/>
      <c r="V95" s="7" t="str">
        <f t="shared" si="19"/>
        <v>OANDO</v>
      </c>
      <c r="W95" s="52">
        <f t="shared" si="23"/>
        <v>3.6065573770491847E-2</v>
      </c>
      <c r="X95" s="52">
        <f t="shared" si="20"/>
        <v>-4.2424242424242364E-2</v>
      </c>
      <c r="Y95" s="53">
        <f t="shared" si="21"/>
        <v>3802835</v>
      </c>
      <c r="Z95" s="53">
        <f t="shared" si="22"/>
        <v>241913888.65000001</v>
      </c>
    </row>
    <row r="96" spans="2:26" x14ac:dyDescent="0.3">
      <c r="B96" s="60" t="s">
        <v>117</v>
      </c>
      <c r="C96" s="41">
        <v>680</v>
      </c>
      <c r="D96" s="41">
        <v>680</v>
      </c>
      <c r="E96" s="41">
        <v>680</v>
      </c>
      <c r="F96" s="42">
        <v>680</v>
      </c>
      <c r="G96" s="43">
        <v>0</v>
      </c>
      <c r="H96" s="43">
        <v>0</v>
      </c>
      <c r="I96" s="44">
        <v>5049798</v>
      </c>
      <c r="J96" s="62">
        <v>3462099946.3000011</v>
      </c>
      <c r="K96" s="46">
        <v>0.53153153153153143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0.53153153153153143</v>
      </c>
      <c r="Y96" s="53">
        <f t="shared" si="21"/>
        <v>5049798</v>
      </c>
      <c r="Z96" s="53">
        <f t="shared" si="22"/>
        <v>3462099946.3000011</v>
      </c>
    </row>
    <row r="97" spans="2:26" x14ac:dyDescent="0.3">
      <c r="B97" s="60" t="s">
        <v>118</v>
      </c>
      <c r="C97" s="41">
        <v>0.73</v>
      </c>
      <c r="D97" s="41">
        <v>0.75</v>
      </c>
      <c r="E97" s="41">
        <v>0.68</v>
      </c>
      <c r="F97" s="42">
        <v>0.73</v>
      </c>
      <c r="G97" s="43">
        <v>0</v>
      </c>
      <c r="H97" s="43">
        <v>0</v>
      </c>
      <c r="I97" s="44">
        <v>2565565</v>
      </c>
      <c r="J97" s="62">
        <v>1834435.19</v>
      </c>
      <c r="K97" s="46">
        <v>0</v>
      </c>
      <c r="L97" s="47"/>
      <c r="V97" s="7" t="str">
        <f t="shared" si="19"/>
        <v>OMATEK</v>
      </c>
      <c r="W97" s="52">
        <f t="shared" si="23"/>
        <v>0</v>
      </c>
      <c r="X97" s="52">
        <f t="shared" si="20"/>
        <v>0</v>
      </c>
      <c r="Y97" s="53">
        <f t="shared" si="21"/>
        <v>2565565</v>
      </c>
      <c r="Z97" s="53">
        <f t="shared" si="22"/>
        <v>1834435.19</v>
      </c>
    </row>
    <row r="98" spans="2:26" x14ac:dyDescent="0.3">
      <c r="B98" s="60" t="s">
        <v>119</v>
      </c>
      <c r="C98" s="41">
        <v>1100</v>
      </c>
      <c r="D98" s="41">
        <v>1210</v>
      </c>
      <c r="E98" s="41">
        <v>1210</v>
      </c>
      <c r="F98" s="42">
        <v>1210</v>
      </c>
      <c r="G98" s="43">
        <v>110</v>
      </c>
      <c r="H98" s="43">
        <v>10</v>
      </c>
      <c r="I98" s="44">
        <v>1024669</v>
      </c>
      <c r="J98" s="62">
        <v>1203962752.2</v>
      </c>
      <c r="K98" s="46">
        <v>1.5473684210526315</v>
      </c>
      <c r="L98" s="47"/>
      <c r="V98" s="7" t="str">
        <f t="shared" si="19"/>
        <v>PRESCO</v>
      </c>
      <c r="W98" s="52">
        <f t="shared" si="23"/>
        <v>0.1</v>
      </c>
      <c r="X98" s="52">
        <f t="shared" si="20"/>
        <v>1.5473684210526315</v>
      </c>
      <c r="Y98" s="53">
        <f t="shared" si="21"/>
        <v>1024669</v>
      </c>
      <c r="Z98" s="53">
        <f t="shared" si="22"/>
        <v>1203962752.2</v>
      </c>
    </row>
    <row r="99" spans="2:26" x14ac:dyDescent="0.3">
      <c r="B99" s="60" t="s">
        <v>120</v>
      </c>
      <c r="C99" s="41">
        <v>1</v>
      </c>
      <c r="D99" s="61">
        <v>1.08</v>
      </c>
      <c r="E99" s="61">
        <v>1</v>
      </c>
      <c r="F99" s="42">
        <v>1.08</v>
      </c>
      <c r="G99" s="43">
        <v>8.0000000000000071E-2</v>
      </c>
      <c r="H99" s="43">
        <v>8.0000000000000071</v>
      </c>
      <c r="I99" s="44">
        <v>4716981</v>
      </c>
      <c r="J99" s="62">
        <v>4815084.0999999996</v>
      </c>
      <c r="K99" s="46">
        <v>-0.10743801652892548</v>
      </c>
      <c r="L99" s="47"/>
      <c r="V99" s="7" t="str">
        <f t="shared" si="19"/>
        <v>PRESTIGE</v>
      </c>
      <c r="W99" s="52">
        <f t="shared" si="23"/>
        <v>8.0000000000000071E-2</v>
      </c>
      <c r="X99" s="52">
        <f t="shared" si="20"/>
        <v>-0.10743801652892548</v>
      </c>
      <c r="Y99" s="53">
        <f t="shared" si="21"/>
        <v>4716981</v>
      </c>
      <c r="Z99" s="53">
        <f t="shared" si="22"/>
        <v>4815084.0999999996</v>
      </c>
    </row>
    <row r="100" spans="2:26" x14ac:dyDescent="0.3">
      <c r="B100" s="60" t="s">
        <v>121</v>
      </c>
      <c r="C100" s="41">
        <v>34</v>
      </c>
      <c r="D100" s="41">
        <v>37</v>
      </c>
      <c r="E100" s="41">
        <v>36.450000000000003</v>
      </c>
      <c r="F100" s="42">
        <v>37</v>
      </c>
      <c r="G100" s="43">
        <v>3</v>
      </c>
      <c r="H100" s="43">
        <v>8.8235294117647065</v>
      </c>
      <c r="I100" s="44">
        <v>2185250</v>
      </c>
      <c r="J100" s="62">
        <v>79122110.650000006</v>
      </c>
      <c r="K100" s="46">
        <v>0.52263374485596703</v>
      </c>
      <c r="L100" s="47"/>
      <c r="V100" s="7" t="str">
        <f t="shared" si="19"/>
        <v>PZ</v>
      </c>
      <c r="W100" s="52">
        <f t="shared" si="23"/>
        <v>8.8235294117647065E-2</v>
      </c>
      <c r="X100" s="52">
        <f t="shared" si="20"/>
        <v>0.52263374485596703</v>
      </c>
      <c r="Y100" s="53">
        <f t="shared" si="21"/>
        <v>2185250</v>
      </c>
      <c r="Z100" s="53">
        <f t="shared" si="22"/>
        <v>79122110.650000006</v>
      </c>
    </row>
    <row r="101" spans="2:26" x14ac:dyDescent="0.3">
      <c r="B101" s="60" t="s">
        <v>122</v>
      </c>
      <c r="C101" s="41">
        <v>7.8</v>
      </c>
      <c r="D101" s="61">
        <v>7.5</v>
      </c>
      <c r="E101" s="61">
        <v>7.5</v>
      </c>
      <c r="F101" s="42">
        <v>7.5</v>
      </c>
      <c r="G101" s="43">
        <v>-0.29999999999999982</v>
      </c>
      <c r="H101" s="43">
        <v>-3.8461538461538445</v>
      </c>
      <c r="I101" s="44">
        <v>312084</v>
      </c>
      <c r="J101" s="62">
        <v>2360986.94</v>
      </c>
      <c r="K101" s="46">
        <v>0.70068027210884343</v>
      </c>
      <c r="L101" s="47"/>
      <c r="V101" s="7" t="str">
        <f t="shared" si="19"/>
        <v>REDSTAREX</v>
      </c>
      <c r="W101" s="52">
        <f t="shared" si="23"/>
        <v>-3.8461538461538443E-2</v>
      </c>
      <c r="X101" s="52">
        <f t="shared" si="20"/>
        <v>0.70068027210884343</v>
      </c>
      <c r="Y101" s="53">
        <f t="shared" si="21"/>
        <v>312084</v>
      </c>
      <c r="Z101" s="53">
        <f t="shared" si="22"/>
        <v>2360986.94</v>
      </c>
    </row>
    <row r="102" spans="2:26" x14ac:dyDescent="0.3">
      <c r="B102" s="60" t="s">
        <v>123</v>
      </c>
      <c r="C102" s="41">
        <v>0.64</v>
      </c>
      <c r="D102" s="41">
        <v>0.65</v>
      </c>
      <c r="E102" s="41">
        <v>0.57999999999999996</v>
      </c>
      <c r="F102" s="42">
        <v>0.65</v>
      </c>
      <c r="G102" s="43">
        <v>1.0000000000000009E-2</v>
      </c>
      <c r="H102" s="43">
        <v>1.5625000000000013</v>
      </c>
      <c r="I102" s="44">
        <v>9269172</v>
      </c>
      <c r="J102" s="62">
        <v>5582095.0099999998</v>
      </c>
      <c r="K102" s="46">
        <v>-0.1333333333333333</v>
      </c>
      <c r="L102" s="47"/>
      <c r="V102" s="7" t="str">
        <f t="shared" si="19"/>
        <v>REGALINS</v>
      </c>
      <c r="W102" s="52">
        <f t="shared" si="23"/>
        <v>1.5625000000000014E-2</v>
      </c>
      <c r="X102" s="52">
        <f t="shared" si="20"/>
        <v>-0.1333333333333333</v>
      </c>
      <c r="Y102" s="53">
        <f t="shared" si="21"/>
        <v>9269172</v>
      </c>
      <c r="Z102" s="53">
        <f t="shared" si="22"/>
        <v>5582095.0099999998</v>
      </c>
    </row>
    <row r="103" spans="2:26" x14ac:dyDescent="0.3">
      <c r="B103" s="60" t="s">
        <v>124</v>
      </c>
      <c r="C103" s="41">
        <v>0.95</v>
      </c>
      <c r="D103" s="41">
        <v>1.04</v>
      </c>
      <c r="E103" s="41">
        <v>0.9</v>
      </c>
      <c r="F103" s="42">
        <v>1.04</v>
      </c>
      <c r="G103" s="43">
        <v>9.000000000000008E-2</v>
      </c>
      <c r="H103" s="43">
        <v>9.4736842105263239</v>
      </c>
      <c r="I103" s="44">
        <v>7443919</v>
      </c>
      <c r="J103" s="62">
        <v>7261538.2999999998</v>
      </c>
      <c r="K103" s="46">
        <v>4.0000000000000036E-2</v>
      </c>
      <c r="L103" s="47"/>
      <c r="V103" s="7" t="str">
        <f t="shared" si="19"/>
        <v>ROYALEX</v>
      </c>
      <c r="W103" s="52">
        <f t="shared" si="23"/>
        <v>9.4736842105263244E-2</v>
      </c>
      <c r="X103" s="52">
        <f t="shared" si="20"/>
        <v>4.0000000000000036E-2</v>
      </c>
      <c r="Y103" s="53">
        <f t="shared" si="21"/>
        <v>7443919</v>
      </c>
      <c r="Z103" s="53">
        <f t="shared" si="22"/>
        <v>7261538.2999999998</v>
      </c>
    </row>
    <row r="104" spans="2:26" x14ac:dyDescent="0.3">
      <c r="B104" s="60" t="s">
        <v>125</v>
      </c>
      <c r="C104" s="41">
        <v>2.4</v>
      </c>
      <c r="D104" s="41">
        <v>2.4500000000000002</v>
      </c>
      <c r="E104" s="41">
        <v>2.4500000000000002</v>
      </c>
      <c r="F104" s="42">
        <v>2.4500000000000002</v>
      </c>
      <c r="G104" s="43">
        <v>5.0000000000000266E-2</v>
      </c>
      <c r="H104" s="43">
        <v>2.0833333333333446</v>
      </c>
      <c r="I104" s="44">
        <v>383979</v>
      </c>
      <c r="J104" s="62">
        <v>908783.98</v>
      </c>
      <c r="K104" s="46">
        <v>-1.9999999999999907E-2</v>
      </c>
      <c r="L104" s="47"/>
      <c r="V104" s="7" t="str">
        <f t="shared" si="19"/>
        <v>RTBRISCOE</v>
      </c>
      <c r="W104" s="52">
        <f t="shared" si="23"/>
        <v>2.0833333333333447E-2</v>
      </c>
      <c r="X104" s="52">
        <f t="shared" si="20"/>
        <v>-1.9999999999999907E-2</v>
      </c>
      <c r="Y104" s="53">
        <f t="shared" si="21"/>
        <v>383979</v>
      </c>
      <c r="Z104" s="53">
        <f t="shared" si="22"/>
        <v>908783.98</v>
      </c>
    </row>
    <row r="105" spans="2:26" x14ac:dyDescent="0.3">
      <c r="B105" s="60" t="s">
        <v>126</v>
      </c>
      <c r="C105" s="41">
        <v>5.39</v>
      </c>
      <c r="D105" s="41">
        <v>5.39</v>
      </c>
      <c r="E105" s="41">
        <v>5.39</v>
      </c>
      <c r="F105" s="42">
        <v>5.39</v>
      </c>
      <c r="G105" s="43">
        <v>0</v>
      </c>
      <c r="H105" s="43">
        <v>0</v>
      </c>
      <c r="I105" s="44">
        <v>32118</v>
      </c>
      <c r="J105" s="62">
        <v>160763.42000000001</v>
      </c>
      <c r="K105" s="46">
        <v>1.616504854368932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1.616504854368932</v>
      </c>
      <c r="Y105" s="53">
        <f t="shared" si="21"/>
        <v>32118</v>
      </c>
      <c r="Z105" s="53">
        <f t="shared" si="22"/>
        <v>160763.42000000001</v>
      </c>
    </row>
    <row r="106" spans="2:26" x14ac:dyDescent="0.3">
      <c r="B106" s="60" t="s">
        <v>127</v>
      </c>
      <c r="C106" s="41">
        <v>5450</v>
      </c>
      <c r="D106" s="41">
        <v>5450</v>
      </c>
      <c r="E106" s="41">
        <v>5450</v>
      </c>
      <c r="F106" s="42">
        <v>5450</v>
      </c>
      <c r="G106" s="43">
        <v>0</v>
      </c>
      <c r="H106" s="43">
        <v>0</v>
      </c>
      <c r="I106" s="44">
        <v>33484</v>
      </c>
      <c r="J106" s="62">
        <v>180434645.19999999</v>
      </c>
      <c r="K106" s="46">
        <v>-4.3859649122807043E-2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-4.3859649122807043E-2</v>
      </c>
      <c r="Y106" s="53">
        <f t="shared" si="21"/>
        <v>33484</v>
      </c>
      <c r="Z106" s="53">
        <f t="shared" si="22"/>
        <v>180434645.19999999</v>
      </c>
    </row>
    <row r="107" spans="2:26" x14ac:dyDescent="0.3">
      <c r="B107" s="60" t="s">
        <v>128</v>
      </c>
      <c r="C107" s="41">
        <v>226.6</v>
      </c>
      <c r="D107" s="41">
        <v>226.6</v>
      </c>
      <c r="E107" s="41">
        <v>226.6</v>
      </c>
      <c r="F107" s="42">
        <v>226.6</v>
      </c>
      <c r="G107" s="43">
        <v>0</v>
      </c>
      <c r="H107" s="43">
        <v>0</v>
      </c>
      <c r="I107" s="44">
        <v>2341</v>
      </c>
      <c r="J107" s="62">
        <v>582047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0.26274728336584019</v>
      </c>
      <c r="Y107" s="53">
        <f t="shared" si="21"/>
        <v>2341</v>
      </c>
      <c r="Z107" s="53">
        <f t="shared" si="22"/>
        <v>582047</v>
      </c>
    </row>
    <row r="108" spans="2:26" x14ac:dyDescent="0.3">
      <c r="B108" s="60" t="s">
        <v>129</v>
      </c>
      <c r="C108" s="41">
        <v>63</v>
      </c>
      <c r="D108" s="61">
        <v>64.7</v>
      </c>
      <c r="E108" s="61">
        <v>64.7</v>
      </c>
      <c r="F108" s="42">
        <v>64.7</v>
      </c>
      <c r="G108" s="43">
        <v>1.7000000000000028</v>
      </c>
      <c r="H108" s="43">
        <v>2.698412698412703</v>
      </c>
      <c r="I108" s="44">
        <v>324094</v>
      </c>
      <c r="J108" s="62">
        <v>20507404.800000001</v>
      </c>
      <c r="K108" s="46">
        <v>0.9342301943198803</v>
      </c>
      <c r="L108" s="47"/>
      <c r="V108" s="7" t="str">
        <f t="shared" si="19"/>
        <v>SKYAVN</v>
      </c>
      <c r="W108" s="52">
        <f t="shared" si="23"/>
        <v>2.6984126984127031E-2</v>
      </c>
      <c r="X108" s="52">
        <f t="shared" si="20"/>
        <v>0.9342301943198803</v>
      </c>
      <c r="Y108" s="53">
        <f t="shared" si="21"/>
        <v>324094</v>
      </c>
      <c r="Z108" s="53">
        <f t="shared" si="22"/>
        <v>20507404.800000001</v>
      </c>
    </row>
    <row r="109" spans="2:26" x14ac:dyDescent="0.3">
      <c r="B109" s="60" t="s">
        <v>130</v>
      </c>
      <c r="C109" s="41">
        <v>1.1499999999999999</v>
      </c>
      <c r="D109" s="41">
        <v>1.26</v>
      </c>
      <c r="E109" s="41">
        <v>1.1499999999999999</v>
      </c>
      <c r="F109" s="42">
        <v>1.26</v>
      </c>
      <c r="G109" s="43">
        <v>0.1100000000000001</v>
      </c>
      <c r="H109" s="43">
        <v>9.5652173913043566</v>
      </c>
      <c r="I109" s="44">
        <v>15445457</v>
      </c>
      <c r="J109" s="62">
        <v>18688675.829999998</v>
      </c>
      <c r="K109" s="46">
        <v>0.125</v>
      </c>
      <c r="L109" s="47"/>
      <c r="V109" s="7" t="str">
        <f t="shared" si="19"/>
        <v>SOVRENINS</v>
      </c>
      <c r="W109" s="52">
        <f t="shared" si="23"/>
        <v>9.5652173913043564E-2</v>
      </c>
      <c r="X109" s="52">
        <f t="shared" si="20"/>
        <v>0.125</v>
      </c>
      <c r="Y109" s="53">
        <f t="shared" si="21"/>
        <v>15445457</v>
      </c>
      <c r="Z109" s="53">
        <f t="shared" si="22"/>
        <v>18688675.829999998</v>
      </c>
    </row>
    <row r="110" spans="2:26" x14ac:dyDescent="0.3">
      <c r="B110" s="60" t="s">
        <v>131</v>
      </c>
      <c r="C110" s="41">
        <v>87</v>
      </c>
      <c r="D110" s="41">
        <v>87</v>
      </c>
      <c r="E110" s="41">
        <v>87</v>
      </c>
      <c r="F110" s="42">
        <v>87</v>
      </c>
      <c r="G110" s="43">
        <v>0</v>
      </c>
      <c r="H110" s="43">
        <v>0</v>
      </c>
      <c r="I110" s="44">
        <v>1151640</v>
      </c>
      <c r="J110" s="62">
        <v>100637151.25</v>
      </c>
      <c r="K110" s="46">
        <v>0.51041666666666652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0.51041666666666652</v>
      </c>
      <c r="Y110" s="53">
        <f t="shared" si="21"/>
        <v>1151640</v>
      </c>
      <c r="Z110" s="53">
        <f t="shared" si="22"/>
        <v>100637151.25</v>
      </c>
    </row>
    <row r="111" spans="2:26" x14ac:dyDescent="0.3">
      <c r="B111" s="60" t="s">
        <v>132</v>
      </c>
      <c r="C111" s="41">
        <v>5.6</v>
      </c>
      <c r="D111" s="61">
        <v>5.89</v>
      </c>
      <c r="E111" s="61">
        <v>5.6</v>
      </c>
      <c r="F111" s="42">
        <v>5.79</v>
      </c>
      <c r="G111" s="43">
        <v>0.19000000000000039</v>
      </c>
      <c r="H111" s="43">
        <v>3.3928571428571503</v>
      </c>
      <c r="I111" s="44">
        <v>4452070</v>
      </c>
      <c r="J111" s="62">
        <v>25563072.539999999</v>
      </c>
      <c r="K111" s="46">
        <v>3.392857142857153E-2</v>
      </c>
      <c r="L111" s="47"/>
      <c r="V111" s="7" t="str">
        <f t="shared" si="19"/>
        <v>STERLINGNG</v>
      </c>
      <c r="W111" s="52">
        <f t="shared" si="23"/>
        <v>3.3928571428571502E-2</v>
      </c>
      <c r="X111" s="52">
        <f t="shared" si="20"/>
        <v>3.392857142857153E-2</v>
      </c>
      <c r="Y111" s="53">
        <f t="shared" si="21"/>
        <v>4452070</v>
      </c>
      <c r="Z111" s="53">
        <f t="shared" si="22"/>
        <v>25563072.539999999</v>
      </c>
    </row>
    <row r="112" spans="2:26" x14ac:dyDescent="0.3">
      <c r="B112" s="60" t="s">
        <v>133</v>
      </c>
      <c r="C112" s="41">
        <v>4.5599999999999996</v>
      </c>
      <c r="D112" s="61">
        <v>4.95</v>
      </c>
      <c r="E112" s="61">
        <v>4.95</v>
      </c>
      <c r="F112" s="42">
        <v>4.95</v>
      </c>
      <c r="G112" s="43">
        <v>0.39000000000000057</v>
      </c>
      <c r="H112" s="43">
        <v>8.5526315789473806</v>
      </c>
      <c r="I112" s="44">
        <v>1497513</v>
      </c>
      <c r="J112" s="62">
        <v>7352459.2000000002</v>
      </c>
      <c r="K112" s="46">
        <v>-0.53953488372093017</v>
      </c>
      <c r="L112" s="47"/>
      <c r="V112" s="7" t="str">
        <f t="shared" si="19"/>
        <v>SUNUASSUR</v>
      </c>
      <c r="W112" s="52">
        <f t="shared" si="23"/>
        <v>8.5526315789473811E-2</v>
      </c>
      <c r="X112" s="52">
        <f t="shared" si="20"/>
        <v>-0.53953488372093017</v>
      </c>
      <c r="Y112" s="53">
        <f t="shared" si="21"/>
        <v>1497513</v>
      </c>
      <c r="Z112" s="53">
        <f t="shared" si="22"/>
        <v>7352459.2000000002</v>
      </c>
    </row>
    <row r="113" spans="2:34" x14ac:dyDescent="0.3">
      <c r="B113" s="60" t="s">
        <v>134</v>
      </c>
      <c r="C113" s="41">
        <v>2.2000000000000002</v>
      </c>
      <c r="D113" s="61">
        <v>2.2999999999999998</v>
      </c>
      <c r="E113" s="61">
        <v>2.19</v>
      </c>
      <c r="F113" s="42">
        <v>2.19</v>
      </c>
      <c r="G113" s="43">
        <v>-1.0000000000000231E-2</v>
      </c>
      <c r="H113" s="43">
        <v>-0.45454545454546502</v>
      </c>
      <c r="I113" s="44">
        <v>6667373</v>
      </c>
      <c r="J113" s="62">
        <v>14764057.560000001</v>
      </c>
      <c r="K113" s="46">
        <v>6.8292682926829329E-2</v>
      </c>
      <c r="L113" s="47"/>
      <c r="V113" s="7" t="str">
        <f t="shared" si="19"/>
        <v>TANTALIZER</v>
      </c>
      <c r="W113" s="52">
        <f t="shared" si="23"/>
        <v>-4.5454545454546502E-3</v>
      </c>
      <c r="X113" s="52">
        <f t="shared" si="20"/>
        <v>6.8292682926829329E-2</v>
      </c>
      <c r="Y113" s="53">
        <f t="shared" si="21"/>
        <v>6667373</v>
      </c>
      <c r="Z113" s="53">
        <f t="shared" si="22"/>
        <v>14764057.560000001</v>
      </c>
    </row>
    <row r="114" spans="2:34" x14ac:dyDescent="0.3">
      <c r="B114" s="60" t="s">
        <v>135</v>
      </c>
      <c r="C114" s="41">
        <v>2</v>
      </c>
      <c r="D114" s="41">
        <v>2.17</v>
      </c>
      <c r="E114" s="41">
        <v>2.17</v>
      </c>
      <c r="F114" s="42">
        <v>2.17</v>
      </c>
      <c r="G114" s="43">
        <v>0.16999999999999993</v>
      </c>
      <c r="H114" s="43">
        <v>8.4999999999999964</v>
      </c>
      <c r="I114" s="44">
        <v>1877657</v>
      </c>
      <c r="J114" s="62">
        <v>3614663.62</v>
      </c>
      <c r="K114" s="46">
        <v>0.14814814814814814</v>
      </c>
      <c r="L114" s="47"/>
      <c r="V114" s="7" t="str">
        <f t="shared" si="19"/>
        <v>THOMASWY</v>
      </c>
      <c r="W114" s="52">
        <f t="shared" si="23"/>
        <v>8.4999999999999964E-2</v>
      </c>
      <c r="X114" s="52">
        <f t="shared" si="20"/>
        <v>0.14814814814814814</v>
      </c>
      <c r="Y114" s="53">
        <f t="shared" si="21"/>
        <v>1877657</v>
      </c>
      <c r="Z114" s="53">
        <f t="shared" si="22"/>
        <v>3614663.62</v>
      </c>
    </row>
    <row r="115" spans="2:34" x14ac:dyDescent="0.3">
      <c r="B115" s="60" t="s">
        <v>136</v>
      </c>
      <c r="C115" s="41">
        <v>6.75</v>
      </c>
      <c r="D115" s="41">
        <v>6.75</v>
      </c>
      <c r="E115" s="41">
        <v>6.75</v>
      </c>
      <c r="F115" s="42">
        <v>6.75</v>
      </c>
      <c r="G115" s="43">
        <v>0</v>
      </c>
      <c r="H115" s="43">
        <v>0</v>
      </c>
      <c r="I115" s="44">
        <v>1034136</v>
      </c>
      <c r="J115" s="62">
        <v>7007829.9000000004</v>
      </c>
      <c r="K115" s="46">
        <v>1.7000000000000002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1.7000000000000002</v>
      </c>
      <c r="Y115" s="53">
        <f t="shared" si="21"/>
        <v>1034136</v>
      </c>
      <c r="Z115" s="53">
        <f t="shared" si="22"/>
        <v>7007829.9000000004</v>
      </c>
    </row>
    <row r="116" spans="2:34" x14ac:dyDescent="0.3">
      <c r="B116" s="60" t="s">
        <v>137</v>
      </c>
      <c r="C116" s="41">
        <v>705</v>
      </c>
      <c r="D116" s="61">
        <v>705</v>
      </c>
      <c r="E116" s="61">
        <v>705</v>
      </c>
      <c r="F116" s="42">
        <v>705</v>
      </c>
      <c r="G116" s="43">
        <v>0</v>
      </c>
      <c r="H116" s="43">
        <v>0</v>
      </c>
      <c r="I116" s="71">
        <v>39350</v>
      </c>
      <c r="J116" s="62">
        <v>25099180.600000001</v>
      </c>
      <c r="K116" s="46">
        <v>1.0028653295129031E-2</v>
      </c>
      <c r="V116" s="7" t="str">
        <f t="shared" si="19"/>
        <v>TOTAL</v>
      </c>
      <c r="W116" s="52">
        <f t="shared" si="23"/>
        <v>0</v>
      </c>
      <c r="X116" s="52">
        <f t="shared" si="20"/>
        <v>1.0028653295129031E-2</v>
      </c>
      <c r="Y116" s="53">
        <f t="shared" si="21"/>
        <v>39350</v>
      </c>
      <c r="Z116" s="53">
        <f t="shared" si="22"/>
        <v>25099180.600000001</v>
      </c>
    </row>
    <row r="117" spans="2:34" x14ac:dyDescent="0.3">
      <c r="B117" s="60" t="s">
        <v>138</v>
      </c>
      <c r="C117" s="41">
        <v>132.80000000000001</v>
      </c>
      <c r="D117" s="61">
        <v>132.80000000000001</v>
      </c>
      <c r="E117" s="61">
        <v>132.80000000000001</v>
      </c>
      <c r="F117" s="42">
        <v>132.80000000000001</v>
      </c>
      <c r="G117" s="43">
        <v>0</v>
      </c>
      <c r="H117" s="43">
        <v>0</v>
      </c>
      <c r="I117" s="71">
        <v>17991</v>
      </c>
      <c r="J117" s="62">
        <v>2291327.2999999998</v>
      </c>
      <c r="K117" s="46">
        <v>0.14482758620689662</v>
      </c>
      <c r="V117" s="7" t="str">
        <f t="shared" si="19"/>
        <v>TRANSCOHOT</v>
      </c>
      <c r="W117" s="52">
        <f t="shared" si="23"/>
        <v>0</v>
      </c>
      <c r="X117" s="52">
        <f t="shared" si="20"/>
        <v>0.14482758620689662</v>
      </c>
      <c r="Y117" s="53">
        <f t="shared" si="21"/>
        <v>17991</v>
      </c>
      <c r="Z117" s="53">
        <f t="shared" si="22"/>
        <v>2291327.2999999998</v>
      </c>
    </row>
    <row r="118" spans="2:34" x14ac:dyDescent="0.3">
      <c r="B118" s="60" t="s">
        <v>139</v>
      </c>
      <c r="C118" s="41">
        <v>47</v>
      </c>
      <c r="D118" s="41">
        <v>48</v>
      </c>
      <c r="E118" s="41">
        <v>47</v>
      </c>
      <c r="F118" s="42">
        <v>48</v>
      </c>
      <c r="G118" s="43">
        <v>1</v>
      </c>
      <c r="H118" s="43">
        <v>2.1276595744680851</v>
      </c>
      <c r="I118" s="44">
        <v>3676728</v>
      </c>
      <c r="J118" s="62">
        <v>174087384.40000001</v>
      </c>
      <c r="K118" s="46">
        <v>0.10344827586206895</v>
      </c>
      <c r="V118" s="7" t="str">
        <f t="shared" si="19"/>
        <v>TRANSCORP</v>
      </c>
      <c r="W118" s="52">
        <f t="shared" si="23"/>
        <v>2.1276595744680851E-2</v>
      </c>
      <c r="X118" s="52">
        <f t="shared" si="20"/>
        <v>0.10344827586206895</v>
      </c>
      <c r="Y118" s="53">
        <f t="shared" si="21"/>
        <v>3676728</v>
      </c>
      <c r="Z118" s="53">
        <f t="shared" si="22"/>
        <v>174087384.40000001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14550</v>
      </c>
      <c r="J119" s="62">
        <v>31282.5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14550</v>
      </c>
      <c r="Z119" s="53">
        <f t="shared" si="22"/>
        <v>31282.5</v>
      </c>
    </row>
    <row r="120" spans="2:34" x14ac:dyDescent="0.3">
      <c r="B120" s="60" t="s">
        <v>141</v>
      </c>
      <c r="C120" s="41">
        <v>320</v>
      </c>
      <c r="D120" s="41">
        <v>320</v>
      </c>
      <c r="E120" s="41">
        <v>320</v>
      </c>
      <c r="F120" s="42">
        <v>320</v>
      </c>
      <c r="G120" s="43">
        <v>0</v>
      </c>
      <c r="H120" s="43">
        <v>0</v>
      </c>
      <c r="I120" s="44">
        <v>121821</v>
      </c>
      <c r="J120" s="62">
        <v>35290986.5</v>
      </c>
      <c r="K120" s="46">
        <v>-0.11086412892470121</v>
      </c>
      <c r="V120" s="7" t="str">
        <f t="shared" si="19"/>
        <v>TRANSPOWER</v>
      </c>
      <c r="W120" s="52">
        <f t="shared" si="23"/>
        <v>0</v>
      </c>
      <c r="X120" s="52">
        <f t="shared" si="20"/>
        <v>-0.11086412892470121</v>
      </c>
      <c r="Y120" s="53">
        <f t="shared" si="21"/>
        <v>121821</v>
      </c>
      <c r="Z120" s="53">
        <f t="shared" si="22"/>
        <v>35290986.5</v>
      </c>
    </row>
    <row r="121" spans="2:34" x14ac:dyDescent="0.3">
      <c r="B121" s="60" t="s">
        <v>142</v>
      </c>
      <c r="C121" s="41">
        <v>2.0499999999999998</v>
      </c>
      <c r="D121" s="41">
        <v>2.25</v>
      </c>
      <c r="E121" s="41">
        <v>2.25</v>
      </c>
      <c r="F121" s="42">
        <v>2.25</v>
      </c>
      <c r="G121" s="43">
        <v>0.20000000000000018</v>
      </c>
      <c r="H121" s="43">
        <v>9.7560975609756202</v>
      </c>
      <c r="I121" s="44">
        <v>595685</v>
      </c>
      <c r="J121" s="62">
        <v>1340291.25</v>
      </c>
      <c r="K121" s="46">
        <v>9.7560975609756184E-2</v>
      </c>
      <c r="V121" s="7" t="str">
        <f t="shared" si="19"/>
        <v>TRIPPLEG</v>
      </c>
      <c r="W121" s="52">
        <f t="shared" si="23"/>
        <v>9.7560975609756198E-2</v>
      </c>
      <c r="X121" s="52">
        <f t="shared" si="20"/>
        <v>9.7560975609756184E-2</v>
      </c>
      <c r="Y121" s="53">
        <f t="shared" si="21"/>
        <v>595685</v>
      </c>
      <c r="Z121" s="53">
        <f t="shared" si="22"/>
        <v>1340291.25</v>
      </c>
    </row>
    <row r="122" spans="2:34" x14ac:dyDescent="0.3">
      <c r="B122" s="60" t="s">
        <v>143</v>
      </c>
      <c r="C122" s="41">
        <v>34.5</v>
      </c>
      <c r="D122" s="61">
        <v>34.5</v>
      </c>
      <c r="E122" s="61">
        <v>34.5</v>
      </c>
      <c r="F122" s="42">
        <v>34.5</v>
      </c>
      <c r="G122" s="43">
        <v>0</v>
      </c>
      <c r="H122" s="43">
        <v>0</v>
      </c>
      <c r="I122" s="44">
        <v>375412</v>
      </c>
      <c r="J122" s="62">
        <v>12714311.1</v>
      </c>
      <c r="K122" s="46">
        <v>9.6979332273450014E-2</v>
      </c>
      <c r="V122" s="7" t="str">
        <f t="shared" si="19"/>
        <v>UACN</v>
      </c>
      <c r="W122" s="52">
        <f t="shared" si="23"/>
        <v>0</v>
      </c>
      <c r="X122" s="52">
        <f t="shared" si="20"/>
        <v>9.6979332273450014E-2</v>
      </c>
      <c r="Y122" s="53">
        <f t="shared" si="21"/>
        <v>375412</v>
      </c>
      <c r="Z122" s="53">
        <f t="shared" si="22"/>
        <v>12714311.1</v>
      </c>
    </row>
    <row r="123" spans="2:34" x14ac:dyDescent="0.3">
      <c r="B123" s="60" t="s">
        <v>144</v>
      </c>
      <c r="C123" s="41">
        <v>34.4</v>
      </c>
      <c r="D123" s="41">
        <v>34.950000000000003</v>
      </c>
      <c r="E123" s="41">
        <v>34.4</v>
      </c>
      <c r="F123" s="42">
        <v>34.9</v>
      </c>
      <c r="G123" s="43">
        <v>0.5</v>
      </c>
      <c r="H123" s="43">
        <v>1.4534883720930232</v>
      </c>
      <c r="I123" s="44">
        <v>10950365</v>
      </c>
      <c r="J123" s="62">
        <v>379839896.05000001</v>
      </c>
      <c r="K123" s="46">
        <v>2.6470588235294024E-2</v>
      </c>
      <c r="V123" s="7" t="str">
        <f t="shared" si="19"/>
        <v>UBA</v>
      </c>
      <c r="W123" s="52">
        <f t="shared" si="23"/>
        <v>1.4534883720930232E-2</v>
      </c>
      <c r="X123" s="52">
        <f t="shared" si="20"/>
        <v>2.6470588235294024E-2</v>
      </c>
      <c r="Y123" s="53">
        <f t="shared" si="21"/>
        <v>10950365</v>
      </c>
      <c r="Z123" s="53">
        <f t="shared" si="22"/>
        <v>379839896.05000001</v>
      </c>
    </row>
    <row r="124" spans="2:34" x14ac:dyDescent="0.3">
      <c r="B124" s="60" t="s">
        <v>145</v>
      </c>
      <c r="C124" s="41">
        <v>19</v>
      </c>
      <c r="D124" s="41">
        <v>19.350000000000001</v>
      </c>
      <c r="E124" s="41">
        <v>19</v>
      </c>
      <c r="F124" s="42">
        <v>19.350000000000001</v>
      </c>
      <c r="G124" s="43">
        <v>0.35000000000000142</v>
      </c>
      <c r="H124" s="43">
        <v>1.8421052631579022</v>
      </c>
      <c r="I124" s="44">
        <v>6352267</v>
      </c>
      <c r="J124" s="62">
        <v>121515198.05</v>
      </c>
      <c r="K124" s="46">
        <v>-5.1470588235293935E-2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1.8421052631579022E-2</v>
      </c>
      <c r="X124" s="52">
        <f t="shared" si="20"/>
        <v>-5.1470588235293935E-2</v>
      </c>
      <c r="Y124" s="53">
        <f t="shared" si="21"/>
        <v>6352267</v>
      </c>
      <c r="Z124" s="53">
        <f t="shared" si="22"/>
        <v>121515198.05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50.25</v>
      </c>
      <c r="D125" s="41">
        <v>50.25</v>
      </c>
      <c r="E125" s="41">
        <v>50.25</v>
      </c>
      <c r="F125" s="42">
        <v>50.25</v>
      </c>
      <c r="G125" s="43">
        <v>0</v>
      </c>
      <c r="H125" s="43">
        <v>0</v>
      </c>
      <c r="I125" s="44">
        <v>14880</v>
      </c>
      <c r="J125" s="62">
        <v>774320</v>
      </c>
      <c r="K125" s="46">
        <v>0.37295081967213117</v>
      </c>
      <c r="V125" s="7" t="str">
        <f t="shared" si="19"/>
        <v>UHOMREIT</v>
      </c>
      <c r="W125" s="52">
        <f t="shared" si="23"/>
        <v>0</v>
      </c>
      <c r="X125" s="52">
        <f t="shared" si="20"/>
        <v>0.37295081967213117</v>
      </c>
      <c r="Y125" s="53">
        <f t="shared" si="21"/>
        <v>14880</v>
      </c>
      <c r="Z125" s="53">
        <f t="shared" si="22"/>
        <v>774320</v>
      </c>
    </row>
    <row r="126" spans="2:34" x14ac:dyDescent="0.3">
      <c r="B126" s="60" t="s">
        <v>147</v>
      </c>
      <c r="C126" s="41">
        <v>46.05</v>
      </c>
      <c r="D126" s="41">
        <v>46.05</v>
      </c>
      <c r="E126" s="41">
        <v>46.05</v>
      </c>
      <c r="F126" s="42">
        <v>46.05</v>
      </c>
      <c r="G126" s="43">
        <v>0</v>
      </c>
      <c r="H126" s="43">
        <v>0</v>
      </c>
      <c r="I126" s="44">
        <v>270256</v>
      </c>
      <c r="J126" s="62">
        <v>12132099.5</v>
      </c>
      <c r="K126" s="46">
        <v>0.39757207890743529</v>
      </c>
      <c r="V126" s="7" t="str">
        <f t="shared" si="19"/>
        <v>UNILEVER</v>
      </c>
      <c r="W126" s="52">
        <f t="shared" si="23"/>
        <v>0</v>
      </c>
      <c r="X126" s="52">
        <f t="shared" si="20"/>
        <v>0.39757207890743529</v>
      </c>
      <c r="Y126" s="53">
        <f t="shared" si="21"/>
        <v>270256</v>
      </c>
      <c r="Z126" s="53">
        <f t="shared" si="22"/>
        <v>12132099.5</v>
      </c>
    </row>
    <row r="127" spans="2:34" x14ac:dyDescent="0.3">
      <c r="B127" s="60" t="s">
        <v>148</v>
      </c>
      <c r="C127" s="41">
        <v>7.3</v>
      </c>
      <c r="D127" s="41">
        <v>7.3</v>
      </c>
      <c r="E127" s="41">
        <v>7.3</v>
      </c>
      <c r="F127" s="42">
        <v>7.3</v>
      </c>
      <c r="G127" s="43">
        <v>0</v>
      </c>
      <c r="H127" s="43">
        <v>0</v>
      </c>
      <c r="I127" s="44">
        <v>48550</v>
      </c>
      <c r="J127" s="62">
        <v>327115</v>
      </c>
      <c r="K127" s="46">
        <v>1.388888888888884E-2</v>
      </c>
      <c r="V127" s="7" t="str">
        <f t="shared" si="19"/>
        <v>UNIONDICON</v>
      </c>
      <c r="W127" s="52">
        <f t="shared" si="23"/>
        <v>0</v>
      </c>
      <c r="X127" s="52">
        <f t="shared" si="20"/>
        <v>1.388888888888884E-2</v>
      </c>
      <c r="Y127" s="53">
        <f t="shared" si="21"/>
        <v>48550</v>
      </c>
      <c r="Z127" s="53">
        <f t="shared" si="22"/>
        <v>327115</v>
      </c>
    </row>
    <row r="128" spans="2:34" x14ac:dyDescent="0.3">
      <c r="B128" s="60" t="s">
        <v>149</v>
      </c>
      <c r="C128" s="41">
        <v>0.54</v>
      </c>
      <c r="D128" s="41">
        <v>0.57999999999999996</v>
      </c>
      <c r="E128" s="41">
        <v>0.51</v>
      </c>
      <c r="F128" s="42">
        <v>0.54</v>
      </c>
      <c r="G128" s="43">
        <v>0</v>
      </c>
      <c r="H128" s="43">
        <v>0</v>
      </c>
      <c r="I128" s="44">
        <v>9310851</v>
      </c>
      <c r="J128" s="62">
        <v>4952118.2300000004</v>
      </c>
      <c r="K128" s="46">
        <v>-0.18181818181818177</v>
      </c>
      <c r="V128" s="7" t="str">
        <f t="shared" si="19"/>
        <v>UNIVINSURE</v>
      </c>
      <c r="W128" s="52">
        <f t="shared" si="23"/>
        <v>0</v>
      </c>
      <c r="X128" s="52">
        <f t="shared" si="20"/>
        <v>-0.18181818181818177</v>
      </c>
      <c r="Y128" s="53">
        <f t="shared" si="21"/>
        <v>9310851</v>
      </c>
      <c r="Z128" s="53">
        <f t="shared" si="22"/>
        <v>4952118.2300000004</v>
      </c>
    </row>
    <row r="129" spans="2:26" x14ac:dyDescent="0.3">
      <c r="B129" s="60" t="s">
        <v>150</v>
      </c>
      <c r="C129" s="41">
        <v>3</v>
      </c>
      <c r="D129" s="41">
        <v>3.02</v>
      </c>
      <c r="E129" s="41">
        <v>3</v>
      </c>
      <c r="F129" s="42">
        <v>3</v>
      </c>
      <c r="G129" s="43">
        <v>0</v>
      </c>
      <c r="H129" s="43">
        <v>0</v>
      </c>
      <c r="I129" s="44">
        <v>8820894</v>
      </c>
      <c r="J129" s="62">
        <v>26490918.579999998</v>
      </c>
      <c r="K129" s="46">
        <v>0.88679245283018848</v>
      </c>
      <c r="V129" s="7" t="str">
        <f t="shared" si="19"/>
        <v>UPDC</v>
      </c>
      <c r="W129" s="52">
        <f t="shared" si="23"/>
        <v>0</v>
      </c>
      <c r="X129" s="52">
        <f t="shared" si="20"/>
        <v>0.88679245283018848</v>
      </c>
      <c r="Y129" s="53">
        <f t="shared" si="21"/>
        <v>8820894</v>
      </c>
      <c r="Z129" s="53">
        <f t="shared" si="22"/>
        <v>26490918.579999998</v>
      </c>
    </row>
    <row r="130" spans="2:26" x14ac:dyDescent="0.3">
      <c r="B130" s="60" t="s">
        <v>151</v>
      </c>
      <c r="C130" s="41">
        <v>6</v>
      </c>
      <c r="D130" s="41">
        <v>6.3</v>
      </c>
      <c r="E130" s="41">
        <v>6</v>
      </c>
      <c r="F130" s="42">
        <v>6.3</v>
      </c>
      <c r="G130" s="43">
        <v>0.29999999999999982</v>
      </c>
      <c r="H130" s="43">
        <v>4.9999999999999964</v>
      </c>
      <c r="I130" s="44">
        <v>746412</v>
      </c>
      <c r="J130" s="62">
        <v>4628432.95</v>
      </c>
      <c r="K130" s="46">
        <v>0.26</v>
      </c>
      <c r="V130" s="7" t="str">
        <f t="shared" si="19"/>
        <v>UPDCREIT</v>
      </c>
      <c r="W130" s="52">
        <f t="shared" si="23"/>
        <v>4.9999999999999961E-2</v>
      </c>
      <c r="X130" s="52">
        <f t="shared" si="20"/>
        <v>0.26</v>
      </c>
      <c r="Y130" s="53">
        <f t="shared" si="21"/>
        <v>746412</v>
      </c>
      <c r="Z130" s="53">
        <f t="shared" si="22"/>
        <v>4628432.95</v>
      </c>
    </row>
    <row r="131" spans="2:26" x14ac:dyDescent="0.3">
      <c r="B131" s="60" t="s">
        <v>152</v>
      </c>
      <c r="C131" s="41">
        <v>6.02</v>
      </c>
      <c r="D131" s="41">
        <v>6.62</v>
      </c>
      <c r="E131" s="41">
        <v>6.02</v>
      </c>
      <c r="F131" s="42">
        <v>6.62</v>
      </c>
      <c r="G131" s="43">
        <v>0.60000000000000053</v>
      </c>
      <c r="H131" s="43">
        <v>9.9667774086378831</v>
      </c>
      <c r="I131" s="44">
        <v>1096574</v>
      </c>
      <c r="J131" s="62">
        <v>6711621.6500000004</v>
      </c>
      <c r="K131" s="46">
        <v>0.71948051948051939</v>
      </c>
      <c r="V131" s="7" t="str">
        <f t="shared" si="19"/>
        <v>UPL</v>
      </c>
      <c r="W131" s="52">
        <f t="shared" si="23"/>
        <v>9.9667774086378835E-2</v>
      </c>
      <c r="X131" s="52">
        <f t="shared" si="20"/>
        <v>0.71948051948051939</v>
      </c>
      <c r="Y131" s="53">
        <f t="shared" si="21"/>
        <v>1096574</v>
      </c>
      <c r="Z131" s="53">
        <f t="shared" si="22"/>
        <v>6711621.6500000004</v>
      </c>
    </row>
    <row r="132" spans="2:26" x14ac:dyDescent="0.3">
      <c r="B132" s="60" t="s">
        <v>153</v>
      </c>
      <c r="C132" s="41">
        <v>0.98</v>
      </c>
      <c r="D132" s="41">
        <v>1.03</v>
      </c>
      <c r="E132" s="41">
        <v>0.97</v>
      </c>
      <c r="F132" s="42">
        <v>1</v>
      </c>
      <c r="G132" s="43">
        <v>2.0000000000000018E-2</v>
      </c>
      <c r="H132" s="43">
        <v>2.0408163265306141</v>
      </c>
      <c r="I132" s="44">
        <v>6449409</v>
      </c>
      <c r="J132" s="62">
        <v>6362697.0700000003</v>
      </c>
      <c r="K132" s="46">
        <v>-0.26470588235294124</v>
      </c>
      <c r="V132" s="7" t="str">
        <f t="shared" si="19"/>
        <v>VERITASKAP</v>
      </c>
      <c r="W132" s="52">
        <f t="shared" si="23"/>
        <v>2.0408163265306142E-2</v>
      </c>
      <c r="X132" s="52">
        <f t="shared" si="20"/>
        <v>-0.26470588235294124</v>
      </c>
      <c r="Y132" s="53">
        <f t="shared" si="21"/>
        <v>6449409</v>
      </c>
      <c r="Z132" s="53">
        <f t="shared" si="22"/>
        <v>6362697.0700000003</v>
      </c>
    </row>
    <row r="133" spans="2:26" x14ac:dyDescent="0.3">
      <c r="B133" s="60" t="s">
        <v>154</v>
      </c>
      <c r="C133" s="41">
        <v>15</v>
      </c>
      <c r="D133" s="41">
        <v>15</v>
      </c>
      <c r="E133" s="41">
        <v>15</v>
      </c>
      <c r="F133" s="42">
        <v>15</v>
      </c>
      <c r="G133" s="43">
        <v>0</v>
      </c>
      <c r="H133" s="43">
        <v>0</v>
      </c>
      <c r="I133" s="44">
        <v>2722348</v>
      </c>
      <c r="J133" s="62">
        <v>41077207</v>
      </c>
      <c r="K133" s="46">
        <v>-0.66216216216216217</v>
      </c>
      <c r="V133" s="7" t="str">
        <f t="shared" si="19"/>
        <v>VFDGROUP</v>
      </c>
      <c r="W133" s="52">
        <f t="shared" si="23"/>
        <v>0</v>
      </c>
      <c r="X133" s="52">
        <f t="shared" si="20"/>
        <v>-0.66216216216216217</v>
      </c>
      <c r="Y133" s="53">
        <f t="shared" si="21"/>
        <v>2722348</v>
      </c>
      <c r="Z133" s="53">
        <f t="shared" si="22"/>
        <v>41077207</v>
      </c>
    </row>
    <row r="134" spans="2:26" x14ac:dyDescent="0.3">
      <c r="B134" s="60" t="s">
        <v>155</v>
      </c>
      <c r="C134" s="41">
        <v>63.6</v>
      </c>
      <c r="D134" s="41">
        <v>69.900000000000006</v>
      </c>
      <c r="E134" s="41">
        <v>65.05</v>
      </c>
      <c r="F134" s="42">
        <v>69.900000000000006</v>
      </c>
      <c r="G134" s="43">
        <v>6.3000000000000043</v>
      </c>
      <c r="H134" s="43">
        <v>9.9056603773584975</v>
      </c>
      <c r="I134" s="44">
        <v>2021134</v>
      </c>
      <c r="J134" s="62">
        <v>139144184.40000001</v>
      </c>
      <c r="K134" s="46">
        <v>2.0391304347826091</v>
      </c>
      <c r="V134" s="7" t="str">
        <f t="shared" si="19"/>
        <v>VITAFOAM</v>
      </c>
      <c r="W134" s="52">
        <f t="shared" si="23"/>
        <v>9.9056603773584981E-2</v>
      </c>
      <c r="X134" s="52">
        <f t="shared" si="20"/>
        <v>2.0391304347826091</v>
      </c>
      <c r="Y134" s="53">
        <f t="shared" si="21"/>
        <v>2021134</v>
      </c>
      <c r="Z134" s="53">
        <f t="shared" si="22"/>
        <v>139144184.40000001</v>
      </c>
    </row>
    <row r="135" spans="2:26" x14ac:dyDescent="0.3">
      <c r="B135" s="60" t="s">
        <v>156</v>
      </c>
      <c r="C135" s="41">
        <v>86</v>
      </c>
      <c r="D135" s="41">
        <v>86</v>
      </c>
      <c r="E135" s="41">
        <v>86</v>
      </c>
      <c r="F135" s="42">
        <v>86</v>
      </c>
      <c r="G135" s="43">
        <v>0</v>
      </c>
      <c r="H135" s="43">
        <v>0</v>
      </c>
      <c r="I135" s="44">
        <v>1975171</v>
      </c>
      <c r="J135" s="62">
        <v>169697869.84999999</v>
      </c>
      <c r="K135" s="46">
        <v>0.22944960686204419</v>
      </c>
      <c r="V135" s="7" t="str">
        <f t="shared" si="19"/>
        <v>WAPCO</v>
      </c>
      <c r="W135" s="52">
        <f t="shared" si="23"/>
        <v>0</v>
      </c>
      <c r="X135" s="52">
        <f t="shared" si="20"/>
        <v>0.22944960686204419</v>
      </c>
      <c r="Y135" s="53">
        <f t="shared" si="21"/>
        <v>1975171</v>
      </c>
      <c r="Z135" s="53">
        <f t="shared" si="22"/>
        <v>169697869.84999999</v>
      </c>
    </row>
    <row r="136" spans="2:26" x14ac:dyDescent="0.3">
      <c r="B136" s="60" t="s">
        <v>157</v>
      </c>
      <c r="C136" s="41">
        <v>2</v>
      </c>
      <c r="D136" s="41">
        <v>2.0499999999999998</v>
      </c>
      <c r="E136" s="41">
        <v>1.98</v>
      </c>
      <c r="F136" s="42">
        <v>2.0499999999999998</v>
      </c>
      <c r="G136" s="43">
        <v>4.9999999999999822E-2</v>
      </c>
      <c r="H136" s="43">
        <v>2.4999999999999911</v>
      </c>
      <c r="I136" s="44">
        <v>3647825</v>
      </c>
      <c r="J136" s="62">
        <v>7313455.1500000004</v>
      </c>
      <c r="K136" s="46">
        <v>-8.8888888888889017E-2</v>
      </c>
      <c r="V136" s="7" t="str">
        <f t="shared" si="19"/>
        <v>WAPIC</v>
      </c>
      <c r="W136" s="52">
        <f t="shared" si="23"/>
        <v>2.4999999999999911E-2</v>
      </c>
      <c r="X136" s="52">
        <f t="shared" si="20"/>
        <v>-8.8888888888889017E-2</v>
      </c>
      <c r="Y136" s="53">
        <f t="shared" si="21"/>
        <v>3647825</v>
      </c>
      <c r="Z136" s="53">
        <f t="shared" si="22"/>
        <v>7313455.1500000004</v>
      </c>
    </row>
    <row r="137" spans="2:26" x14ac:dyDescent="0.3">
      <c r="B137" s="60" t="s">
        <v>158</v>
      </c>
      <c r="C137" s="41">
        <v>14</v>
      </c>
      <c r="D137" s="41">
        <v>14.5</v>
      </c>
      <c r="E137" s="41">
        <v>13.95</v>
      </c>
      <c r="F137" s="42">
        <v>14.5</v>
      </c>
      <c r="G137" s="43">
        <v>0.5</v>
      </c>
      <c r="H137" s="43">
        <v>3.5714285714285712</v>
      </c>
      <c r="I137" s="44">
        <v>6860416</v>
      </c>
      <c r="J137" s="62">
        <v>97534686.200000003</v>
      </c>
      <c r="K137" s="46">
        <v>0.59340659340659352</v>
      </c>
      <c r="V137" s="7" t="str">
        <f t="shared" ref="V137:V138" si="24">IF(ISTEXT(B137),B137,"")</f>
        <v>WEMABANK</v>
      </c>
      <c r="W137" s="52">
        <f t="shared" si="23"/>
        <v>3.5714285714285712E-2</v>
      </c>
      <c r="X137" s="52">
        <f t="shared" ref="X137:X138" si="25">IF(ISTEXT(B137),K137,"")</f>
        <v>0.59340659340659352</v>
      </c>
      <c r="Y137" s="53">
        <f t="shared" ref="Y137:Y138" si="26">IF(ISTEXT(B137),I137,"")</f>
        <v>6860416</v>
      </c>
      <c r="Z137" s="53">
        <f t="shared" ref="Z137:Z138" si="27">IF(ISTEXT(B137),J137,"")</f>
        <v>97534686.200000003</v>
      </c>
    </row>
    <row r="138" spans="2:26" x14ac:dyDescent="0.3">
      <c r="B138" s="60" t="s">
        <v>159</v>
      </c>
      <c r="C138" s="41">
        <v>49.9</v>
      </c>
      <c r="D138" s="41">
        <v>51</v>
      </c>
      <c r="E138" s="41">
        <v>49.9</v>
      </c>
      <c r="F138" s="42">
        <v>50.85</v>
      </c>
      <c r="G138" s="43">
        <v>0.95000000000000284</v>
      </c>
      <c r="H138" s="43">
        <v>1.9038076152304666</v>
      </c>
      <c r="I138" s="44">
        <v>46255345</v>
      </c>
      <c r="J138" s="62">
        <v>2347392045</v>
      </c>
      <c r="K138" s="46">
        <v>0.11758241758241761</v>
      </c>
      <c r="V138" s="7" t="str">
        <f t="shared" si="24"/>
        <v>ZENITHBANK</v>
      </c>
      <c r="W138" s="52">
        <f t="shared" ref="W138:W139" si="28">IF(ISTEXT(B138),H138,"")/100</f>
        <v>1.9038076152304666E-2</v>
      </c>
      <c r="X138" s="52">
        <f t="shared" si="25"/>
        <v>0.11758241758241761</v>
      </c>
      <c r="Y138" s="53">
        <f t="shared" si="26"/>
        <v>46255345</v>
      </c>
      <c r="Z138" s="53">
        <f t="shared" si="27"/>
        <v>2347392045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2025-06-23T13:45:21Z</dcterms:created>
  <dcterms:modified xsi:type="dcterms:W3CDTF">2025-06-23T13:46:04Z</dcterms:modified>
</cp:coreProperties>
</file>