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AF2FB8AD-B798-45D7-A4A6-AD65960DEBBD}" xr6:coauthVersionLast="47" xr6:coauthVersionMax="47" xr10:uidLastSave="{00000000-0000-0000-0000-000000000000}"/>
  <bookViews>
    <workbookView xWindow="-108" yWindow="-108" windowWidth="23256" windowHeight="12456" xr2:uid="{C1A1F2B8-4CAF-4F0F-A162-93C51D24D79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V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V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V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P8" i="1"/>
  <c r="AQ15" i="1" l="1"/>
  <c r="AP15" i="1" s="1"/>
  <c r="AQ12" i="1"/>
  <c r="AP12" i="1" s="1"/>
  <c r="AT14" i="1"/>
  <c r="AS14" i="1" s="1"/>
  <c r="O21" i="1"/>
  <c r="N21" i="1"/>
  <c r="Q21" i="1" s="1"/>
  <c r="W9" i="1"/>
  <c r="P21" i="1"/>
  <c r="AN18" i="1"/>
  <c r="AM18" i="1" s="1"/>
  <c r="AK16" i="1"/>
  <c r="AJ16" i="1" s="1"/>
  <c r="AN10" i="1"/>
  <c r="AM10" i="1" s="1"/>
  <c r="AN15" i="1"/>
  <c r="AM15" i="1" s="1"/>
  <c r="AK13" i="1"/>
  <c r="AJ13" i="1" s="1"/>
  <c r="AN13" i="1"/>
  <c r="AM13" i="1" s="1"/>
  <c r="AK11" i="1"/>
  <c r="AJ11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9" i="1"/>
  <c r="AJ9" i="1" s="1"/>
  <c r="AN14" i="1"/>
  <c r="AM14" i="1" s="1"/>
  <c r="AK12" i="1"/>
  <c r="AJ12" i="1" s="1"/>
  <c r="AK14" i="1"/>
  <c r="AJ14" i="1" s="1"/>
  <c r="AK17" i="1"/>
  <c r="AJ17" i="1" s="1"/>
  <c r="AN11" i="1"/>
  <c r="AM11" i="1" s="1"/>
  <c r="AN16" i="1"/>
  <c r="AM16" i="1" s="1"/>
  <c r="AQ13" i="1"/>
  <c r="AP13" i="1" s="1"/>
  <c r="AT15" i="1"/>
  <c r="AS15" i="1" s="1"/>
  <c r="AT12" i="1"/>
  <c r="AS12" i="1" s="1"/>
  <c r="AQ16" i="1"/>
  <c r="AP16" i="1" s="1"/>
  <c r="AT18" i="1"/>
  <c r="AS18" i="1" s="1"/>
  <c r="AT9" i="1"/>
  <c r="AS9" i="1" s="1"/>
  <c r="AT17" i="1"/>
  <c r="AS17" i="1" s="1"/>
  <c r="AT10" i="1"/>
  <c r="AS10" i="1" s="1"/>
  <c r="AQ11" i="1"/>
  <c r="AP11" i="1" s="1"/>
  <c r="AT13" i="1"/>
  <c r="AS13" i="1" s="1"/>
  <c r="AQ10" i="1"/>
  <c r="AP10" i="1" s="1"/>
  <c r="AQ18" i="1"/>
  <c r="AP18" i="1" s="1"/>
  <c r="AQ14" i="1"/>
  <c r="AP14" i="1" s="1"/>
  <c r="AT16" i="1"/>
  <c r="AS16" i="1" s="1"/>
  <c r="AQ9" i="1"/>
  <c r="AP9" i="1" s="1"/>
  <c r="AT11" i="1"/>
  <c r="AS11" i="1" s="1"/>
  <c r="AQ17" i="1"/>
  <c r="AP17" i="1" s="1"/>
  <c r="AE15" i="1" l="1"/>
  <c r="AD15" i="1" s="1"/>
  <c r="AC13" i="1"/>
  <c r="AC18" i="1"/>
  <c r="AE12" i="1"/>
  <c r="AD12" i="1" s="1"/>
  <c r="AC10" i="1"/>
  <c r="AE17" i="1"/>
  <c r="AD17" i="1" s="1"/>
  <c r="AC15" i="1"/>
  <c r="AE9" i="1"/>
  <c r="AD9" i="1" s="1"/>
  <c r="AC16" i="1"/>
  <c r="AE14" i="1"/>
  <c r="AD14" i="1" s="1"/>
  <c r="AC12" i="1"/>
  <c r="AE11" i="1"/>
  <c r="AD11" i="1" s="1"/>
  <c r="AC9" i="1"/>
  <c r="AB9" i="1" s="1" a="1"/>
  <c r="AB9" i="1" s="1"/>
  <c r="AH5" i="1"/>
  <c r="AC17" i="1"/>
  <c r="AB17" i="1" s="1" a="1"/>
  <c r="AB17" i="1" s="1"/>
  <c r="AE13" i="1"/>
  <c r="AD13" i="1" s="1"/>
  <c r="AC11" i="1"/>
  <c r="AE18" i="1"/>
  <c r="AD18" i="1" s="1"/>
  <c r="AE10" i="1"/>
  <c r="AD10" i="1" s="1"/>
  <c r="AE16" i="1"/>
  <c r="AD16" i="1" s="1"/>
  <c r="AC14" i="1"/>
  <c r="AB15" i="1" l="1" a="1"/>
  <c r="AB15" i="1" s="1"/>
  <c r="AH14" i="1"/>
  <c r="AH11" i="1"/>
  <c r="AH16" i="1"/>
  <c r="AH17" i="1"/>
  <c r="AH13" i="1"/>
  <c r="AH9" i="1"/>
  <c r="AG9" i="1" s="1" a="1"/>
  <c r="AG9" i="1" s="1"/>
  <c r="AH18" i="1"/>
  <c r="AG18" i="1" s="1" a="1"/>
  <c r="AG18" i="1" s="1"/>
  <c r="AH10" i="1"/>
  <c r="AG10" i="1" s="1" a="1"/>
  <c r="AG10" i="1" s="1"/>
  <c r="AH15" i="1"/>
  <c r="AH12" i="1"/>
  <c r="AB10" i="1" a="1"/>
  <c r="AB10" i="1" s="1"/>
  <c r="AB14" i="1" a="1"/>
  <c r="AB14" i="1" s="1"/>
  <c r="AB12" i="1" a="1"/>
  <c r="AB12" i="1" s="1"/>
  <c r="AB18" i="1" a="1"/>
  <c r="AB18" i="1" s="1"/>
  <c r="AB13" i="1" a="1"/>
  <c r="AB13" i="1" s="1"/>
  <c r="AB11" i="1" a="1"/>
  <c r="AB11" i="1" s="1"/>
  <c r="AB16" i="1" a="1"/>
  <c r="AB16" i="1" s="1"/>
  <c r="AG13" i="1" l="1" a="1"/>
  <c r="AG13" i="1" s="1"/>
  <c r="AG17" i="1" a="1"/>
  <c r="AG17" i="1" s="1"/>
  <c r="AG16" i="1" a="1"/>
  <c r="AG16" i="1" s="1"/>
  <c r="AG12" i="1" a="1"/>
  <c r="AG12" i="1" s="1"/>
  <c r="AG11" i="1" a="1"/>
  <c r="AG11" i="1" s="1"/>
  <c r="AG15" i="1" a="1"/>
  <c r="AG15" i="1" s="1"/>
  <c r="AG14" i="1" a="1"/>
  <c r="AG14" i="1" s="1"/>
  <c r="N9" i="1" l="1" a="1"/>
  <c r="N17" i="1" s="1"/>
  <c r="N13" i="1" l="1"/>
  <c r="T13" i="1" s="1"/>
  <c r="P13" i="1" s="1"/>
  <c r="N18" i="1"/>
  <c r="N14" i="1"/>
  <c r="N11" i="1"/>
  <c r="N15" i="1"/>
  <c r="N16" i="1"/>
  <c r="N12" i="1"/>
  <c r="O12" i="1" s="1"/>
  <c r="N9" i="1"/>
  <c r="T9" i="1" s="1"/>
  <c r="P9" i="1" s="1"/>
  <c r="N10" i="1"/>
  <c r="O10" i="1" s="1"/>
  <c r="O18" i="1"/>
  <c r="T18" i="1"/>
  <c r="P18" i="1" s="1"/>
  <c r="O14" i="1"/>
  <c r="T14" i="1"/>
  <c r="P14" i="1" s="1"/>
  <c r="O11" i="1"/>
  <c r="T11" i="1"/>
  <c r="P11" i="1" s="1"/>
  <c r="O17" i="1"/>
  <c r="T17" i="1"/>
  <c r="P17" i="1" s="1"/>
  <c r="O15" i="1"/>
  <c r="T15" i="1"/>
  <c r="P15" i="1" s="1"/>
  <c r="O16" i="1"/>
  <c r="T16" i="1"/>
  <c r="P16" i="1" s="1"/>
  <c r="T12" i="1"/>
  <c r="P12" i="1" s="1"/>
  <c r="O9" i="1"/>
  <c r="T10" i="1" l="1"/>
  <c r="P10" i="1" s="1"/>
  <c r="O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<sst xmlns="http://schemas.openxmlformats.org/spreadsheetml/2006/main" count="161" uniqueCount="159">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</sst>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3E9EEFE-F4A6-4666-A13E-5EAE6008C8A6}"/>
    <cellStyle name="Normal" xfId="0" builtinId="0"/>
    <cellStyle name="Percent 2" xfId="2" xr:uid="{2210A568-C490-42D0-845F-00D12D7930AD}"/>
    <cellStyle name="Percent 4" xfId="3" xr:uid="{890F0C77-A45D-4E4A-AFE1-23BD5FD52709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C39B6B4-C69F-45D2-992C-3EDAB360A3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6B38885-4949-4480-B586-7EA138A383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7409192-ABEB-443D-B033-0A9E215E9F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160C3B2-46B5-416A-9A7F-1AE6B1DFBA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9CFE366-2391-4AA1-B174-EC759A9925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25032EC-34D5-44D8-BC82-CDCFEE2871F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7128CD4-AE6C-41D7-9184-53033A09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6.23</v>
          </cell>
          <cell r="F44">
            <v>6.5</v>
          </cell>
          <cell r="I44">
            <v>550563</v>
          </cell>
          <cell r="J44">
            <v>3615139.53</v>
          </cell>
        </row>
        <row r="45">
          <cell r="B45" t="str">
            <v>ABCTRANS</v>
          </cell>
          <cell r="C45">
            <v>4.53</v>
          </cell>
          <cell r="F45">
            <v>4.5999999999999996</v>
          </cell>
          <cell r="I45">
            <v>509300</v>
          </cell>
          <cell r="J45">
            <v>2442041.7999999998</v>
          </cell>
        </row>
        <row r="46">
          <cell r="B46" t="str">
            <v>ACADEMY</v>
          </cell>
          <cell r="C46">
            <v>8.3000000000000007</v>
          </cell>
          <cell r="F46">
            <v>8.3000000000000007</v>
          </cell>
          <cell r="I46">
            <v>173381</v>
          </cell>
          <cell r="J46">
            <v>1511784.75</v>
          </cell>
        </row>
        <row r="47">
          <cell r="B47" t="str">
            <v>ACCESSCORP</v>
          </cell>
          <cell r="C47">
            <v>27.65</v>
          </cell>
          <cell r="F47">
            <v>27.95</v>
          </cell>
          <cell r="I47">
            <v>10811930</v>
          </cell>
          <cell r="J47">
            <v>301550683.19999999</v>
          </cell>
        </row>
        <row r="48">
          <cell r="B48" t="str">
            <v>AFRIPRUD</v>
          </cell>
          <cell r="C48">
            <v>15.4</v>
          </cell>
          <cell r="F48">
            <v>15.4</v>
          </cell>
          <cell r="I48">
            <v>635207</v>
          </cell>
          <cell r="J48">
            <v>9946048.25</v>
          </cell>
        </row>
        <row r="49">
          <cell r="B49" t="str">
            <v>AIICO</v>
          </cell>
          <cell r="C49">
            <v>4.1900000000000004</v>
          </cell>
          <cell r="F49">
            <v>3.8</v>
          </cell>
          <cell r="I49">
            <v>117995006</v>
          </cell>
          <cell r="J49">
            <v>470655299.06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151</v>
          </cell>
          <cell r="J50">
            <v>383766.5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104236</v>
          </cell>
          <cell r="J51">
            <v>750266.6</v>
          </cell>
        </row>
        <row r="52">
          <cell r="B52" t="str">
            <v>ARADEL</v>
          </cell>
          <cell r="C52">
            <v>519</v>
          </cell>
          <cell r="F52">
            <v>519</v>
          </cell>
          <cell r="I52">
            <v>767793</v>
          </cell>
          <cell r="J52">
            <v>386050367.60000002</v>
          </cell>
        </row>
        <row r="53">
          <cell r="B53" t="str">
            <v>AUSTINLAZ</v>
          </cell>
          <cell r="C53">
            <v>2.33</v>
          </cell>
          <cell r="F53">
            <v>2.4</v>
          </cell>
          <cell r="I53">
            <v>751000</v>
          </cell>
          <cell r="J53">
            <v>1875635</v>
          </cell>
        </row>
        <row r="54">
          <cell r="B54" t="str">
            <v>BERGER</v>
          </cell>
          <cell r="C54">
            <v>32</v>
          </cell>
          <cell r="F54">
            <v>32</v>
          </cell>
          <cell r="I54">
            <v>378454</v>
          </cell>
          <cell r="J54">
            <v>12294023.6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154462</v>
          </cell>
          <cell r="J55">
            <v>60920824.200000003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297829</v>
          </cell>
          <cell r="J56">
            <v>45211039.200000003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36055</v>
          </cell>
          <cell r="J57">
            <v>19261933.199999999</v>
          </cell>
        </row>
        <row r="58">
          <cell r="B58" t="str">
            <v>CADBURY</v>
          </cell>
          <cell r="C58">
            <v>59.8</v>
          </cell>
          <cell r="F58">
            <v>59.8</v>
          </cell>
          <cell r="I58">
            <v>228944</v>
          </cell>
          <cell r="J58">
            <v>13757133.699999999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129835</v>
          </cell>
          <cell r="J59">
            <v>8567978.6500000004</v>
          </cell>
        </row>
        <row r="60">
          <cell r="B60" t="str">
            <v>CAVERTON</v>
          </cell>
          <cell r="C60">
            <v>7.2</v>
          </cell>
          <cell r="F60">
            <v>6.5</v>
          </cell>
          <cell r="I60">
            <v>3835096</v>
          </cell>
          <cell r="J60">
            <v>25998578.170000002</v>
          </cell>
        </row>
        <row r="61">
          <cell r="B61" t="str">
            <v>CHAMPION</v>
          </cell>
          <cell r="C61">
            <v>16.43</v>
          </cell>
          <cell r="F61">
            <v>16.95</v>
          </cell>
          <cell r="I61">
            <v>6538565</v>
          </cell>
          <cell r="J61">
            <v>110774013.54000001</v>
          </cell>
        </row>
        <row r="62">
          <cell r="B62" t="str">
            <v>CHAMS</v>
          </cell>
          <cell r="C62">
            <v>2.95</v>
          </cell>
          <cell r="F62">
            <v>2.85</v>
          </cell>
          <cell r="I62">
            <v>13644163</v>
          </cell>
          <cell r="J62">
            <v>38481791.840000004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29104</v>
          </cell>
          <cell r="J63">
            <v>290321.34999999998</v>
          </cell>
        </row>
        <row r="64">
          <cell r="B64" t="str">
            <v>CILEASING</v>
          </cell>
          <cell r="C64">
            <v>7.2</v>
          </cell>
          <cell r="F64">
            <v>7.4</v>
          </cell>
          <cell r="I64">
            <v>2179394</v>
          </cell>
          <cell r="J64">
            <v>15568883.9</v>
          </cell>
        </row>
        <row r="65">
          <cell r="B65" t="str">
            <v>CONHALLPLC</v>
          </cell>
          <cell r="C65">
            <v>5.07</v>
          </cell>
          <cell r="F65">
            <v>4.57</v>
          </cell>
          <cell r="I65">
            <v>4961053</v>
          </cell>
          <cell r="J65">
            <v>22672012.210000001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12627</v>
          </cell>
          <cell r="J66">
            <v>2667380.1</v>
          </cell>
        </row>
        <row r="67">
          <cell r="B67" t="str">
            <v>CORNERST</v>
          </cell>
          <cell r="C67">
            <v>7.67</v>
          </cell>
          <cell r="F67">
            <v>6.91</v>
          </cell>
          <cell r="I67">
            <v>13241408</v>
          </cell>
          <cell r="J67">
            <v>91763461.909999996</v>
          </cell>
        </row>
        <row r="68">
          <cell r="B68" t="str">
            <v>CUSTODIAN</v>
          </cell>
          <cell r="C68">
            <v>37.5</v>
          </cell>
          <cell r="F68">
            <v>37.5</v>
          </cell>
          <cell r="I68">
            <v>393767</v>
          </cell>
          <cell r="J68">
            <v>14816944.449999999</v>
          </cell>
        </row>
        <row r="69">
          <cell r="B69" t="str">
            <v>CUTIX</v>
          </cell>
          <cell r="C69">
            <v>3.95</v>
          </cell>
          <cell r="F69">
            <v>4</v>
          </cell>
          <cell r="I69">
            <v>5047414</v>
          </cell>
          <cell r="J69">
            <v>20268443.350000001</v>
          </cell>
        </row>
        <row r="70">
          <cell r="B70" t="str">
            <v>CWG</v>
          </cell>
          <cell r="C70">
            <v>16</v>
          </cell>
          <cell r="F70">
            <v>16.2</v>
          </cell>
          <cell r="I70">
            <v>4479591</v>
          </cell>
          <cell r="J70">
            <v>72025257.049999997</v>
          </cell>
        </row>
        <row r="71">
          <cell r="B71" t="str">
            <v>DAARCOMM</v>
          </cell>
          <cell r="C71">
            <v>1.05</v>
          </cell>
          <cell r="F71">
            <v>1.0900000000000001</v>
          </cell>
          <cell r="I71">
            <v>10548533</v>
          </cell>
          <cell r="J71">
            <v>11368284.51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133368</v>
          </cell>
          <cell r="J72">
            <v>69803957.700000003</v>
          </cell>
        </row>
        <row r="73">
          <cell r="B73" t="str">
            <v>DANGSUGAR</v>
          </cell>
          <cell r="C73">
            <v>52.5</v>
          </cell>
          <cell r="F73">
            <v>55.95</v>
          </cell>
          <cell r="I73">
            <v>3185277</v>
          </cell>
          <cell r="J73">
            <v>176105291.25</v>
          </cell>
        </row>
        <row r="74">
          <cell r="B74" t="str">
            <v>DEAPCAP</v>
          </cell>
          <cell r="C74">
            <v>1.47</v>
          </cell>
          <cell r="F74">
            <v>1.61</v>
          </cell>
          <cell r="I74">
            <v>5867718</v>
          </cell>
          <cell r="J74">
            <v>9336507.1699999999</v>
          </cell>
        </row>
        <row r="75">
          <cell r="B75" t="str">
            <v>ELLAHLAKES</v>
          </cell>
          <cell r="C75">
            <v>15.9</v>
          </cell>
          <cell r="F75">
            <v>14.88</v>
          </cell>
          <cell r="I75">
            <v>34236591</v>
          </cell>
          <cell r="J75">
            <v>500316477.73000002</v>
          </cell>
        </row>
        <row r="76">
          <cell r="B76" t="str">
            <v>ENAMELWA</v>
          </cell>
          <cell r="C76">
            <v>32.65</v>
          </cell>
          <cell r="F76">
            <v>32.65</v>
          </cell>
          <cell r="I76">
            <v>4613</v>
          </cell>
          <cell r="J76">
            <v>139214.15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90491</v>
          </cell>
          <cell r="J77">
            <v>3346911.65</v>
          </cell>
        </row>
        <row r="78">
          <cell r="B78" t="str">
            <v>ETI</v>
          </cell>
          <cell r="C78">
            <v>38.049999999999997</v>
          </cell>
          <cell r="F78">
            <v>38.799999999999997</v>
          </cell>
          <cell r="I78">
            <v>2666188</v>
          </cell>
          <cell r="J78">
            <v>103757335.59999999</v>
          </cell>
        </row>
        <row r="79">
          <cell r="B79" t="str">
            <v>ETRANZACT</v>
          </cell>
          <cell r="C79">
            <v>10.65</v>
          </cell>
          <cell r="F79">
            <v>10.65</v>
          </cell>
          <cell r="I79">
            <v>411937</v>
          </cell>
          <cell r="J79">
            <v>4693821.6500000004</v>
          </cell>
        </row>
        <row r="80">
          <cell r="B80" t="str">
            <v>EUNISELL</v>
          </cell>
          <cell r="C80">
            <v>23.5</v>
          </cell>
          <cell r="F80">
            <v>23.5</v>
          </cell>
          <cell r="I80">
            <v>36502</v>
          </cell>
          <cell r="J80">
            <v>778942.3</v>
          </cell>
        </row>
        <row r="81">
          <cell r="B81" t="str">
            <v>FCMB</v>
          </cell>
          <cell r="C81">
            <v>11.1</v>
          </cell>
          <cell r="F81">
            <v>10.95</v>
          </cell>
          <cell r="I81">
            <v>28777012</v>
          </cell>
          <cell r="J81">
            <v>313819891.19999999</v>
          </cell>
        </row>
        <row r="82">
          <cell r="B82" t="str">
            <v>FIDELITYBK</v>
          </cell>
          <cell r="C82">
            <v>21</v>
          </cell>
          <cell r="F82">
            <v>20.95</v>
          </cell>
          <cell r="I82">
            <v>19388979</v>
          </cell>
          <cell r="J82">
            <v>405132849.75</v>
          </cell>
        </row>
        <row r="83">
          <cell r="B83" t="str">
            <v>FIDSON</v>
          </cell>
          <cell r="C83">
            <v>41.45</v>
          </cell>
          <cell r="F83">
            <v>43.9</v>
          </cell>
          <cell r="I83">
            <v>805814</v>
          </cell>
          <cell r="J83">
            <v>33124082.5</v>
          </cell>
        </row>
        <row r="84">
          <cell r="B84" t="str">
            <v>FIRSTHOLDCO</v>
          </cell>
          <cell r="C84">
            <v>32.85</v>
          </cell>
          <cell r="F84">
            <v>32.85</v>
          </cell>
          <cell r="I84">
            <v>23956761</v>
          </cell>
          <cell r="J84">
            <v>787084412.79999995</v>
          </cell>
        </row>
        <row r="85">
          <cell r="B85" t="str">
            <v>FTNCOCOA</v>
          </cell>
          <cell r="C85">
            <v>6.3</v>
          </cell>
          <cell r="F85">
            <v>6.65</v>
          </cell>
          <cell r="I85">
            <v>6235563</v>
          </cell>
          <cell r="J85">
            <v>41357828.509999998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3910</v>
          </cell>
          <cell r="J86">
            <v>4017134</v>
          </cell>
        </row>
        <row r="87">
          <cell r="B87" t="str">
            <v>GTCO</v>
          </cell>
          <cell r="C87">
            <v>97.2</v>
          </cell>
          <cell r="F87">
            <v>97.7</v>
          </cell>
          <cell r="I87">
            <v>20665421</v>
          </cell>
          <cell r="J87">
            <v>2012877017.95</v>
          </cell>
        </row>
        <row r="88">
          <cell r="B88" t="str">
            <v>GUINEAINS</v>
          </cell>
          <cell r="C88">
            <v>1.62</v>
          </cell>
          <cell r="F88">
            <v>1.49</v>
          </cell>
          <cell r="I88">
            <v>23029257</v>
          </cell>
          <cell r="J88">
            <v>34844843.960000001</v>
          </cell>
        </row>
        <row r="89">
          <cell r="B89" t="str">
            <v>GUINNESS</v>
          </cell>
          <cell r="C89">
            <v>155.75</v>
          </cell>
          <cell r="F89">
            <v>155.75</v>
          </cell>
          <cell r="I89">
            <v>94546</v>
          </cell>
          <cell r="J89">
            <v>13255349.199999999</v>
          </cell>
        </row>
        <row r="90">
          <cell r="B90" t="str">
            <v>HMCALL</v>
          </cell>
          <cell r="C90">
            <v>4.2</v>
          </cell>
          <cell r="F90">
            <v>4.4000000000000004</v>
          </cell>
          <cell r="I90">
            <v>1717550</v>
          </cell>
          <cell r="J90">
            <v>7648168.5800000001</v>
          </cell>
        </row>
        <row r="91">
          <cell r="B91" t="str">
            <v>HONYFLOUR</v>
          </cell>
          <cell r="C91">
            <v>23</v>
          </cell>
          <cell r="F91">
            <v>22.7</v>
          </cell>
          <cell r="I91">
            <v>1353379</v>
          </cell>
          <cell r="J91">
            <v>31508501.199999999</v>
          </cell>
        </row>
        <row r="92">
          <cell r="B92" t="str">
            <v>IKEJAHOTEL</v>
          </cell>
          <cell r="C92">
            <v>20.6</v>
          </cell>
          <cell r="F92">
            <v>22.65</v>
          </cell>
          <cell r="I92">
            <v>4004690</v>
          </cell>
          <cell r="J92">
            <v>90591081.200000003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221450</v>
          </cell>
          <cell r="J93">
            <v>7384590.5999999996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41800</v>
          </cell>
          <cell r="J94">
            <v>293932.5</v>
          </cell>
        </row>
        <row r="95">
          <cell r="B95" t="str">
            <v>INTBREW</v>
          </cell>
          <cell r="C95">
            <v>13</v>
          </cell>
          <cell r="F95">
            <v>12.4</v>
          </cell>
          <cell r="I95">
            <v>4436718</v>
          </cell>
          <cell r="J95">
            <v>56441528.049999997</v>
          </cell>
        </row>
        <row r="96">
          <cell r="B96" t="str">
            <v>INTENEGINS</v>
          </cell>
          <cell r="C96">
            <v>3.7</v>
          </cell>
          <cell r="F96">
            <v>3.33</v>
          </cell>
          <cell r="I96">
            <v>4578707</v>
          </cell>
          <cell r="J96">
            <v>15491563.699999999</v>
          </cell>
        </row>
        <row r="97">
          <cell r="B97" t="str">
            <v>JAIZBANK</v>
          </cell>
          <cell r="C97">
            <v>5.2</v>
          </cell>
          <cell r="F97">
            <v>4.8499999999999996</v>
          </cell>
          <cell r="I97">
            <v>9960295</v>
          </cell>
          <cell r="J97">
            <v>49565824.649999999</v>
          </cell>
        </row>
        <row r="98">
          <cell r="B98" t="str">
            <v>JAPAULGOLD</v>
          </cell>
          <cell r="C98">
            <v>2.99</v>
          </cell>
          <cell r="F98">
            <v>2.94</v>
          </cell>
          <cell r="I98">
            <v>26250698</v>
          </cell>
          <cell r="J98">
            <v>77453439.159999996</v>
          </cell>
        </row>
        <row r="99">
          <cell r="B99" t="str">
            <v>JBERGER</v>
          </cell>
          <cell r="C99">
            <v>147.6</v>
          </cell>
          <cell r="F99">
            <v>147.6</v>
          </cell>
          <cell r="I99">
            <v>526204</v>
          </cell>
          <cell r="J99">
            <v>72754550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67715</v>
          </cell>
          <cell r="J100">
            <v>511537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10503</v>
          </cell>
          <cell r="J101">
            <v>97325</v>
          </cell>
        </row>
        <row r="102">
          <cell r="B102" t="str">
            <v>LASACO</v>
          </cell>
          <cell r="C102">
            <v>4.5</v>
          </cell>
          <cell r="F102">
            <v>4.05</v>
          </cell>
          <cell r="I102">
            <v>52849199</v>
          </cell>
          <cell r="J102">
            <v>214039255.94999999</v>
          </cell>
        </row>
        <row r="103">
          <cell r="B103" t="str">
            <v>LEARNAFRCA</v>
          </cell>
          <cell r="C103">
            <v>7.75</v>
          </cell>
          <cell r="F103">
            <v>7.75</v>
          </cell>
          <cell r="I103">
            <v>322846</v>
          </cell>
          <cell r="J103">
            <v>2359861.35</v>
          </cell>
        </row>
        <row r="104">
          <cell r="B104" t="str">
            <v>LEGENDINT</v>
          </cell>
          <cell r="C104">
            <v>5.62</v>
          </cell>
          <cell r="F104">
            <v>5.66</v>
          </cell>
          <cell r="I104">
            <v>1475772</v>
          </cell>
          <cell r="J104">
            <v>8888112.8300000001</v>
          </cell>
        </row>
        <row r="105">
          <cell r="B105" t="str">
            <v>LINKASSURE</v>
          </cell>
          <cell r="C105">
            <v>2.7</v>
          </cell>
          <cell r="F105">
            <v>2.4300000000000002</v>
          </cell>
          <cell r="I105">
            <v>50014392</v>
          </cell>
          <cell r="J105">
            <v>126099037.56</v>
          </cell>
        </row>
        <row r="106">
          <cell r="B106" t="str">
            <v>LIVESTOCK</v>
          </cell>
          <cell r="C106">
            <v>8.1</v>
          </cell>
          <cell r="F106">
            <v>8.4499999999999993</v>
          </cell>
          <cell r="I106">
            <v>2841605</v>
          </cell>
          <cell r="J106">
            <v>23476905.050000001</v>
          </cell>
        </row>
        <row r="107">
          <cell r="B107" t="str">
            <v>LIVINGTRUST</v>
          </cell>
          <cell r="C107">
            <v>4.5999999999999996</v>
          </cell>
          <cell r="F107">
            <v>4.2</v>
          </cell>
          <cell r="I107">
            <v>345670</v>
          </cell>
          <cell r="J107">
            <v>1476162</v>
          </cell>
        </row>
        <row r="108">
          <cell r="B108" t="str">
            <v>MANSARD</v>
          </cell>
          <cell r="C108">
            <v>17.54</v>
          </cell>
          <cell r="F108">
            <v>16.75</v>
          </cell>
          <cell r="I108">
            <v>8333939</v>
          </cell>
          <cell r="J108">
            <v>136119738.74000001</v>
          </cell>
        </row>
        <row r="109">
          <cell r="B109" t="str">
            <v>MAYBAKER</v>
          </cell>
          <cell r="C109">
            <v>17.899999999999999</v>
          </cell>
          <cell r="F109">
            <v>17.899999999999999</v>
          </cell>
          <cell r="I109">
            <v>1472552</v>
          </cell>
          <cell r="J109">
            <v>26016192.5</v>
          </cell>
        </row>
        <row r="110">
          <cell r="B110" t="str">
            <v>MBENEFIT</v>
          </cell>
          <cell r="C110">
            <v>3.5</v>
          </cell>
          <cell r="F110">
            <v>3.85</v>
          </cell>
          <cell r="I110">
            <v>102416450</v>
          </cell>
          <cell r="J110">
            <v>390746023.06999999</v>
          </cell>
        </row>
        <row r="111">
          <cell r="B111" t="str">
            <v>MCNICHOLS</v>
          </cell>
          <cell r="C111">
            <v>3.5</v>
          </cell>
          <cell r="F111">
            <v>3.5</v>
          </cell>
          <cell r="I111">
            <v>838514</v>
          </cell>
          <cell r="J111">
            <v>2950138.63</v>
          </cell>
        </row>
        <row r="112">
          <cell r="B112" t="str">
            <v>MECURE</v>
          </cell>
          <cell r="C112">
            <v>19.100000000000001</v>
          </cell>
          <cell r="F112">
            <v>19.100000000000001</v>
          </cell>
          <cell r="I112">
            <v>190571</v>
          </cell>
          <cell r="J112">
            <v>3724113.4</v>
          </cell>
        </row>
        <row r="113">
          <cell r="B113" t="str">
            <v>MEYER</v>
          </cell>
          <cell r="C113">
            <v>18.600000000000001</v>
          </cell>
          <cell r="F113">
            <v>16.75</v>
          </cell>
          <cell r="I113">
            <v>300542</v>
          </cell>
          <cell r="J113">
            <v>5041576.0999999996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3333</v>
          </cell>
          <cell r="J114">
            <v>11798.82</v>
          </cell>
        </row>
        <row r="115">
          <cell r="B115" t="str">
            <v>MTNN</v>
          </cell>
          <cell r="C115">
            <v>460</v>
          </cell>
          <cell r="F115">
            <v>445</v>
          </cell>
          <cell r="I115">
            <v>645949</v>
          </cell>
          <cell r="J115">
            <v>287204561.80000001</v>
          </cell>
        </row>
        <row r="116">
          <cell r="B116" t="str">
            <v>MULTIVERSE</v>
          </cell>
          <cell r="C116">
            <v>9.8000000000000007</v>
          </cell>
          <cell r="F116">
            <v>9.8000000000000007</v>
          </cell>
          <cell r="I116">
            <v>543189</v>
          </cell>
          <cell r="J116">
            <v>5819157.5499999998</v>
          </cell>
        </row>
        <row r="117">
          <cell r="B117" t="str">
            <v>NAHCO</v>
          </cell>
          <cell r="C117">
            <v>104</v>
          </cell>
          <cell r="F117">
            <v>104.2</v>
          </cell>
          <cell r="I117">
            <v>1885395</v>
          </cell>
          <cell r="J117">
            <v>196544571.90000001</v>
          </cell>
        </row>
        <row r="118">
          <cell r="B118" t="str">
            <v>NASCON</v>
          </cell>
          <cell r="C118">
            <v>90.5</v>
          </cell>
          <cell r="F118">
            <v>90.5</v>
          </cell>
          <cell r="I118">
            <v>409208</v>
          </cell>
          <cell r="J118">
            <v>36351785.850000001</v>
          </cell>
        </row>
        <row r="119">
          <cell r="B119" t="str">
            <v>NB</v>
          </cell>
          <cell r="C119">
            <v>71.5</v>
          </cell>
          <cell r="F119">
            <v>71.5</v>
          </cell>
          <cell r="I119">
            <v>1148140</v>
          </cell>
          <cell r="J119">
            <v>80162106.25</v>
          </cell>
        </row>
        <row r="120">
          <cell r="B120" t="str">
            <v>NCR</v>
          </cell>
          <cell r="C120">
            <v>8.6999999999999993</v>
          </cell>
          <cell r="F120">
            <v>8.6999999999999993</v>
          </cell>
          <cell r="I120">
            <v>57950</v>
          </cell>
          <cell r="J120">
            <v>521550</v>
          </cell>
        </row>
        <row r="121">
          <cell r="B121" t="str">
            <v>NEIMETH</v>
          </cell>
          <cell r="C121">
            <v>7.98</v>
          </cell>
          <cell r="F121">
            <v>7.2</v>
          </cell>
          <cell r="I121">
            <v>2281813</v>
          </cell>
          <cell r="J121">
            <v>17059126.649999999</v>
          </cell>
        </row>
        <row r="122">
          <cell r="B122" t="str">
            <v>NEM</v>
          </cell>
          <cell r="C122">
            <v>36.1</v>
          </cell>
          <cell r="F122">
            <v>32.5</v>
          </cell>
          <cell r="I122">
            <v>607377</v>
          </cell>
          <cell r="J122">
            <v>19777851.300000001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77822</v>
          </cell>
          <cell r="J123">
            <v>144244046.09999999</v>
          </cell>
        </row>
        <row r="124">
          <cell r="B124" t="str">
            <v>NGXGROUP</v>
          </cell>
          <cell r="C124">
            <v>63.25</v>
          </cell>
          <cell r="F124">
            <v>63.25</v>
          </cell>
          <cell r="I124">
            <v>293210</v>
          </cell>
          <cell r="J124">
            <v>17785700.600000001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27749</v>
          </cell>
          <cell r="J125">
            <v>3135105.2</v>
          </cell>
        </row>
        <row r="126">
          <cell r="B126" t="str">
            <v>NNFM</v>
          </cell>
          <cell r="C126">
            <v>87.1</v>
          </cell>
          <cell r="F126">
            <v>87.1</v>
          </cell>
          <cell r="I126">
            <v>60107</v>
          </cell>
          <cell r="J126">
            <v>5265803.4000000004</v>
          </cell>
        </row>
        <row r="127">
          <cell r="B127" t="str">
            <v>NPFMCRFBK</v>
          </cell>
          <cell r="C127">
            <v>3.15</v>
          </cell>
          <cell r="F127">
            <v>3.2</v>
          </cell>
          <cell r="I127">
            <v>3405524</v>
          </cell>
          <cell r="J127">
            <v>11155003.439999999</v>
          </cell>
        </row>
        <row r="128">
          <cell r="B128" t="str">
            <v>NSLTECH</v>
          </cell>
          <cell r="C128">
            <v>1.08</v>
          </cell>
          <cell r="F128">
            <v>1.08</v>
          </cell>
          <cell r="I128">
            <v>3429498</v>
          </cell>
          <cell r="J128">
            <v>3691064.64</v>
          </cell>
        </row>
        <row r="129">
          <cell r="B129" t="str">
            <v>OANDO</v>
          </cell>
          <cell r="C129">
            <v>52.4</v>
          </cell>
          <cell r="F129">
            <v>52.15</v>
          </cell>
          <cell r="I129">
            <v>4606167</v>
          </cell>
          <cell r="J129">
            <v>243300872.34999999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98752</v>
          </cell>
          <cell r="J130">
            <v>95643601.299999997</v>
          </cell>
        </row>
        <row r="131">
          <cell r="B131" t="str">
            <v>OMATEK</v>
          </cell>
          <cell r="C131">
            <v>1.43</v>
          </cell>
          <cell r="F131">
            <v>1.38</v>
          </cell>
          <cell r="I131">
            <v>6221630</v>
          </cell>
          <cell r="J131">
            <v>8465137.9100000001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201740</v>
          </cell>
          <cell r="J132">
            <v>286125152.89999998</v>
          </cell>
        </row>
        <row r="133">
          <cell r="B133" t="str">
            <v>PRESTIGE</v>
          </cell>
          <cell r="C133">
            <v>2.1800000000000002</v>
          </cell>
          <cell r="F133">
            <v>1.97</v>
          </cell>
          <cell r="I133">
            <v>39853599</v>
          </cell>
          <cell r="J133">
            <v>79696352.319999993</v>
          </cell>
        </row>
        <row r="134">
          <cell r="B134" t="str">
            <v>PZ</v>
          </cell>
          <cell r="C134">
            <v>38</v>
          </cell>
          <cell r="F134">
            <v>38</v>
          </cell>
          <cell r="I134">
            <v>1203380</v>
          </cell>
          <cell r="J134">
            <v>42907188.5</v>
          </cell>
        </row>
        <row r="135">
          <cell r="B135" t="str">
            <v>REDSTAREX</v>
          </cell>
          <cell r="C135">
            <v>11.5</v>
          </cell>
          <cell r="F135">
            <v>11.5</v>
          </cell>
          <cell r="I135">
            <v>72724</v>
          </cell>
          <cell r="J135">
            <v>895776.21</v>
          </cell>
        </row>
        <row r="136">
          <cell r="B136" t="str">
            <v>REGALINS</v>
          </cell>
          <cell r="C136">
            <v>1.51</v>
          </cell>
          <cell r="F136">
            <v>1.36</v>
          </cell>
          <cell r="I136">
            <v>46961717</v>
          </cell>
          <cell r="J136">
            <v>64054555.310000002</v>
          </cell>
        </row>
        <row r="137">
          <cell r="B137" t="str">
            <v>ROYALEX</v>
          </cell>
          <cell r="C137">
            <v>2.85</v>
          </cell>
          <cell r="F137">
            <v>2.57</v>
          </cell>
          <cell r="I137">
            <v>57849029</v>
          </cell>
          <cell r="J137">
            <v>148951962.53999999</v>
          </cell>
        </row>
        <row r="138">
          <cell r="B138" t="str">
            <v>RTBRISCOE</v>
          </cell>
          <cell r="C138">
            <v>3.96</v>
          </cell>
          <cell r="F138">
            <v>3.95</v>
          </cell>
          <cell r="I138">
            <v>1179213</v>
          </cell>
          <cell r="J138">
            <v>4594115.24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75967</v>
          </cell>
          <cell r="J139">
            <v>420539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76526</v>
          </cell>
          <cell r="J140">
            <v>411950968.30000001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61</v>
          </cell>
          <cell r="J141">
            <v>16553.05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113012</v>
          </cell>
          <cell r="J142">
            <v>9476866.3000000007</v>
          </cell>
        </row>
        <row r="143">
          <cell r="B143" t="str">
            <v>SOVRENINS</v>
          </cell>
          <cell r="C143">
            <v>3.24</v>
          </cell>
          <cell r="F143">
            <v>2.92</v>
          </cell>
          <cell r="I143">
            <v>62153740</v>
          </cell>
          <cell r="J143">
            <v>182325787.93000001</v>
          </cell>
        </row>
        <row r="144">
          <cell r="B144" t="str">
            <v>STANBIC</v>
          </cell>
          <cell r="C144">
            <v>111.1</v>
          </cell>
          <cell r="F144">
            <v>111.1</v>
          </cell>
          <cell r="I144">
            <v>130543</v>
          </cell>
          <cell r="J144">
            <v>13782475.75</v>
          </cell>
        </row>
        <row r="145">
          <cell r="B145" t="str">
            <v>STERLINGNG</v>
          </cell>
          <cell r="C145">
            <v>7.9</v>
          </cell>
          <cell r="F145">
            <v>7.5</v>
          </cell>
          <cell r="I145">
            <v>20658843</v>
          </cell>
          <cell r="J145">
            <v>156359326.44</v>
          </cell>
        </row>
        <row r="146">
          <cell r="B146" t="str">
            <v>SUNUASSUR</v>
          </cell>
          <cell r="C146">
            <v>6.35</v>
          </cell>
          <cell r="F146">
            <v>6.19</v>
          </cell>
          <cell r="I146">
            <v>5130189</v>
          </cell>
          <cell r="J146">
            <v>30391906.969999999</v>
          </cell>
        </row>
        <row r="147">
          <cell r="B147" t="str">
            <v>TANTALIZER</v>
          </cell>
          <cell r="C147">
            <v>2.6</v>
          </cell>
          <cell r="F147">
            <v>2.63</v>
          </cell>
          <cell r="I147">
            <v>2170658</v>
          </cell>
          <cell r="J147">
            <v>5638953.6200000001</v>
          </cell>
        </row>
        <row r="148">
          <cell r="B148" t="str">
            <v>THOMASWY</v>
          </cell>
          <cell r="C148">
            <v>3.7</v>
          </cell>
          <cell r="F148">
            <v>3.7</v>
          </cell>
          <cell r="I148">
            <v>225464</v>
          </cell>
          <cell r="J148">
            <v>780631.08</v>
          </cell>
        </row>
        <row r="149">
          <cell r="B149" t="str">
            <v>TIP</v>
          </cell>
          <cell r="C149">
            <v>14.5</v>
          </cell>
          <cell r="F149">
            <v>13.7</v>
          </cell>
          <cell r="I149">
            <v>3194440</v>
          </cell>
          <cell r="J149">
            <v>43906936.32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88497</v>
          </cell>
          <cell r="J150">
            <v>55950612.100000001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25345</v>
          </cell>
          <cell r="J151">
            <v>4213046.0999999996</v>
          </cell>
        </row>
        <row r="152">
          <cell r="B152" t="str">
            <v>TRANSCORP</v>
          </cell>
          <cell r="C152">
            <v>50.05</v>
          </cell>
          <cell r="F152">
            <v>50.1</v>
          </cell>
          <cell r="I152">
            <v>2329753</v>
          </cell>
          <cell r="J152">
            <v>116856184.3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2100</v>
          </cell>
          <cell r="J153">
            <v>4515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253092</v>
          </cell>
          <cell r="J154">
            <v>66245065.600000001</v>
          </cell>
        </row>
        <row r="155">
          <cell r="B155" t="str">
            <v>TRIPPLEG</v>
          </cell>
          <cell r="C155">
            <v>5.17</v>
          </cell>
          <cell r="F155">
            <v>5.6</v>
          </cell>
          <cell r="I155">
            <v>483482</v>
          </cell>
          <cell r="J155">
            <v>2674667.58</v>
          </cell>
        </row>
        <row r="156">
          <cell r="B156" t="str">
            <v>UACN</v>
          </cell>
          <cell r="C156">
            <v>79.95</v>
          </cell>
          <cell r="F156">
            <v>79.95</v>
          </cell>
          <cell r="I156">
            <v>454935</v>
          </cell>
          <cell r="J156">
            <v>34331700.200000003</v>
          </cell>
        </row>
        <row r="157">
          <cell r="B157" t="str">
            <v>UBA</v>
          </cell>
          <cell r="C157">
            <v>48.3</v>
          </cell>
          <cell r="F157">
            <v>48</v>
          </cell>
          <cell r="I157">
            <v>13987325</v>
          </cell>
          <cell r="J157">
            <v>675877204.54999995</v>
          </cell>
        </row>
        <row r="158">
          <cell r="B158" t="str">
            <v>UCAP</v>
          </cell>
          <cell r="C158">
            <v>19.5</v>
          </cell>
          <cell r="F158">
            <v>19.25</v>
          </cell>
          <cell r="I158">
            <v>4702451</v>
          </cell>
          <cell r="J158">
            <v>91218995.150000006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3992</v>
          </cell>
          <cell r="J159">
            <v>240732.79999999999</v>
          </cell>
        </row>
        <row r="160">
          <cell r="B160" t="str">
            <v>UNILEVER</v>
          </cell>
          <cell r="C160">
            <v>71.400000000000006</v>
          </cell>
          <cell r="F160">
            <v>71.5</v>
          </cell>
          <cell r="I160">
            <v>1170719</v>
          </cell>
          <cell r="J160">
            <v>83869290.799999997</v>
          </cell>
        </row>
        <row r="161">
          <cell r="B161" t="str">
            <v>UNIONDICON</v>
          </cell>
          <cell r="C161">
            <v>11.1</v>
          </cell>
          <cell r="F161">
            <v>11.2</v>
          </cell>
          <cell r="I161">
            <v>252635</v>
          </cell>
          <cell r="J161">
            <v>2922710.05</v>
          </cell>
        </row>
        <row r="162">
          <cell r="B162" t="str">
            <v>UNIVINSURE</v>
          </cell>
          <cell r="C162">
            <v>1.32</v>
          </cell>
          <cell r="F162">
            <v>1.22</v>
          </cell>
          <cell r="I162">
            <v>308801961</v>
          </cell>
          <cell r="J162">
            <v>371126847.81999999</v>
          </cell>
        </row>
        <row r="163">
          <cell r="B163" t="str">
            <v>UPDC</v>
          </cell>
          <cell r="C163">
            <v>7.2</v>
          </cell>
          <cell r="F163">
            <v>6.5</v>
          </cell>
          <cell r="I163">
            <v>7036322</v>
          </cell>
          <cell r="J163">
            <v>45784006.25</v>
          </cell>
        </row>
        <row r="164">
          <cell r="B164" t="str">
            <v>UPDCREIT</v>
          </cell>
          <cell r="C164">
            <v>8</v>
          </cell>
          <cell r="F164">
            <v>8</v>
          </cell>
          <cell r="I164">
            <v>447491</v>
          </cell>
          <cell r="J164">
            <v>3657500.45</v>
          </cell>
        </row>
        <row r="165">
          <cell r="B165" t="str">
            <v>UPL</v>
          </cell>
          <cell r="C165">
            <v>6.81</v>
          </cell>
          <cell r="F165">
            <v>6.5</v>
          </cell>
          <cell r="I165">
            <v>460333</v>
          </cell>
          <cell r="J165">
            <v>2951260.84</v>
          </cell>
        </row>
        <row r="166">
          <cell r="B166" t="str">
            <v>VERITASKAP</v>
          </cell>
          <cell r="C166">
            <v>2.52</v>
          </cell>
          <cell r="F166">
            <v>2.27</v>
          </cell>
          <cell r="I166">
            <v>70423548</v>
          </cell>
          <cell r="J166">
            <v>160030348.66999999</v>
          </cell>
        </row>
        <row r="167">
          <cell r="B167" t="str">
            <v>VFDGROUP</v>
          </cell>
          <cell r="C167">
            <v>11.8</v>
          </cell>
          <cell r="F167">
            <v>11.9</v>
          </cell>
          <cell r="I167">
            <v>3658135</v>
          </cell>
          <cell r="J167">
            <v>43519146.799999997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392795</v>
          </cell>
          <cell r="J168">
            <v>29468438.800000001</v>
          </cell>
        </row>
        <row r="169">
          <cell r="B169" t="str">
            <v>WAPCO</v>
          </cell>
          <cell r="C169">
            <v>138</v>
          </cell>
          <cell r="F169">
            <v>138</v>
          </cell>
          <cell r="I169">
            <v>5074600</v>
          </cell>
          <cell r="J169">
            <v>699661463.35000002</v>
          </cell>
        </row>
        <row r="170">
          <cell r="B170" t="str">
            <v>WAPIC</v>
          </cell>
          <cell r="C170">
            <v>4.03</v>
          </cell>
          <cell r="F170">
            <v>3.63</v>
          </cell>
          <cell r="I170">
            <v>28595116</v>
          </cell>
          <cell r="J170">
            <v>104905111.95999999</v>
          </cell>
        </row>
        <row r="171">
          <cell r="B171" t="str">
            <v>WEMABANK</v>
          </cell>
          <cell r="C171">
            <v>20.7</v>
          </cell>
          <cell r="F171">
            <v>22.75</v>
          </cell>
          <cell r="I171">
            <v>2114342</v>
          </cell>
          <cell r="J171">
            <v>46705949.700000003</v>
          </cell>
        </row>
        <row r="172">
          <cell r="B172" t="str">
            <v>ZENITHBANK</v>
          </cell>
          <cell r="C172">
            <v>72</v>
          </cell>
          <cell r="F172">
            <v>72.400000000000006</v>
          </cell>
          <cell r="I172">
            <v>13810061</v>
          </cell>
          <cell r="J172">
            <v>992342149.10000002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85292-E83F-4F1B-A135-C061D99856C2}">
  <dimension ref="A1:AW266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COUNTIFS(W9:W227,"&gt;"&amp;LARGE(W9:W227,MIN(AH4,COUNT(W9:W227))))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6.23</v>
      </c>
      <c r="D9" s="41">
        <v>6.5</v>
      </c>
      <c r="E9" s="41">
        <v>6.5</v>
      </c>
      <c r="F9" s="42">
        <v>6.5</v>
      </c>
      <c r="G9" s="43">
        <v>0.26999999999999957</v>
      </c>
      <c r="H9" s="43">
        <v>4.3338683788121921</v>
      </c>
      <c r="I9" s="44">
        <v>550563</v>
      </c>
      <c r="J9" s="45">
        <v>3615139.53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MBENEFIT</v>
      </c>
      <c r="O9" s="49">
        <f t="shared" ref="O9:O18" si="0">VLOOKUP(N9,$B$9:$F$1048576,5,FALSE)</f>
        <v>3.85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4.3338683788121918E-2</v>
      </c>
      <c r="X9" s="52">
        <f t="shared" ref="X9:X72" si="3">IF(ISTEXT(B9),K9,"")</f>
        <v>1.1666666666666665</v>
      </c>
      <c r="Y9" s="53">
        <f t="shared" ref="Y9:Y72" si="4">IF(ISTEXT(B9),I9,"")</f>
        <v>550563</v>
      </c>
      <c r="Z9" s="53">
        <f t="shared" ref="Z9:Z72" si="5">IF(ISTEXT(B9),J9,"")</f>
        <v>3615139.53</v>
      </c>
      <c r="AA9" s="8">
        <v>1</v>
      </c>
      <c r="AB9" s="54" t="str" cm="1">
        <f t="array" ref="AB9">IF($AC9="","",INDEX($V$9:$V$227,SMALL(IF($W$9:$W$227=$AC9,ROW($V$9:$V$227)-ROW($V$9)+1),COUNTIFS($AC$9:AC9,AC9))))</f>
        <v>INTENEGINS</v>
      </c>
      <c r="AC9" s="55">
        <f>IF(ROWS($AC$9:AC9)&lt;=$AC$5,SMALL($W$9:$W$227,ROWS($AC$9:AC9)),"")</f>
        <v>-0.10000000000000003</v>
      </c>
      <c r="AD9" s="56" t="str">
        <f t="shared" ref="AD9:AD18" si="6">INDEX($V$9:$Z$227,MATCH(AE9,$W$9:$W$227,0)+0,1)</f>
        <v>LASACO</v>
      </c>
      <c r="AE9" s="57">
        <f>_xlfn.MINIFS($W$9:$W$227,$W$9:$W$227,"&lt;&gt;0")</f>
        <v>-0.10000000000000003</v>
      </c>
      <c r="AF9" s="57"/>
      <c r="AG9" s="54" t="str" cm="1">
        <f t="array" ref="AG9">IF($AH9="","",INDEX($V$9:$V$227,SMALL(IF($W$9:$W$227=$AH9,ROW($V$9:$V$227)-ROW($V$9)+1),COUNTIFS($AH$9:AH9,AH9))))</f>
        <v>MBENEFIT</v>
      </c>
      <c r="AH9" s="55">
        <f>IF(ROWS($AH$9:AH9)&lt;=$AH$5,LARGE($W$9:$W$227,ROWS($AH$9:AH9)),"")</f>
        <v>0.10000000000000002</v>
      </c>
      <c r="AJ9" s="56" t="str">
        <f t="shared" ref="AJ9:AJ18" si="7">INDEX($V$9:$Z$227,MATCH(AK9,$X$9:$X$227,0)+0,1)</f>
        <v>VFDGROUP</v>
      </c>
      <c r="AK9" s="57">
        <f>_xlfn.MINIFS($X$9:$X$227,$X$9:$X$227,"&lt;&gt;0")</f>
        <v>-0.73198198198198194</v>
      </c>
      <c r="AM9" s="56" t="str">
        <f t="shared" ref="AM9:AM18" si="8">INDEX($V$9:$Z$227,MATCH(AN9,$X$9:$X$227,0)+0,1)</f>
        <v>MBENEFIT</v>
      </c>
      <c r="AN9" s="57">
        <f t="shared" ref="AN9:AN18" si="9">LARGE($X$9:$X$227,AA9)</f>
        <v>5.3114754098360661</v>
      </c>
      <c r="AP9" s="56" t="str">
        <f t="shared" ref="AP9:AP18" si="10">INDEX($V$9:$Z$227,MATCH(AQ9,$Y$9:$Y$227,0)+0,1)</f>
        <v>UNIVINSURE</v>
      </c>
      <c r="AQ9" s="58">
        <f t="shared" ref="AQ9:AQ18" si="11">LARGE($Y$9:$Y$227,AA9)</f>
        <v>308801961</v>
      </c>
      <c r="AR9" s="58"/>
      <c r="AS9" s="56" t="str">
        <f t="shared" ref="AS9:AS18" si="12">INDEX($V$9:$Z$227,MATCH(AT9,$Z$9:$Z$227,0)+0,1)</f>
        <v>GTCO</v>
      </c>
      <c r="AT9" s="59">
        <f t="shared" ref="AT9:AT18" si="13">LARGE($Z$9:$Z$227,AA9)</f>
        <v>2012877017.95</v>
      </c>
    </row>
    <row r="10" spans="2:46" x14ac:dyDescent="0.3">
      <c r="B10" s="60" t="s">
        <v>26</v>
      </c>
      <c r="C10" s="41">
        <v>4.53</v>
      </c>
      <c r="D10" s="61">
        <v>4.9800000000000004</v>
      </c>
      <c r="E10" s="61">
        <v>4.5999999999999996</v>
      </c>
      <c r="F10" s="42">
        <v>4.5999999999999996</v>
      </c>
      <c r="G10" s="43">
        <v>6.9999999999999396E-2</v>
      </c>
      <c r="H10" s="43">
        <v>1.5452538631346444</v>
      </c>
      <c r="I10" s="44">
        <v>509300</v>
      </c>
      <c r="J10" s="62">
        <v>2442041.7999999998</v>
      </c>
      <c r="K10" s="46">
        <v>2.7398373983739837</v>
      </c>
      <c r="L10" s="47"/>
      <c r="N10" s="48" t="str">
        <v>IKEJAHOTEL</v>
      </c>
      <c r="O10" s="49">
        <f t="shared" si="0"/>
        <v>22.65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9.9514563106795979</v>
      </c>
      <c r="V10" s="7" t="str">
        <f t="shared" si="2"/>
        <v>ABCTRANS</v>
      </c>
      <c r="W10" s="52">
        <f t="shared" ref="W10:W73" si="15">IF(ISTEXT(B10),H10,"")/100</f>
        <v>1.5452538631346444E-2</v>
      </c>
      <c r="X10" s="52">
        <f t="shared" si="3"/>
        <v>2.7398373983739837</v>
      </c>
      <c r="Y10" s="53">
        <f t="shared" si="4"/>
        <v>509300</v>
      </c>
      <c r="Z10" s="53">
        <f t="shared" si="5"/>
        <v>2442041.7999999998</v>
      </c>
      <c r="AA10" s="8">
        <v>2</v>
      </c>
      <c r="AB10" s="54" t="str" cm="1">
        <f t="array" ref="AB10">IF($AC10="","",INDEX($V$9:$V$227,SMALL(IF($W$9:$W$227=$AC10,ROW($V$9:$V$227)-ROW($V$9)+1),COUNTIFS($AC$9:AC10,AC10))))</f>
        <v>LASACO</v>
      </c>
      <c r="AC10" s="55">
        <f>IF(ROWS($AC$9:AC10)&lt;=$AC$5,SMALL($W$9:$W$227,ROWS($AC$9:AC10)),"")</f>
        <v>-0.10000000000000002</v>
      </c>
      <c r="AD10" s="56" t="str">
        <f t="shared" si="6"/>
        <v>INTENEGINS</v>
      </c>
      <c r="AE10" s="57">
        <f t="shared" ref="AE10:AE18" si="16">SMALL($W$9:$W$227,AA10)</f>
        <v>-0.10000000000000002</v>
      </c>
      <c r="AF10" s="57"/>
      <c r="AG10" s="54" t="str" cm="1">
        <f t="array" ref="AG10">IF($AH10="","",INDEX($V$9:$V$227,SMALL(IF($W$9:$W$227=$AH10,ROW($V$9:$V$227)-ROW($V$9)+1),COUNTIFS($AH$9:AH10,AH10))))</f>
        <v>IKEJAHOTEL</v>
      </c>
      <c r="AH10" s="55">
        <f>IF(ROWS($AH$9:AH10)&lt;=$AH$5,LARGE($W$9:$W$227,ROWS($AH$9:AH10)),"")</f>
        <v>9.9514563106795975E-2</v>
      </c>
      <c r="AJ10" s="56" t="str">
        <f t="shared" si="7"/>
        <v>SUNUASSUR</v>
      </c>
      <c r="AK10" s="57">
        <f t="shared" ref="AK10:AK18" si="17">SMALL($X$9:$X$227,AA10)</f>
        <v>-0.42418604651162783</v>
      </c>
      <c r="AM10" s="56" t="str">
        <f t="shared" si="8"/>
        <v>BETAGLAS</v>
      </c>
      <c r="AN10" s="57">
        <f t="shared" si="9"/>
        <v>5.2942989214175649</v>
      </c>
      <c r="AP10" s="56" t="str">
        <f t="shared" si="10"/>
        <v>AIICO</v>
      </c>
      <c r="AQ10" s="58">
        <f t="shared" si="11"/>
        <v>117995006</v>
      </c>
      <c r="AR10" s="58"/>
      <c r="AS10" s="56" t="str">
        <f t="shared" si="12"/>
        <v>ZENITHBANK</v>
      </c>
      <c r="AT10" s="59">
        <f t="shared" si="13"/>
        <v>992342149.10000002</v>
      </c>
    </row>
    <row r="11" spans="2:46" x14ac:dyDescent="0.3">
      <c r="B11" s="60" t="s">
        <v>27</v>
      </c>
      <c r="C11" s="41">
        <v>8.3000000000000007</v>
      </c>
      <c r="D11" s="61">
        <v>8.3000000000000007</v>
      </c>
      <c r="E11" s="61">
        <v>8.3000000000000007</v>
      </c>
      <c r="F11" s="42">
        <v>8.3000000000000007</v>
      </c>
      <c r="G11" s="43">
        <v>0</v>
      </c>
      <c r="H11" s="43">
        <v>0</v>
      </c>
      <c r="I11" s="44">
        <v>173381</v>
      </c>
      <c r="J11" s="62">
        <v>1511784.75</v>
      </c>
      <c r="K11" s="46">
        <v>1.7666666666666671</v>
      </c>
      <c r="L11" s="47"/>
      <c r="N11" s="48" t="str">
        <v>WEMABANK</v>
      </c>
      <c r="O11" s="49">
        <f t="shared" si="0"/>
        <v>22.75</v>
      </c>
      <c r="P11" s="50" t="str">
        <f t="shared" si="14"/>
        <v>10%</v>
      </c>
      <c r="T11" s="51">
        <f t="shared" si="1"/>
        <v>9.9033816425120804</v>
      </c>
      <c r="V11" s="7" t="str">
        <f t="shared" si="2"/>
        <v>ACADEMY</v>
      </c>
      <c r="W11" s="52">
        <f t="shared" si="15"/>
        <v>0</v>
      </c>
      <c r="X11" s="52">
        <f t="shared" si="3"/>
        <v>1.7666666666666671</v>
      </c>
      <c r="Y11" s="53">
        <f t="shared" si="4"/>
        <v>173381</v>
      </c>
      <c r="Z11" s="53">
        <f t="shared" si="5"/>
        <v>1511784.75</v>
      </c>
      <c r="AA11" s="8">
        <v>3</v>
      </c>
      <c r="AB11" s="54" t="str" cm="1">
        <f t="array" ref="AB11">IF($AC11="","",INDEX($V$9:$V$227,SMALL(IF($W$9:$W$227=$AC11,ROW($V$9:$V$227)-ROW($V$9)+1),COUNTIFS($AC$9:AC11,AC11))))</f>
        <v>LINKASSURE</v>
      </c>
      <c r="AC11" s="55">
        <f>IF(ROWS($AC$9:AC11)&lt;=$AC$5,SMALL($W$9:$W$227,ROWS($AC$9:AC11)),"")</f>
        <v>-0.1</v>
      </c>
      <c r="AD11" s="56" t="str">
        <f t="shared" si="6"/>
        <v>LINKASSURE</v>
      </c>
      <c r="AE11" s="57">
        <f t="shared" si="16"/>
        <v>-0.1</v>
      </c>
      <c r="AF11" s="57"/>
      <c r="AG11" s="54" t="str" cm="1">
        <f t="array" ref="AG11">IF($AH11="","",INDEX($V$9:$V$227,SMALL(IF($W$9:$W$227=$AH11,ROW($V$9:$V$227)-ROW($V$9)+1),COUNTIFS($AH$9:AH11,AH11))))</f>
        <v>WEMABANK</v>
      </c>
      <c r="AH11" s="55">
        <f>IF(ROWS($AH$9:AH11)&lt;=$AH$5,LARGE($W$9:$W$227,ROWS($AH$9:AH11)),"")</f>
        <v>9.903381642512081E-2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TIP</v>
      </c>
      <c r="AN11" s="57">
        <f t="shared" si="9"/>
        <v>4.4799999999999995</v>
      </c>
      <c r="AP11" s="56" t="str">
        <f t="shared" si="10"/>
        <v>MBENEFIT</v>
      </c>
      <c r="AQ11" s="58">
        <f t="shared" si="11"/>
        <v>102416450</v>
      </c>
      <c r="AR11" s="58"/>
      <c r="AS11" s="56" t="str">
        <f t="shared" si="12"/>
        <v>FIRSTHOLDCO</v>
      </c>
      <c r="AT11" s="59">
        <f t="shared" si="13"/>
        <v>787084412.79999995</v>
      </c>
    </row>
    <row r="12" spans="2:46" x14ac:dyDescent="0.3">
      <c r="B12" s="60" t="s">
        <v>28</v>
      </c>
      <c r="C12" s="41">
        <v>27.65</v>
      </c>
      <c r="D12" s="41">
        <v>28</v>
      </c>
      <c r="E12" s="41">
        <v>27.75</v>
      </c>
      <c r="F12" s="42">
        <v>27.95</v>
      </c>
      <c r="G12" s="43">
        <v>0.30000000000000071</v>
      </c>
      <c r="H12" s="43">
        <v>1.0849909584086825</v>
      </c>
      <c r="I12" s="44">
        <v>10811930</v>
      </c>
      <c r="J12" s="62">
        <v>301550683.19999999</v>
      </c>
      <c r="K12" s="46">
        <v>0.17190775681341708</v>
      </c>
      <c r="L12" s="47"/>
      <c r="N12" s="48" t="str">
        <v>DEAPCAP</v>
      </c>
      <c r="O12" s="49">
        <f t="shared" si="0"/>
        <v>1.61</v>
      </c>
      <c r="P12" s="50" t="str">
        <f t="shared" si="14"/>
        <v>9.6%</v>
      </c>
      <c r="T12" s="51">
        <f t="shared" si="1"/>
        <v>9.5238095238095326</v>
      </c>
      <c r="V12" s="7" t="str">
        <f t="shared" si="2"/>
        <v>ACCESSCORP</v>
      </c>
      <c r="W12" s="52">
        <f t="shared" si="15"/>
        <v>1.0849909584086825E-2</v>
      </c>
      <c r="X12" s="52">
        <f t="shared" si="3"/>
        <v>0.17190775681341708</v>
      </c>
      <c r="Y12" s="53">
        <f t="shared" si="4"/>
        <v>10811930</v>
      </c>
      <c r="Z12" s="53">
        <f t="shared" si="5"/>
        <v>301550683.19999999</v>
      </c>
      <c r="AA12" s="8">
        <v>4</v>
      </c>
      <c r="AB12" s="54" t="str" cm="1">
        <f t="array" ref="AB12">IF($AC12="","",INDEX($V$9:$V$227,SMALL(IF($W$9:$W$227=$AC12,ROW($V$9:$V$227)-ROW($V$9)+1),COUNTIFS($AC$9:AC12,AC12))))</f>
        <v>NEM</v>
      </c>
      <c r="AC12" s="55">
        <f>IF(ROWS($AC$9:AC12)&lt;=$AC$5,SMALL($W$9:$W$227,ROWS($AC$9:AC12)),"")</f>
        <v>-9.9722991689750712E-2</v>
      </c>
      <c r="AD12" s="56" t="str">
        <f t="shared" si="6"/>
        <v>NEM</v>
      </c>
      <c r="AE12" s="57">
        <f t="shared" si="16"/>
        <v>-9.9722991689750712E-2</v>
      </c>
      <c r="AF12" s="57"/>
      <c r="AG12" s="54" t="str" cm="1">
        <f t="array" ref="AG12">IF($AH12="","",INDEX($V$9:$V$227,SMALL(IF($W$9:$W$227=$AH12,ROW($V$9:$V$227)-ROW($V$9)+1),COUNTIFS($AH$9:AH12,AH12))))</f>
        <v>DEAPCAP</v>
      </c>
      <c r="AH12" s="55">
        <f>IF(ROWS($AH$9:AH12)&lt;=$AH$5,LARGE($W$9:$W$227,ROWS($AH$9:AH12)),"")</f>
        <v>9.523809523809533E-2</v>
      </c>
      <c r="AJ12" s="56" t="str">
        <f t="shared" si="7"/>
        <v>AFRIPRUD</v>
      </c>
      <c r="AK12" s="57">
        <f t="shared" si="17"/>
        <v>-0.25060827250608275</v>
      </c>
      <c r="AM12" s="56" t="str">
        <f t="shared" si="8"/>
        <v>ELLAHLAKES</v>
      </c>
      <c r="AN12" s="57">
        <f t="shared" si="9"/>
        <v>3.7088607594936711</v>
      </c>
      <c r="AP12" s="56" t="str">
        <f t="shared" si="10"/>
        <v>VERITASKAP</v>
      </c>
      <c r="AQ12" s="58">
        <f t="shared" si="11"/>
        <v>70423548</v>
      </c>
      <c r="AR12" s="58"/>
      <c r="AS12" s="56" t="str">
        <f t="shared" si="12"/>
        <v>WAPCO</v>
      </c>
      <c r="AT12" s="59">
        <f t="shared" si="13"/>
        <v>699661463.35000002</v>
      </c>
    </row>
    <row r="13" spans="2:46" x14ac:dyDescent="0.3">
      <c r="B13" s="60" t="s">
        <v>29</v>
      </c>
      <c r="C13" s="41">
        <v>15.4</v>
      </c>
      <c r="D13" s="61">
        <v>15.4</v>
      </c>
      <c r="E13" s="61">
        <v>15.4</v>
      </c>
      <c r="F13" s="42">
        <v>15.4</v>
      </c>
      <c r="G13" s="43">
        <v>0</v>
      </c>
      <c r="H13" s="43">
        <v>0</v>
      </c>
      <c r="I13" s="44">
        <v>635207</v>
      </c>
      <c r="J13" s="62">
        <v>9946048.25</v>
      </c>
      <c r="K13" s="46">
        <v>-0.25060827250608275</v>
      </c>
      <c r="L13" s="47"/>
      <c r="N13" s="48" t="str">
        <v>TRIPPLEG</v>
      </c>
      <c r="O13" s="49">
        <f t="shared" si="0"/>
        <v>5.6</v>
      </c>
      <c r="P13" s="50" t="str">
        <f t="shared" si="14"/>
        <v>8.4%</v>
      </c>
      <c r="T13" s="51">
        <f t="shared" si="1"/>
        <v>8.3172147001934178</v>
      </c>
      <c r="V13" s="7" t="str">
        <f t="shared" si="2"/>
        <v>AFRIPRUD</v>
      </c>
      <c r="W13" s="52">
        <f t="shared" si="15"/>
        <v>0</v>
      </c>
      <c r="X13" s="52">
        <f t="shared" si="3"/>
        <v>-0.25060827250608275</v>
      </c>
      <c r="Y13" s="53">
        <f t="shared" si="4"/>
        <v>635207</v>
      </c>
      <c r="Z13" s="53">
        <f t="shared" si="5"/>
        <v>9946048.25</v>
      </c>
      <c r="AA13" s="8">
        <v>5</v>
      </c>
      <c r="AB13" s="54" t="str" cm="1">
        <f t="array" ref="AB13">IF($AC13="","",INDEX($V$9:$V$227,SMALL(IF($W$9:$W$227=$AC13,ROW($V$9:$V$227)-ROW($V$9)+1),COUNTIFS($AC$9:AC13,AC13))))</f>
        <v>MEYER</v>
      </c>
      <c r="AC13" s="55">
        <f>IF(ROWS($AC$9:AC13)&lt;=$AC$5,SMALL($W$9:$W$227,ROWS($AC$9:AC13)),"")</f>
        <v>-9.9462365591397914E-2</v>
      </c>
      <c r="AD13" s="56" t="str">
        <f t="shared" si="6"/>
        <v>MEYER</v>
      </c>
      <c r="AE13" s="57">
        <f t="shared" si="16"/>
        <v>-9.9462365591397914E-2</v>
      </c>
      <c r="AF13" s="57"/>
      <c r="AG13" s="54" t="str" cm="1">
        <f t="array" ref="AG13">IF($AH13="","",INDEX($V$9:$V$227,SMALL(IF($W$9:$W$227=$AH13,ROW($V$9:$V$227)-ROW($V$9)+1),COUNTIFS($AH$9:AH13,AH13))))</f>
        <v>TRIPPLEG</v>
      </c>
      <c r="AH13" s="55">
        <f>IF(ROWS($AH$9:AH13)&lt;=$AH$5,LARGE($W$9:$W$227,ROWS($AH$9:AH13)),"")</f>
        <v>8.3172147001934177E-2</v>
      </c>
      <c r="AJ13" s="56" t="str">
        <f t="shared" si="7"/>
        <v>OANDO</v>
      </c>
      <c r="AK13" s="57">
        <f t="shared" si="17"/>
        <v>-0.20984848484848484</v>
      </c>
      <c r="AM13" s="56" t="str">
        <f t="shared" si="8"/>
        <v>CHAMPION</v>
      </c>
      <c r="AN13" s="57">
        <f t="shared" si="9"/>
        <v>3.4488188976377954</v>
      </c>
      <c r="AP13" s="56" t="str">
        <f t="shared" si="10"/>
        <v>SOVRENINS</v>
      </c>
      <c r="AQ13" s="58">
        <f t="shared" si="11"/>
        <v>62153740</v>
      </c>
      <c r="AR13" s="58"/>
      <c r="AS13" s="56" t="str">
        <f t="shared" si="12"/>
        <v>UBA</v>
      </c>
      <c r="AT13" s="59">
        <f t="shared" si="13"/>
        <v>675877204.54999995</v>
      </c>
    </row>
    <row r="14" spans="2:46" x14ac:dyDescent="0.3">
      <c r="B14" s="60" t="s">
        <v>30</v>
      </c>
      <c r="C14" s="41">
        <v>4.1900000000000004</v>
      </c>
      <c r="D14" s="41">
        <v>4.5999999999999996</v>
      </c>
      <c r="E14" s="41">
        <v>3.78</v>
      </c>
      <c r="F14" s="42">
        <v>3.8</v>
      </c>
      <c r="G14" s="43">
        <v>-0.39000000000000057</v>
      </c>
      <c r="H14" s="43">
        <v>-9.3078758949880793</v>
      </c>
      <c r="I14" s="44">
        <v>117995006</v>
      </c>
      <c r="J14" s="62">
        <v>470655299.06</v>
      </c>
      <c r="K14" s="46">
        <v>1.6573426573426575</v>
      </c>
      <c r="L14" s="47"/>
      <c r="N14" s="48" t="str">
        <v>DANGSUGAR</v>
      </c>
      <c r="O14" s="49">
        <f t="shared" si="0"/>
        <v>55.95</v>
      </c>
      <c r="P14" s="50" t="str">
        <f t="shared" si="14"/>
        <v>6.6%</v>
      </c>
      <c r="T14" s="51">
        <f t="shared" si="1"/>
        <v>6.5714285714285765</v>
      </c>
      <c r="V14" s="7" t="str">
        <f t="shared" si="2"/>
        <v>AIICO</v>
      </c>
      <c r="W14" s="52">
        <f t="shared" si="15"/>
        <v>-9.3078758949880797E-2</v>
      </c>
      <c r="X14" s="52">
        <f t="shared" si="3"/>
        <v>1.6573426573426575</v>
      </c>
      <c r="Y14" s="53">
        <f t="shared" si="4"/>
        <v>117995006</v>
      </c>
      <c r="Z14" s="53">
        <f t="shared" si="5"/>
        <v>470655299.06</v>
      </c>
      <c r="AA14" s="8">
        <v>6</v>
      </c>
      <c r="AB14" s="54" t="str" cm="1">
        <f t="array" ref="AB14">IF($AC14="","",INDEX($V$9:$V$227,SMALL(IF($W$9:$W$227=$AC14,ROW($V$9:$V$227)-ROW($V$9)+1),COUNTIFS($AC$9:AC14,AC14))))</f>
        <v>REGALINS</v>
      </c>
      <c r="AC14" s="55">
        <f>IF(ROWS($AC$9:AC14)&lt;=$AC$5,SMALL($W$9:$W$227,ROWS($AC$9:AC14)),"")</f>
        <v>-9.9337748344370785E-2</v>
      </c>
      <c r="AD14" s="56" t="str">
        <f t="shared" si="6"/>
        <v>REGALINS</v>
      </c>
      <c r="AE14" s="57">
        <f t="shared" si="16"/>
        <v>-9.9337748344370785E-2</v>
      </c>
      <c r="AF14" s="57"/>
      <c r="AG14" s="54" t="str" cm="1">
        <f t="array" ref="AG14">IF($AH14="","",INDEX($V$9:$V$227,SMALL(IF($W$9:$W$227=$AH14,ROW($V$9:$V$227)-ROW($V$9)+1),COUNTIFS($AH$9:AH14,AH14))))</f>
        <v>DANGSUGAR</v>
      </c>
      <c r="AH14" s="55">
        <f>IF(ROWS($AH$9:AH14)&lt;=$AH$5,LARGE($W$9:$W$227,ROWS($AH$9:AH14)),"")</f>
        <v>6.5714285714285767E-2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UPDC</v>
      </c>
      <c r="AN14" s="57">
        <f t="shared" si="9"/>
        <v>3.0880503144654083</v>
      </c>
      <c r="AP14" s="56" t="str">
        <f t="shared" si="10"/>
        <v>ROYALEX</v>
      </c>
      <c r="AQ14" s="58">
        <f t="shared" si="11"/>
        <v>57849029</v>
      </c>
      <c r="AR14" s="58"/>
      <c r="AS14" s="56" t="str">
        <f t="shared" si="12"/>
        <v>ELLAHLAKES</v>
      </c>
      <c r="AT14" s="59">
        <f t="shared" si="13"/>
        <v>500316477.73000002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151</v>
      </c>
      <c r="J15" s="62">
        <v>383766.5</v>
      </c>
      <c r="K15" s="46">
        <v>7.1213315406370103E-2</v>
      </c>
      <c r="L15" s="47"/>
      <c r="N15" s="48" t="str">
        <v>FIDSON</v>
      </c>
      <c r="O15" s="49">
        <f t="shared" si="0"/>
        <v>43.9</v>
      </c>
      <c r="P15" s="50" t="str">
        <f>IF($T$8="change",ROUNDUP((T15*1),1)&amp;"%",IF($T$8="YTD",ROUNDUP((T15*100),0)&amp;"%",T15))</f>
        <v>6%</v>
      </c>
      <c r="T15" s="51">
        <f t="shared" si="1"/>
        <v>5.9107358262967331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151</v>
      </c>
      <c r="Z15" s="53">
        <f t="shared" si="5"/>
        <v>383766.5</v>
      </c>
      <c r="AA15" s="8">
        <v>7</v>
      </c>
      <c r="AB15" s="54" t="str" cm="1">
        <f t="array" ref="AB15">IF($AC15="","",INDEX($V$9:$V$227,SMALL(IF($W$9:$W$227=$AC15,ROW($V$9:$V$227)-ROW($V$9)+1),COUNTIFS($AC$9:AC15,AC15))))</f>
        <v>WAPIC</v>
      </c>
      <c r="AC15" s="55">
        <f>IF(ROWS($AC$9:AC15)&lt;=$AC$5,SMALL($W$9:$W$227,ROWS($AC$9:AC15)),"")</f>
        <v>-9.9255583126550959E-2</v>
      </c>
      <c r="AD15" s="56" t="str">
        <f t="shared" si="6"/>
        <v>WAPIC</v>
      </c>
      <c r="AE15" s="57">
        <f t="shared" si="16"/>
        <v>-9.9255583126550959E-2</v>
      </c>
      <c r="AF15" s="57"/>
      <c r="AG15" s="54" t="str" cm="1">
        <f t="array" ref="AG15">IF($AH15="","",INDEX($V$9:$V$227,SMALL(IF($W$9:$W$227=$AH15,ROW($V$9:$V$227)-ROW($V$9)+1),COUNTIFS($AH$9:AH15,AH15))))</f>
        <v>FIDSON</v>
      </c>
      <c r="AH15" s="55">
        <f>IF(ROWS($AH$9:AH15)&lt;=$AH$5,LARGE($W$9:$W$227,ROWS($AH$9:AH15)),"")</f>
        <v>5.9107358262967334E-2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ABCTRANS</v>
      </c>
      <c r="AN15" s="57">
        <f t="shared" si="9"/>
        <v>2.7398373983739837</v>
      </c>
      <c r="AP15" s="56" t="str">
        <f t="shared" si="10"/>
        <v>LASACO</v>
      </c>
      <c r="AQ15" s="58">
        <f t="shared" si="11"/>
        <v>52849199</v>
      </c>
      <c r="AR15" s="58"/>
      <c r="AS15" s="56" t="str">
        <f t="shared" si="12"/>
        <v>AIICO</v>
      </c>
      <c r="AT15" s="59">
        <f t="shared" si="13"/>
        <v>470655299.06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104236</v>
      </c>
      <c r="J16" s="62">
        <v>750266.6</v>
      </c>
      <c r="K16" s="46">
        <v>0</v>
      </c>
      <c r="L16" s="47"/>
      <c r="N16" s="48" t="str">
        <v>FTNCOCOA</v>
      </c>
      <c r="O16" s="49">
        <f t="shared" si="0"/>
        <v>6.65</v>
      </c>
      <c r="P16" s="50" t="str">
        <f t="shared" ref="P16:P24" si="18">IF($T$8="change",ROUNDUP((T16*1),1)&amp;"%",IF($T$8="YTD",ROUNDUP((T16*100),0)&amp;"%",T16))</f>
        <v>5.6%</v>
      </c>
      <c r="T16" s="51">
        <f t="shared" si="1"/>
        <v>5.5555555555555642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104236</v>
      </c>
      <c r="Z16" s="53">
        <f t="shared" si="5"/>
        <v>750266.6</v>
      </c>
      <c r="AA16" s="8">
        <v>8</v>
      </c>
      <c r="AB16" s="54" t="str" cm="1">
        <f t="array" ref="AB16">IF($AC16="","",INDEX($V$9:$V$227,SMALL(IF($W$9:$W$227=$AC16,ROW($V$9:$V$227)-ROW($V$9)+1),COUNTIFS($AC$9:AC16,AC16))))</f>
        <v>VERITASKAP</v>
      </c>
      <c r="AC16" s="55">
        <f>IF(ROWS($AC$9:AC16)&lt;=$AC$5,SMALL($W$9:$W$227,ROWS($AC$9:AC16)),"")</f>
        <v>-9.9206349206349215E-2</v>
      </c>
      <c r="AD16" s="56" t="str">
        <f t="shared" si="6"/>
        <v>VERITASKAP</v>
      </c>
      <c r="AE16" s="57">
        <f t="shared" si="16"/>
        <v>-9.9206349206349215E-2</v>
      </c>
      <c r="AF16" s="57"/>
      <c r="AG16" s="54" t="str" cm="1">
        <f t="array" ref="AG16">IF($AH16="","",INDEX($V$9:$V$227,SMALL(IF($W$9:$W$227=$AH16,ROW($V$9:$V$227)-ROW($V$9)+1),COUNTIFS($AH$9:AH16,AH16))))</f>
        <v>FTNCOCOA</v>
      </c>
      <c r="AH16" s="55">
        <f>IF(ROWS($AH$9:AH16)&lt;=$AH$5,LARGE($W$9:$W$227,ROWS($AH$9:AH16)),"")</f>
        <v>5.5555555555555643E-2</v>
      </c>
      <c r="AJ16" s="56" t="str">
        <f t="shared" si="7"/>
        <v>ARADEL</v>
      </c>
      <c r="AK16" s="57">
        <f t="shared" si="17"/>
        <v>-0.13210702341137126</v>
      </c>
      <c r="AM16" s="56" t="str">
        <f t="shared" si="8"/>
        <v>FTNCOCOA</v>
      </c>
      <c r="AN16" s="57">
        <f t="shared" si="9"/>
        <v>2.6538461538461537</v>
      </c>
      <c r="AP16" s="56" t="str">
        <f t="shared" si="10"/>
        <v>LINKASSURE</v>
      </c>
      <c r="AQ16" s="58">
        <f t="shared" si="11"/>
        <v>50014392</v>
      </c>
      <c r="AR16" s="58"/>
      <c r="AS16" s="56" t="str">
        <f t="shared" si="12"/>
        <v>SEPLAT</v>
      </c>
      <c r="AT16" s="59">
        <f t="shared" si="13"/>
        <v>411950968.30000001</v>
      </c>
    </row>
    <row r="17" spans="2:46" x14ac:dyDescent="0.3">
      <c r="B17" s="60" t="s">
        <v>33</v>
      </c>
      <c r="C17" s="41">
        <v>519</v>
      </c>
      <c r="D17" s="41">
        <v>519</v>
      </c>
      <c r="E17" s="41">
        <v>519</v>
      </c>
      <c r="F17" s="42">
        <v>519</v>
      </c>
      <c r="G17" s="43">
        <v>0</v>
      </c>
      <c r="H17" s="43">
        <v>0</v>
      </c>
      <c r="I17" s="44">
        <v>767793</v>
      </c>
      <c r="J17" s="62">
        <v>386050367.60000002</v>
      </c>
      <c r="K17" s="46">
        <v>-0.13210702341137126</v>
      </c>
      <c r="L17" s="47"/>
      <c r="N17" s="48" t="str">
        <v>HMCALL</v>
      </c>
      <c r="O17" s="49">
        <f t="shared" si="0"/>
        <v>4.4000000000000004</v>
      </c>
      <c r="P17" s="50" t="str">
        <f t="shared" si="18"/>
        <v>4.8%</v>
      </c>
      <c r="T17" s="51">
        <f t="shared" si="1"/>
        <v>4.7619047619047654</v>
      </c>
      <c r="V17" s="7" t="str">
        <f t="shared" si="2"/>
        <v>ARADEL</v>
      </c>
      <c r="W17" s="52">
        <f t="shared" si="15"/>
        <v>0</v>
      </c>
      <c r="X17" s="52">
        <f t="shared" si="3"/>
        <v>-0.13210702341137126</v>
      </c>
      <c r="Y17" s="53">
        <f t="shared" si="4"/>
        <v>767793</v>
      </c>
      <c r="Z17" s="53">
        <f t="shared" si="5"/>
        <v>386050367.60000002</v>
      </c>
      <c r="AA17" s="8">
        <v>9</v>
      </c>
      <c r="AB17" s="54" t="str" cm="1">
        <f t="array" ref="AB17">IF($AC17="","",INDEX($V$9:$V$227,SMALL(IF($W$9:$W$227=$AC17,ROW($V$9:$V$227)-ROW($V$9)+1),COUNTIFS($AC$9:AC17,AC17))))</f>
        <v>CORNERST</v>
      </c>
      <c r="AC17" s="55">
        <f>IF(ROWS($AC$9:AC17)&lt;=$AC$5,SMALL($W$9:$W$227,ROWS($AC$9:AC17)),"")</f>
        <v>-9.9087353324641428E-2</v>
      </c>
      <c r="AD17" s="56" t="str">
        <f t="shared" si="6"/>
        <v>CORNERST</v>
      </c>
      <c r="AE17" s="57">
        <f t="shared" si="16"/>
        <v>-9.9087353324641428E-2</v>
      </c>
      <c r="AF17" s="57"/>
      <c r="AG17" s="54" t="str" cm="1">
        <f t="array" ref="AG17">IF($AH17="","",INDEX($V$9:$V$227,SMALL(IF($W$9:$W$227=$AH17,ROW($V$9:$V$227)-ROW($V$9)+1),COUNTIFS($AH$9:AH17,AH17))))</f>
        <v>HMCALL</v>
      </c>
      <c r="AH17" s="55">
        <f>IF(ROWS($AH$9:AH17)&lt;=$AH$5,LARGE($W$9:$W$227,ROWS($AH$9:AH17)),"")</f>
        <v>4.7619047619047651E-2</v>
      </c>
      <c r="AJ17" s="56" t="str">
        <f t="shared" si="7"/>
        <v>JOHNHOLT</v>
      </c>
      <c r="AK17" s="57">
        <f t="shared" si="17"/>
        <v>-0.10141206675224645</v>
      </c>
      <c r="AM17" s="56" t="str">
        <f t="shared" si="8"/>
        <v>HONYFLOUR</v>
      </c>
      <c r="AN17" s="57">
        <f t="shared" si="9"/>
        <v>2.6031746031746033</v>
      </c>
      <c r="AP17" s="56" t="str">
        <f t="shared" si="10"/>
        <v>REGALINS</v>
      </c>
      <c r="AQ17" s="58">
        <f t="shared" si="11"/>
        <v>46961717</v>
      </c>
      <c r="AR17" s="58"/>
      <c r="AS17" s="56" t="str">
        <f t="shared" si="12"/>
        <v>FIDELITYBK</v>
      </c>
      <c r="AT17" s="59">
        <f t="shared" si="13"/>
        <v>405132849.75</v>
      </c>
    </row>
    <row r="18" spans="2:46" x14ac:dyDescent="0.3">
      <c r="B18" s="60" t="s">
        <v>34</v>
      </c>
      <c r="C18" s="41">
        <v>2.33</v>
      </c>
      <c r="D18" s="41">
        <v>2.4</v>
      </c>
      <c r="E18" s="41">
        <v>2.4</v>
      </c>
      <c r="F18" s="42">
        <v>2.4</v>
      </c>
      <c r="G18" s="43">
        <v>6.999999999999984E-2</v>
      </c>
      <c r="H18" s="43">
        <v>3.0042918454935554</v>
      </c>
      <c r="I18" s="44">
        <v>751000</v>
      </c>
      <c r="J18" s="62">
        <v>1875635</v>
      </c>
      <c r="K18" s="46">
        <v>0.31868131868131866</v>
      </c>
      <c r="L18" s="47"/>
      <c r="N18" s="48" t="str">
        <v>ABBEYBDS</v>
      </c>
      <c r="O18" s="49">
        <f t="shared" si="0"/>
        <v>6.5</v>
      </c>
      <c r="P18" s="50" t="str">
        <f t="shared" si="18"/>
        <v>4.4%</v>
      </c>
      <c r="T18" s="51">
        <f t="shared" si="1"/>
        <v>4.3338683788121921</v>
      </c>
      <c r="V18" s="7" t="str">
        <f t="shared" si="2"/>
        <v>AUSTINLAZ</v>
      </c>
      <c r="W18" s="52">
        <f t="shared" si="15"/>
        <v>3.0042918454935553E-2</v>
      </c>
      <c r="X18" s="52">
        <f t="shared" si="3"/>
        <v>0.31868131868131866</v>
      </c>
      <c r="Y18" s="53">
        <f t="shared" si="4"/>
        <v>751000</v>
      </c>
      <c r="Z18" s="53">
        <f t="shared" si="5"/>
        <v>1875635</v>
      </c>
      <c r="AA18" s="8">
        <v>10</v>
      </c>
      <c r="AB18" s="54" t="str" cm="1">
        <f t="array" ref="AB18">IF($AC18="","",INDEX($V$9:$V$227,SMALL(IF($W$9:$W$227=$AC18,ROW($V$9:$V$227)-ROW($V$9)+1),COUNTIFS($AC$9:AC18,AC18))))</f>
        <v>SOVRENINS</v>
      </c>
      <c r="AC18" s="55">
        <f>IF(ROWS($AC$9:AC18)&lt;=$AC$5,SMALL($W$9:$W$227,ROWS($AC$9:AC18)),"")</f>
        <v>-9.876543209876551E-2</v>
      </c>
      <c r="AD18" s="56" t="str">
        <f t="shared" si="6"/>
        <v>SOVRENINS</v>
      </c>
      <c r="AE18" s="57">
        <f t="shared" si="16"/>
        <v>-9.876543209876551E-2</v>
      </c>
      <c r="AF18" s="57"/>
      <c r="AG18" s="54" t="str" cm="1">
        <f t="array" ref="AG18">IF($AH18="","",INDEX($V$9:$V$227,SMALL(IF($W$9:$W$227=$AH18,ROW($V$9:$V$227)-ROW($V$9)+1),COUNTIFS($AH$9:AH18,AH18))))</f>
        <v>ABBEYBDS</v>
      </c>
      <c r="AH18" s="55">
        <f>IF(ROWS($AH$9:AH18)&lt;=$AH$5,LARGE($W$9:$W$227,ROWS($AH$9:AH18)),"")</f>
        <v>4.3338683788121918E-2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VITAFOAM</v>
      </c>
      <c r="AN18" s="57">
        <f t="shared" si="9"/>
        <v>2.5608695652173914</v>
      </c>
      <c r="AP18" s="56" t="str">
        <f t="shared" si="10"/>
        <v>PRESTIGE</v>
      </c>
      <c r="AQ18" s="58">
        <f t="shared" si="11"/>
        <v>39853599</v>
      </c>
      <c r="AR18" s="58"/>
      <c r="AS18" s="56" t="str">
        <f t="shared" si="12"/>
        <v>MBENEFIT</v>
      </c>
      <c r="AT18" s="59">
        <f t="shared" si="13"/>
        <v>390746023.06999999</v>
      </c>
    </row>
    <row r="19" spans="2:46" x14ac:dyDescent="0.3">
      <c r="B19" s="60" t="s">
        <v>35</v>
      </c>
      <c r="C19" s="41">
        <v>32</v>
      </c>
      <c r="D19" s="41">
        <v>32</v>
      </c>
      <c r="E19" s="41">
        <v>32</v>
      </c>
      <c r="F19" s="42">
        <v>32</v>
      </c>
      <c r="G19" s="43">
        <v>0</v>
      </c>
      <c r="H19" s="43">
        <v>0</v>
      </c>
      <c r="I19" s="44">
        <v>378454</v>
      </c>
      <c r="J19" s="62">
        <v>12294023.6</v>
      </c>
      <c r="K19" s="46">
        <v>0.60000000000000009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0.60000000000000009</v>
      </c>
      <c r="Y19" s="53">
        <f t="shared" si="4"/>
        <v>378454</v>
      </c>
      <c r="Z19" s="53">
        <f t="shared" si="5"/>
        <v>12294023.6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154462</v>
      </c>
      <c r="J20" s="62">
        <v>60920824.200000003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154462</v>
      </c>
      <c r="Z20" s="53">
        <f t="shared" si="5"/>
        <v>60920824.200000003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297829</v>
      </c>
      <c r="J21" s="62">
        <v>45211039.200000003</v>
      </c>
      <c r="K21" s="46">
        <v>0.81290322580645147</v>
      </c>
      <c r="L21" s="47"/>
      <c r="N21" s="65">
        <f>COUNTIF($H$9:$H$188,"&gt;0.00")</f>
        <v>30</v>
      </c>
      <c r="O21" s="65">
        <f>COUNTIF($H$9:$H$190,"&lt;0.00")</f>
        <v>39</v>
      </c>
      <c r="P21" s="65">
        <f>COUNTIF($H$9:$H$159,"=0.00")</f>
        <v>60</v>
      </c>
      <c r="Q21" s="66">
        <f>N21/O21</f>
        <v>0.76923076923076927</v>
      </c>
      <c r="V21" s="7" t="str">
        <f t="shared" si="2"/>
        <v>BUACEMENT</v>
      </c>
      <c r="W21" s="52">
        <f t="shared" si="15"/>
        <v>0</v>
      </c>
      <c r="X21" s="52">
        <f t="shared" si="3"/>
        <v>0.81290322580645147</v>
      </c>
      <c r="Y21" s="53">
        <f t="shared" si="4"/>
        <v>297829</v>
      </c>
      <c r="Z21" s="53">
        <f t="shared" si="5"/>
        <v>45211039.200000003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36055</v>
      </c>
      <c r="J22" s="62">
        <v>19261933.199999999</v>
      </c>
      <c r="K22" s="46">
        <v>0.41686746987951806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0.41686746987951806</v>
      </c>
      <c r="Y22" s="53">
        <f t="shared" si="4"/>
        <v>36055</v>
      </c>
      <c r="Z22" s="53">
        <f t="shared" si="5"/>
        <v>19261933.199999999</v>
      </c>
      <c r="AG22" s="57"/>
      <c r="AH22" s="57"/>
      <c r="AI22" s="67"/>
    </row>
    <row r="23" spans="2:46" x14ac:dyDescent="0.3">
      <c r="B23" s="60" t="s">
        <v>43</v>
      </c>
      <c r="C23" s="41">
        <v>59.8</v>
      </c>
      <c r="D23" s="61">
        <v>59.8</v>
      </c>
      <c r="E23" s="61">
        <v>59.8</v>
      </c>
      <c r="F23" s="42">
        <v>59.8</v>
      </c>
      <c r="G23" s="43">
        <v>0</v>
      </c>
      <c r="H23" s="43">
        <v>0</v>
      </c>
      <c r="I23" s="44">
        <v>228944</v>
      </c>
      <c r="J23" s="62">
        <v>13757133.699999999</v>
      </c>
      <c r="K23" s="46">
        <v>1.7813953488372092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1.7813953488372092</v>
      </c>
      <c r="Y23" s="53">
        <f t="shared" si="4"/>
        <v>228944</v>
      </c>
      <c r="Z23" s="53">
        <f t="shared" si="5"/>
        <v>13757133.699999999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129835</v>
      </c>
      <c r="J24" s="62">
        <v>8567978.6500000004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129835</v>
      </c>
      <c r="Z24" s="53">
        <f t="shared" si="5"/>
        <v>8567978.6500000004</v>
      </c>
      <c r="AG24" s="57"/>
      <c r="AH24" s="57"/>
      <c r="AI24" s="67"/>
    </row>
    <row r="25" spans="2:46" x14ac:dyDescent="0.3">
      <c r="B25" s="60" t="s">
        <v>46</v>
      </c>
      <c r="C25" s="41">
        <v>7.2</v>
      </c>
      <c r="D25" s="41">
        <v>7</v>
      </c>
      <c r="E25" s="41">
        <v>6.5</v>
      </c>
      <c r="F25" s="42">
        <v>6.5</v>
      </c>
      <c r="G25" s="43">
        <v>-0.70000000000000018</v>
      </c>
      <c r="H25" s="43">
        <v>-9.7222222222222232</v>
      </c>
      <c r="I25" s="44">
        <v>3835096</v>
      </c>
      <c r="J25" s="62">
        <v>25998578.170000002</v>
      </c>
      <c r="K25" s="46">
        <v>1.8017241379310347</v>
      </c>
      <c r="L25" s="47"/>
      <c r="V25" s="7" t="str">
        <f t="shared" si="2"/>
        <v>CAVERTON</v>
      </c>
      <c r="W25" s="52">
        <f t="shared" si="15"/>
        <v>-9.7222222222222238E-2</v>
      </c>
      <c r="X25" s="52">
        <f t="shared" si="3"/>
        <v>1.8017241379310347</v>
      </c>
      <c r="Y25" s="53">
        <f t="shared" si="4"/>
        <v>3835096</v>
      </c>
      <c r="Z25" s="53">
        <f t="shared" si="5"/>
        <v>25998578.170000002</v>
      </c>
      <c r="AG25" s="57"/>
      <c r="AH25" s="57"/>
      <c r="AI25" s="67"/>
    </row>
    <row r="26" spans="2:46" x14ac:dyDescent="0.3">
      <c r="B26" s="60" t="s">
        <v>47</v>
      </c>
      <c r="C26" s="41">
        <v>16.43</v>
      </c>
      <c r="D26" s="61">
        <v>17.8</v>
      </c>
      <c r="E26" s="61">
        <v>16.5</v>
      </c>
      <c r="F26" s="42">
        <v>16.95</v>
      </c>
      <c r="G26" s="43">
        <v>0.51999999999999957</v>
      </c>
      <c r="H26" s="43">
        <v>3.1649421789409589</v>
      </c>
      <c r="I26" s="44">
        <v>6538565</v>
      </c>
      <c r="J26" s="62">
        <v>110774013.54000001</v>
      </c>
      <c r="K26" s="46">
        <v>3.4488188976377954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3.164942178940959E-2</v>
      </c>
      <c r="X26" s="52">
        <f t="shared" si="3"/>
        <v>3.4488188976377954</v>
      </c>
      <c r="Y26" s="53">
        <f t="shared" si="4"/>
        <v>6538565</v>
      </c>
      <c r="Z26" s="53">
        <f t="shared" si="5"/>
        <v>110774013.54000001</v>
      </c>
      <c r="AG26" s="57"/>
      <c r="AH26" s="57"/>
      <c r="AI26" s="67"/>
    </row>
    <row r="27" spans="2:46" x14ac:dyDescent="0.3">
      <c r="B27" s="60" t="s">
        <v>48</v>
      </c>
      <c r="C27" s="41">
        <v>2.95</v>
      </c>
      <c r="D27" s="61">
        <v>3.03</v>
      </c>
      <c r="E27" s="61">
        <v>2.67</v>
      </c>
      <c r="F27" s="42">
        <v>2.85</v>
      </c>
      <c r="G27" s="43">
        <v>-0.10000000000000009</v>
      </c>
      <c r="H27" s="43">
        <v>-3.3898305084745792</v>
      </c>
      <c r="I27" s="44">
        <v>13644163</v>
      </c>
      <c r="J27" s="62">
        <v>38481791.840000004</v>
      </c>
      <c r="K27" s="46">
        <v>0.4321608040201006</v>
      </c>
      <c r="L27" s="47"/>
      <c r="V27" s="7" t="str">
        <f t="shared" si="2"/>
        <v>CHAMS</v>
      </c>
      <c r="W27" s="52">
        <f t="shared" si="15"/>
        <v>-3.389830508474579E-2</v>
      </c>
      <c r="X27" s="52">
        <f t="shared" si="3"/>
        <v>0.4321608040201006</v>
      </c>
      <c r="Y27" s="53">
        <f t="shared" si="4"/>
        <v>13644163</v>
      </c>
      <c r="Z27" s="53">
        <f t="shared" si="5"/>
        <v>38481791.840000004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29104</v>
      </c>
      <c r="J28" s="62">
        <v>290321.34999999998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29104</v>
      </c>
      <c r="Z28" s="53">
        <f t="shared" si="5"/>
        <v>290321.34999999998</v>
      </c>
      <c r="AG28" s="57"/>
      <c r="AH28" s="57"/>
      <c r="AI28" s="67"/>
    </row>
    <row r="29" spans="2:46" x14ac:dyDescent="0.3">
      <c r="B29" s="60" t="s">
        <v>50</v>
      </c>
      <c r="C29" s="41">
        <v>7.2</v>
      </c>
      <c r="D29" s="41">
        <v>7.6</v>
      </c>
      <c r="E29" s="41">
        <v>6.5</v>
      </c>
      <c r="F29" s="42">
        <v>7.4</v>
      </c>
      <c r="G29" s="43">
        <v>0.20000000000000018</v>
      </c>
      <c r="H29" s="43">
        <v>2.7777777777777799</v>
      </c>
      <c r="I29" s="44">
        <v>2179394</v>
      </c>
      <c r="J29" s="62">
        <v>15568883.9</v>
      </c>
      <c r="K29" s="46">
        <v>0.96286472148541113</v>
      </c>
      <c r="L29" s="47"/>
      <c r="V29" s="7" t="str">
        <f t="shared" si="2"/>
        <v>CILEASING</v>
      </c>
      <c r="W29" s="52">
        <f t="shared" si="15"/>
        <v>2.7777777777777801E-2</v>
      </c>
      <c r="X29" s="52">
        <f t="shared" si="3"/>
        <v>0.96286472148541113</v>
      </c>
      <c r="Y29" s="53">
        <f t="shared" si="4"/>
        <v>2179394</v>
      </c>
      <c r="Z29" s="53">
        <f t="shared" si="5"/>
        <v>15568883.9</v>
      </c>
      <c r="AG29" s="57"/>
      <c r="AH29" s="57"/>
      <c r="AI29" s="67"/>
    </row>
    <row r="30" spans="2:46" x14ac:dyDescent="0.3">
      <c r="B30" s="60" t="s">
        <v>51</v>
      </c>
      <c r="C30" s="41">
        <v>5.07</v>
      </c>
      <c r="D30" s="41">
        <v>4.57</v>
      </c>
      <c r="E30" s="41">
        <v>4.57</v>
      </c>
      <c r="F30" s="42">
        <v>4.57</v>
      </c>
      <c r="G30" s="43">
        <v>-0.5</v>
      </c>
      <c r="H30" s="43">
        <v>-9.8619329388560146</v>
      </c>
      <c r="I30" s="44">
        <v>4961053</v>
      </c>
      <c r="J30" s="62">
        <v>22672012.210000001</v>
      </c>
      <c r="K30" s="46">
        <v>0.32463768115942027</v>
      </c>
      <c r="L30" s="47"/>
      <c r="V30" s="7" t="str">
        <f t="shared" si="2"/>
        <v>CONHALLPLC</v>
      </c>
      <c r="W30" s="52">
        <f t="shared" si="15"/>
        <v>-9.8619329388560148E-2</v>
      </c>
      <c r="X30" s="52">
        <f t="shared" si="3"/>
        <v>0.32463768115942027</v>
      </c>
      <c r="Y30" s="53">
        <f t="shared" si="4"/>
        <v>4961053</v>
      </c>
      <c r="Z30" s="53">
        <f t="shared" si="5"/>
        <v>22672012.210000001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12627</v>
      </c>
      <c r="J31" s="62">
        <v>2667380.1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12627</v>
      </c>
      <c r="Z31" s="53">
        <f t="shared" si="5"/>
        <v>2667380.1</v>
      </c>
    </row>
    <row r="32" spans="2:46" x14ac:dyDescent="0.3">
      <c r="B32" s="60" t="s">
        <v>53</v>
      </c>
      <c r="C32" s="41">
        <v>7.67</v>
      </c>
      <c r="D32" s="61">
        <v>7.5</v>
      </c>
      <c r="E32" s="61">
        <v>6.91</v>
      </c>
      <c r="F32" s="42">
        <v>6.91</v>
      </c>
      <c r="G32" s="43">
        <v>-0.75999999999999979</v>
      </c>
      <c r="H32" s="43">
        <v>-9.9087353324641434</v>
      </c>
      <c r="I32" s="44">
        <v>13241408</v>
      </c>
      <c r="J32" s="62">
        <v>91763461.909999996</v>
      </c>
      <c r="K32" s="46">
        <v>0.91944444444444451</v>
      </c>
      <c r="L32" s="47"/>
      <c r="V32" s="7" t="str">
        <f t="shared" si="2"/>
        <v>CORNERST</v>
      </c>
      <c r="W32" s="52">
        <f t="shared" si="15"/>
        <v>-9.9087353324641428E-2</v>
      </c>
      <c r="X32" s="52">
        <f t="shared" si="3"/>
        <v>0.91944444444444451</v>
      </c>
      <c r="Y32" s="53">
        <f t="shared" si="4"/>
        <v>13241408</v>
      </c>
      <c r="Z32" s="53">
        <f t="shared" si="5"/>
        <v>91763461.909999996</v>
      </c>
    </row>
    <row r="33" spans="2:26" x14ac:dyDescent="0.3">
      <c r="B33" s="60" t="s">
        <v>54</v>
      </c>
      <c r="C33" s="41">
        <v>37.5</v>
      </c>
      <c r="D33" s="61">
        <v>37.5</v>
      </c>
      <c r="E33" s="61">
        <v>37.5</v>
      </c>
      <c r="F33" s="42">
        <v>37.5</v>
      </c>
      <c r="G33" s="43">
        <v>0</v>
      </c>
      <c r="H33" s="43">
        <v>0</v>
      </c>
      <c r="I33" s="44">
        <v>393767</v>
      </c>
      <c r="J33" s="62">
        <v>14816944.449999999</v>
      </c>
      <c r="K33" s="46">
        <v>1.1929824561403506</v>
      </c>
      <c r="V33" s="7" t="str">
        <f t="shared" si="2"/>
        <v>CUSTODIAN</v>
      </c>
      <c r="W33" s="52">
        <f t="shared" si="15"/>
        <v>0</v>
      </c>
      <c r="X33" s="52">
        <f t="shared" si="3"/>
        <v>1.1929824561403506</v>
      </c>
      <c r="Y33" s="53">
        <f t="shared" si="4"/>
        <v>393767</v>
      </c>
      <c r="Z33" s="53">
        <f t="shared" si="5"/>
        <v>14816944.449999999</v>
      </c>
    </row>
    <row r="34" spans="2:26" x14ac:dyDescent="0.3">
      <c r="B34" s="60" t="s">
        <v>55</v>
      </c>
      <c r="C34" s="41">
        <v>3.95</v>
      </c>
      <c r="D34" s="41">
        <v>4.0999999999999996</v>
      </c>
      <c r="E34" s="41">
        <v>3.96</v>
      </c>
      <c r="F34" s="42">
        <v>4</v>
      </c>
      <c r="G34" s="43">
        <v>4.9999999999999822E-2</v>
      </c>
      <c r="H34" s="43">
        <v>1.265822784810122</v>
      </c>
      <c r="I34" s="44">
        <v>5047414</v>
      </c>
      <c r="J34" s="62">
        <v>20268443.350000001</v>
      </c>
      <c r="K34" s="46">
        <v>0.73913043478260887</v>
      </c>
      <c r="L34" s="47"/>
      <c r="V34" s="7" t="str">
        <f t="shared" si="2"/>
        <v>CUTIX</v>
      </c>
      <c r="W34" s="52">
        <f t="shared" si="15"/>
        <v>1.2658227848101221E-2</v>
      </c>
      <c r="X34" s="52">
        <f t="shared" si="3"/>
        <v>0.73913043478260887</v>
      </c>
      <c r="Y34" s="53">
        <f t="shared" si="4"/>
        <v>5047414</v>
      </c>
      <c r="Z34" s="53">
        <f t="shared" si="5"/>
        <v>20268443.350000001</v>
      </c>
    </row>
    <row r="35" spans="2:26" x14ac:dyDescent="0.3">
      <c r="B35" s="60" t="s">
        <v>56</v>
      </c>
      <c r="C35" s="41">
        <v>16</v>
      </c>
      <c r="D35" s="61">
        <v>16.45</v>
      </c>
      <c r="E35" s="61">
        <v>15.9</v>
      </c>
      <c r="F35" s="42">
        <v>16.2</v>
      </c>
      <c r="G35" s="43">
        <v>0.19999999999999929</v>
      </c>
      <c r="H35" s="43">
        <v>1.2499999999999956</v>
      </c>
      <c r="I35" s="44">
        <v>4479591</v>
      </c>
      <c r="J35" s="62">
        <v>72025257.049999997</v>
      </c>
      <c r="K35" s="46">
        <v>1.1038961038961039</v>
      </c>
      <c r="L35" s="47"/>
      <c r="V35" s="7" t="str">
        <f t="shared" si="2"/>
        <v>CWG</v>
      </c>
      <c r="W35" s="52">
        <f t="shared" si="15"/>
        <v>1.2499999999999956E-2</v>
      </c>
      <c r="X35" s="52">
        <f t="shared" si="3"/>
        <v>1.1038961038961039</v>
      </c>
      <c r="Y35" s="53">
        <f t="shared" si="4"/>
        <v>4479591</v>
      </c>
      <c r="Z35" s="53">
        <f t="shared" si="5"/>
        <v>72025257.049999997</v>
      </c>
    </row>
    <row r="36" spans="2:26" x14ac:dyDescent="0.3">
      <c r="B36" s="60" t="s">
        <v>57</v>
      </c>
      <c r="C36" s="41">
        <v>1.05</v>
      </c>
      <c r="D36" s="61">
        <v>1.1200000000000001</v>
      </c>
      <c r="E36" s="61">
        <v>1.05</v>
      </c>
      <c r="F36" s="42">
        <v>1.0900000000000001</v>
      </c>
      <c r="G36" s="43">
        <v>4.0000000000000036E-2</v>
      </c>
      <c r="H36" s="43">
        <v>3.8095238095238129</v>
      </c>
      <c r="I36" s="44">
        <v>10548533</v>
      </c>
      <c r="J36" s="62">
        <v>11368284.51</v>
      </c>
      <c r="K36" s="46">
        <v>0.73015873015873023</v>
      </c>
      <c r="L36" s="47"/>
      <c r="V36" s="7" t="str">
        <f t="shared" si="2"/>
        <v>DAARCOMM</v>
      </c>
      <c r="W36" s="52">
        <f t="shared" si="15"/>
        <v>3.8095238095238126E-2</v>
      </c>
      <c r="X36" s="52">
        <f t="shared" si="3"/>
        <v>0.73015873015873023</v>
      </c>
      <c r="Y36" s="53">
        <f t="shared" si="4"/>
        <v>10548533</v>
      </c>
      <c r="Z36" s="53">
        <f t="shared" si="5"/>
        <v>11368284.51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133368</v>
      </c>
      <c r="J37" s="62">
        <v>69803957.700000003</v>
      </c>
      <c r="K37" s="46">
        <v>0.20509607351712611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0.20509607351712611</v>
      </c>
      <c r="Y37" s="53">
        <f t="shared" si="4"/>
        <v>133368</v>
      </c>
      <c r="Z37" s="53">
        <f t="shared" si="5"/>
        <v>69803957.700000003</v>
      </c>
    </row>
    <row r="38" spans="2:26" x14ac:dyDescent="0.3">
      <c r="B38" s="60" t="s">
        <v>59</v>
      </c>
      <c r="C38" s="41">
        <v>52.5</v>
      </c>
      <c r="D38" s="41">
        <v>56</v>
      </c>
      <c r="E38" s="41">
        <v>54.6</v>
      </c>
      <c r="F38" s="42">
        <v>55.95</v>
      </c>
      <c r="G38" s="43">
        <v>3.4500000000000028</v>
      </c>
      <c r="H38" s="43">
        <v>6.5714285714285765</v>
      </c>
      <c r="I38" s="44">
        <v>3185277</v>
      </c>
      <c r="J38" s="62">
        <v>176105291.25</v>
      </c>
      <c r="K38" s="46">
        <v>0.72153846153846168</v>
      </c>
      <c r="L38" s="47"/>
      <c r="V38" s="7" t="str">
        <f t="shared" si="2"/>
        <v>DANGSUGAR</v>
      </c>
      <c r="W38" s="52">
        <f t="shared" si="15"/>
        <v>6.5714285714285767E-2</v>
      </c>
      <c r="X38" s="52">
        <f t="shared" si="3"/>
        <v>0.72153846153846168</v>
      </c>
      <c r="Y38" s="53">
        <f t="shared" si="4"/>
        <v>3185277</v>
      </c>
      <c r="Z38" s="53">
        <f t="shared" si="5"/>
        <v>176105291.25</v>
      </c>
    </row>
    <row r="39" spans="2:26" x14ac:dyDescent="0.3">
      <c r="B39" s="60" t="s">
        <v>60</v>
      </c>
      <c r="C39" s="41">
        <v>1.47</v>
      </c>
      <c r="D39" s="61">
        <v>1.61</v>
      </c>
      <c r="E39" s="61">
        <v>1.46</v>
      </c>
      <c r="F39" s="42">
        <v>1.61</v>
      </c>
      <c r="G39" s="43">
        <v>0.14000000000000012</v>
      </c>
      <c r="H39" s="43">
        <v>9.5238095238095326</v>
      </c>
      <c r="I39" s="44">
        <v>5867718</v>
      </c>
      <c r="J39" s="62">
        <v>9336507.1699999999</v>
      </c>
      <c r="K39" s="46">
        <v>0.36440677966101709</v>
      </c>
      <c r="L39" s="47"/>
      <c r="V39" s="7" t="str">
        <f t="shared" si="2"/>
        <v>DEAPCAP</v>
      </c>
      <c r="W39" s="52">
        <f t="shared" si="15"/>
        <v>9.523809523809533E-2</v>
      </c>
      <c r="X39" s="52">
        <f t="shared" si="3"/>
        <v>0.36440677966101709</v>
      </c>
      <c r="Y39" s="53">
        <f t="shared" si="4"/>
        <v>5867718</v>
      </c>
      <c r="Z39" s="53">
        <f t="shared" si="5"/>
        <v>9336507.1699999999</v>
      </c>
    </row>
    <row r="40" spans="2:26" x14ac:dyDescent="0.3">
      <c r="B40" s="60" t="s">
        <v>61</v>
      </c>
      <c r="C40" s="41">
        <v>15.9</v>
      </c>
      <c r="D40" s="41">
        <v>15.34</v>
      </c>
      <c r="E40" s="41">
        <v>14.32</v>
      </c>
      <c r="F40" s="42">
        <v>14.88</v>
      </c>
      <c r="G40" s="43">
        <v>-1.0199999999999996</v>
      </c>
      <c r="H40" s="43">
        <v>-6.4150943396226383</v>
      </c>
      <c r="I40" s="44">
        <v>34236591</v>
      </c>
      <c r="J40" s="62">
        <v>500316477.73000002</v>
      </c>
      <c r="K40" s="46">
        <v>3.7088607594936711</v>
      </c>
      <c r="L40" s="47"/>
      <c r="V40" s="7" t="str">
        <f t="shared" si="2"/>
        <v>ELLAHLAKES</v>
      </c>
      <c r="W40" s="52">
        <f t="shared" si="15"/>
        <v>-6.4150943396226387E-2</v>
      </c>
      <c r="X40" s="52">
        <f t="shared" si="3"/>
        <v>3.7088607594936711</v>
      </c>
      <c r="Y40" s="53">
        <f t="shared" si="4"/>
        <v>34236591</v>
      </c>
      <c r="Z40" s="53">
        <f t="shared" si="5"/>
        <v>500316477.73000002</v>
      </c>
    </row>
    <row r="41" spans="2:26" x14ac:dyDescent="0.3">
      <c r="B41" s="60" t="s">
        <v>62</v>
      </c>
      <c r="C41" s="41">
        <v>32.65</v>
      </c>
      <c r="D41" s="61">
        <v>32.65</v>
      </c>
      <c r="E41" s="61">
        <v>32.65</v>
      </c>
      <c r="F41" s="42">
        <v>32.65</v>
      </c>
      <c r="G41" s="43">
        <v>0</v>
      </c>
      <c r="H41" s="43">
        <v>0</v>
      </c>
      <c r="I41" s="44">
        <v>4613</v>
      </c>
      <c r="J41" s="62">
        <v>139214.15</v>
      </c>
      <c r="K41" s="46">
        <v>0.69170984455958529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0.69170984455958529</v>
      </c>
      <c r="Y41" s="53">
        <f t="shared" si="4"/>
        <v>4613</v>
      </c>
      <c r="Z41" s="53">
        <f t="shared" si="5"/>
        <v>139214.15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90491</v>
      </c>
      <c r="J42" s="62">
        <v>3346911.65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90491</v>
      </c>
      <c r="Z42" s="53">
        <f t="shared" si="5"/>
        <v>3346911.65</v>
      </c>
    </row>
    <row r="43" spans="2:26" x14ac:dyDescent="0.3">
      <c r="B43" s="60" t="s">
        <v>64</v>
      </c>
      <c r="C43" s="41">
        <v>38.049999999999997</v>
      </c>
      <c r="D43" s="61">
        <v>38.799999999999997</v>
      </c>
      <c r="E43" s="61">
        <v>38.799999999999997</v>
      </c>
      <c r="F43" s="42">
        <v>38.799999999999997</v>
      </c>
      <c r="G43" s="43">
        <v>0.75</v>
      </c>
      <c r="H43" s="43">
        <v>1.971090670170828</v>
      </c>
      <c r="I43" s="44">
        <v>2666188</v>
      </c>
      <c r="J43" s="62">
        <v>103757335.59999999</v>
      </c>
      <c r="K43" s="46">
        <v>0.38571428571428568</v>
      </c>
      <c r="L43" s="47"/>
      <c r="V43" s="7" t="str">
        <f t="shared" si="2"/>
        <v>ETI</v>
      </c>
      <c r="W43" s="52">
        <f t="shared" si="15"/>
        <v>1.9710906701708279E-2</v>
      </c>
      <c r="X43" s="52">
        <f t="shared" si="3"/>
        <v>0.38571428571428568</v>
      </c>
      <c r="Y43" s="53">
        <f t="shared" si="4"/>
        <v>2666188</v>
      </c>
      <c r="Z43" s="53">
        <f t="shared" si="5"/>
        <v>103757335.59999999</v>
      </c>
    </row>
    <row r="44" spans="2:26" x14ac:dyDescent="0.3">
      <c r="B44" s="60" t="s">
        <v>65</v>
      </c>
      <c r="C44" s="41">
        <v>10.65</v>
      </c>
      <c r="D44" s="61">
        <v>10.65</v>
      </c>
      <c r="E44" s="61">
        <v>10.65</v>
      </c>
      <c r="F44" s="42">
        <v>10.65</v>
      </c>
      <c r="G44" s="43">
        <v>0</v>
      </c>
      <c r="H44" s="43">
        <v>0</v>
      </c>
      <c r="I44" s="44">
        <v>411937</v>
      </c>
      <c r="J44" s="62">
        <v>4693821.6500000004</v>
      </c>
      <c r="K44" s="46">
        <v>0.63846153846153841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0.63846153846153841</v>
      </c>
      <c r="Y44" s="53">
        <f t="shared" si="4"/>
        <v>411937</v>
      </c>
      <c r="Z44" s="53">
        <f t="shared" si="5"/>
        <v>4693821.6500000004</v>
      </c>
    </row>
    <row r="45" spans="2:26" x14ac:dyDescent="0.3">
      <c r="B45" s="60" t="s">
        <v>66</v>
      </c>
      <c r="C45" s="41">
        <v>23.5</v>
      </c>
      <c r="D45" s="61">
        <v>23.5</v>
      </c>
      <c r="E45" s="61">
        <v>23.5</v>
      </c>
      <c r="F45" s="42">
        <v>23.5</v>
      </c>
      <c r="G45" s="43">
        <v>0</v>
      </c>
      <c r="H45" s="43">
        <v>0</v>
      </c>
      <c r="I45" s="44">
        <v>36502</v>
      </c>
      <c r="J45" s="62">
        <v>778942.3</v>
      </c>
      <c r="K45" s="46">
        <v>0.21951219512195119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0.21951219512195119</v>
      </c>
      <c r="Y45" s="53">
        <f t="shared" si="4"/>
        <v>36502</v>
      </c>
      <c r="Z45" s="53">
        <f t="shared" si="5"/>
        <v>778942.3</v>
      </c>
    </row>
    <row r="46" spans="2:26" x14ac:dyDescent="0.3">
      <c r="B46" s="60" t="s">
        <v>67</v>
      </c>
      <c r="C46" s="41">
        <v>11.1</v>
      </c>
      <c r="D46" s="61">
        <v>11.1</v>
      </c>
      <c r="E46" s="61">
        <v>10.75</v>
      </c>
      <c r="F46" s="42">
        <v>10.95</v>
      </c>
      <c r="G46" s="43">
        <v>-0.15000000000000036</v>
      </c>
      <c r="H46" s="43">
        <v>-1.3513513513513546</v>
      </c>
      <c r="I46" s="44">
        <v>28777012</v>
      </c>
      <c r="J46" s="62">
        <v>313819891.19999999</v>
      </c>
      <c r="K46" s="46">
        <v>0.16489361702127647</v>
      </c>
      <c r="L46" s="47"/>
      <c r="V46" s="7" t="str">
        <f t="shared" si="2"/>
        <v>FCMB</v>
      </c>
      <c r="W46" s="52">
        <f t="shared" si="15"/>
        <v>-1.3513513513513547E-2</v>
      </c>
      <c r="X46" s="52">
        <f t="shared" si="3"/>
        <v>0.16489361702127647</v>
      </c>
      <c r="Y46" s="53">
        <f t="shared" si="4"/>
        <v>28777012</v>
      </c>
      <c r="Z46" s="53">
        <f t="shared" si="5"/>
        <v>313819891.19999999</v>
      </c>
    </row>
    <row r="47" spans="2:26" x14ac:dyDescent="0.3">
      <c r="B47" s="60" t="s">
        <v>68</v>
      </c>
      <c r="C47" s="41">
        <v>21</v>
      </c>
      <c r="D47" s="61">
        <v>21.15</v>
      </c>
      <c r="E47" s="61">
        <v>20.8</v>
      </c>
      <c r="F47" s="42">
        <v>20.95</v>
      </c>
      <c r="G47" s="43">
        <v>-5.0000000000000711E-2</v>
      </c>
      <c r="H47" s="43">
        <v>-0.2380952380952415</v>
      </c>
      <c r="I47" s="44">
        <v>19388979</v>
      </c>
      <c r="J47" s="62">
        <v>405132849.75</v>
      </c>
      <c r="K47" s="46">
        <v>0.19714285714285706</v>
      </c>
      <c r="L47" s="47"/>
      <c r="V47" s="7" t="str">
        <f t="shared" si="2"/>
        <v>FIDELITYBK</v>
      </c>
      <c r="W47" s="52">
        <f t="shared" si="15"/>
        <v>-2.380952380952415E-3</v>
      </c>
      <c r="X47" s="52">
        <f t="shared" si="3"/>
        <v>0.19714285714285706</v>
      </c>
      <c r="Y47" s="53">
        <f t="shared" si="4"/>
        <v>19388979</v>
      </c>
      <c r="Z47" s="53">
        <f t="shared" si="5"/>
        <v>405132849.75</v>
      </c>
    </row>
    <row r="48" spans="2:26" x14ac:dyDescent="0.3">
      <c r="B48" s="60" t="s">
        <v>69</v>
      </c>
      <c r="C48" s="41">
        <v>41.45</v>
      </c>
      <c r="D48" s="61">
        <v>43.9</v>
      </c>
      <c r="E48" s="61">
        <v>43.9</v>
      </c>
      <c r="F48" s="42">
        <v>43.9</v>
      </c>
      <c r="G48" s="43">
        <v>2.4499999999999957</v>
      </c>
      <c r="H48" s="43">
        <v>5.9107358262967331</v>
      </c>
      <c r="I48" s="44">
        <v>805814</v>
      </c>
      <c r="J48" s="62">
        <v>33124082.5</v>
      </c>
      <c r="K48" s="46">
        <v>1.8322580645161288</v>
      </c>
      <c r="L48" s="47"/>
      <c r="V48" s="7" t="str">
        <f t="shared" si="2"/>
        <v>FIDSON</v>
      </c>
      <c r="W48" s="52">
        <f t="shared" si="15"/>
        <v>5.9107358262967334E-2</v>
      </c>
      <c r="X48" s="52">
        <f t="shared" si="3"/>
        <v>1.8322580645161288</v>
      </c>
      <c r="Y48" s="53">
        <f t="shared" si="4"/>
        <v>805814</v>
      </c>
      <c r="Z48" s="53">
        <f t="shared" si="5"/>
        <v>33124082.5</v>
      </c>
    </row>
    <row r="49" spans="2:26" x14ac:dyDescent="0.3">
      <c r="B49" s="60" t="s">
        <v>70</v>
      </c>
      <c r="C49" s="41">
        <v>32.85</v>
      </c>
      <c r="D49" s="61">
        <v>32.9</v>
      </c>
      <c r="E49" s="61">
        <v>32.799999999999997</v>
      </c>
      <c r="F49" s="42">
        <v>32.85</v>
      </c>
      <c r="G49" s="43">
        <v>0</v>
      </c>
      <c r="H49" s="43">
        <v>0</v>
      </c>
      <c r="I49" s="44">
        <v>23956761</v>
      </c>
      <c r="J49" s="62">
        <v>787084412.79999995</v>
      </c>
      <c r="K49" s="46">
        <v>0.17112299465240643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0.17112299465240643</v>
      </c>
      <c r="Y49" s="53">
        <f t="shared" si="4"/>
        <v>23956761</v>
      </c>
      <c r="Z49" s="53">
        <f t="shared" si="5"/>
        <v>787084412.79999995</v>
      </c>
    </row>
    <row r="50" spans="2:26" x14ac:dyDescent="0.3">
      <c r="B50" s="60" t="s">
        <v>71</v>
      </c>
      <c r="C50" s="41">
        <v>6.3</v>
      </c>
      <c r="D50" s="61">
        <v>6.89</v>
      </c>
      <c r="E50" s="61">
        <v>6.35</v>
      </c>
      <c r="F50" s="42">
        <v>6.65</v>
      </c>
      <c r="G50" s="43">
        <v>0.35000000000000053</v>
      </c>
      <c r="H50" s="43">
        <v>5.5555555555555642</v>
      </c>
      <c r="I50" s="44">
        <v>6235563</v>
      </c>
      <c r="J50" s="62">
        <v>41357828.509999998</v>
      </c>
      <c r="K50" s="46">
        <v>2.6538461538461537</v>
      </c>
      <c r="L50" s="47"/>
      <c r="V50" s="7" t="str">
        <f t="shared" si="2"/>
        <v>FTNCOCOA</v>
      </c>
      <c r="W50" s="52">
        <f t="shared" si="15"/>
        <v>5.5555555555555643E-2</v>
      </c>
      <c r="X50" s="52">
        <f t="shared" si="3"/>
        <v>2.6538461538461537</v>
      </c>
      <c r="Y50" s="53">
        <f t="shared" si="4"/>
        <v>6235563</v>
      </c>
      <c r="Z50" s="53">
        <f t="shared" si="5"/>
        <v>41357828.509999998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3910</v>
      </c>
      <c r="J51" s="62">
        <v>4017134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3910</v>
      </c>
      <c r="Z51" s="53">
        <f t="shared" si="5"/>
        <v>4017134</v>
      </c>
    </row>
    <row r="52" spans="2:26" x14ac:dyDescent="0.3">
      <c r="B52" s="60" t="s">
        <v>73</v>
      </c>
      <c r="C52" s="41">
        <v>97.2</v>
      </c>
      <c r="D52" s="61">
        <v>97.7</v>
      </c>
      <c r="E52" s="61">
        <v>97</v>
      </c>
      <c r="F52" s="42">
        <v>97.7</v>
      </c>
      <c r="G52" s="43">
        <v>0.5</v>
      </c>
      <c r="H52" s="43">
        <v>0.51440329218106995</v>
      </c>
      <c r="I52" s="44">
        <v>20665421</v>
      </c>
      <c r="J52" s="62">
        <v>2012877017.95</v>
      </c>
      <c r="K52" s="46">
        <v>0.71403508771929824</v>
      </c>
      <c r="L52" s="47"/>
      <c r="V52" s="7" t="str">
        <f t="shared" si="2"/>
        <v>GTCO</v>
      </c>
      <c r="W52" s="52">
        <f t="shared" si="15"/>
        <v>5.1440329218106996E-3</v>
      </c>
      <c r="X52" s="52">
        <f t="shared" si="3"/>
        <v>0.71403508771929824</v>
      </c>
      <c r="Y52" s="53">
        <f t="shared" si="4"/>
        <v>20665421</v>
      </c>
      <c r="Z52" s="53">
        <f t="shared" si="5"/>
        <v>2012877017.95</v>
      </c>
    </row>
    <row r="53" spans="2:26" x14ac:dyDescent="0.3">
      <c r="B53" s="60" t="s">
        <v>74</v>
      </c>
      <c r="C53" s="41">
        <v>1.62</v>
      </c>
      <c r="D53" s="61">
        <v>1.6</v>
      </c>
      <c r="E53" s="61">
        <v>1.46</v>
      </c>
      <c r="F53" s="42">
        <v>1.49</v>
      </c>
      <c r="G53" s="43">
        <v>-0.13000000000000012</v>
      </c>
      <c r="H53" s="43">
        <v>-8.0246913580246986</v>
      </c>
      <c r="I53" s="44">
        <v>23029257</v>
      </c>
      <c r="J53" s="62">
        <v>34844843.960000001</v>
      </c>
      <c r="K53" s="46">
        <v>0.83950617283950613</v>
      </c>
      <c r="L53" s="47"/>
      <c r="V53" s="7" t="str">
        <f t="shared" si="2"/>
        <v>GUINEAINS</v>
      </c>
      <c r="W53" s="52">
        <f t="shared" si="15"/>
        <v>-8.0246913580246992E-2</v>
      </c>
      <c r="X53" s="52">
        <f t="shared" si="3"/>
        <v>0.83950617283950613</v>
      </c>
      <c r="Y53" s="53">
        <f t="shared" si="4"/>
        <v>23029257</v>
      </c>
      <c r="Z53" s="53">
        <f t="shared" si="5"/>
        <v>34844843.960000001</v>
      </c>
    </row>
    <row r="54" spans="2:26" x14ac:dyDescent="0.3">
      <c r="B54" s="60" t="s">
        <v>75</v>
      </c>
      <c r="C54" s="41">
        <v>155.75</v>
      </c>
      <c r="D54" s="41">
        <v>155.75</v>
      </c>
      <c r="E54" s="41">
        <v>155.75</v>
      </c>
      <c r="F54" s="42">
        <v>155.75</v>
      </c>
      <c r="G54" s="43">
        <v>0</v>
      </c>
      <c r="H54" s="43">
        <v>0</v>
      </c>
      <c r="I54" s="44">
        <v>94546</v>
      </c>
      <c r="J54" s="62">
        <v>13255349.199999999</v>
      </c>
      <c r="K54" s="46">
        <v>1.2170818505338077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1.2170818505338077</v>
      </c>
      <c r="Y54" s="53">
        <f t="shared" si="4"/>
        <v>94546</v>
      </c>
      <c r="Z54" s="53">
        <f t="shared" si="5"/>
        <v>13255349.199999999</v>
      </c>
    </row>
    <row r="55" spans="2:26" x14ac:dyDescent="0.3">
      <c r="B55" s="60" t="s">
        <v>76</v>
      </c>
      <c r="C55" s="41">
        <v>4.2</v>
      </c>
      <c r="D55" s="61">
        <v>4.5999999999999996</v>
      </c>
      <c r="E55" s="61">
        <v>4.22</v>
      </c>
      <c r="F55" s="42">
        <v>4.4000000000000004</v>
      </c>
      <c r="G55" s="43">
        <v>0.20000000000000018</v>
      </c>
      <c r="H55" s="43">
        <v>4.7619047619047654</v>
      </c>
      <c r="I55" s="44">
        <v>1717550</v>
      </c>
      <c r="J55" s="62">
        <v>7648168.5800000001</v>
      </c>
      <c r="K55" s="46">
        <v>-7.9497907949790725E-2</v>
      </c>
      <c r="L55" s="47"/>
      <c r="V55" s="7" t="str">
        <f t="shared" si="2"/>
        <v>HMCALL</v>
      </c>
      <c r="W55" s="52">
        <f t="shared" si="15"/>
        <v>4.7619047619047651E-2</v>
      </c>
      <c r="X55" s="52">
        <f t="shared" si="3"/>
        <v>-7.9497907949790725E-2</v>
      </c>
      <c r="Y55" s="53">
        <f t="shared" si="4"/>
        <v>1717550</v>
      </c>
      <c r="Z55" s="53">
        <f t="shared" si="5"/>
        <v>7648168.5800000001</v>
      </c>
    </row>
    <row r="56" spans="2:26" x14ac:dyDescent="0.3">
      <c r="B56" s="60" t="s">
        <v>77</v>
      </c>
      <c r="C56" s="41">
        <v>23</v>
      </c>
      <c r="D56" s="61">
        <v>22.75</v>
      </c>
      <c r="E56" s="61">
        <v>22.7</v>
      </c>
      <c r="F56" s="42">
        <v>22.7</v>
      </c>
      <c r="G56" s="43">
        <v>-0.30000000000000071</v>
      </c>
      <c r="H56" s="43">
        <v>-1.3043478260869596</v>
      </c>
      <c r="I56" s="44">
        <v>1353379</v>
      </c>
      <c r="J56" s="62">
        <v>31508501.199999999</v>
      </c>
      <c r="K56" s="46">
        <v>2.6031746031746033</v>
      </c>
      <c r="L56" s="47"/>
      <c r="V56" s="7" t="str">
        <f t="shared" si="2"/>
        <v>HONYFLOUR</v>
      </c>
      <c r="W56" s="52">
        <f t="shared" si="15"/>
        <v>-1.3043478260869596E-2</v>
      </c>
      <c r="X56" s="52">
        <f t="shared" si="3"/>
        <v>2.6031746031746033</v>
      </c>
      <c r="Y56" s="53">
        <f t="shared" si="4"/>
        <v>1353379</v>
      </c>
      <c r="Z56" s="53">
        <f t="shared" si="5"/>
        <v>31508501.199999999</v>
      </c>
    </row>
    <row r="57" spans="2:26" x14ac:dyDescent="0.3">
      <c r="B57" s="60" t="s">
        <v>78</v>
      </c>
      <c r="C57" s="41">
        <v>20.6</v>
      </c>
      <c r="D57" s="61">
        <v>22.65</v>
      </c>
      <c r="E57" s="61">
        <v>22.65</v>
      </c>
      <c r="F57" s="42">
        <v>22.65</v>
      </c>
      <c r="G57" s="43">
        <v>2.0499999999999972</v>
      </c>
      <c r="H57" s="43">
        <v>9.9514563106795979</v>
      </c>
      <c r="I57" s="44">
        <v>4004690</v>
      </c>
      <c r="J57" s="62">
        <v>90591081.200000003</v>
      </c>
      <c r="K57" s="46">
        <v>1.0133333333333332</v>
      </c>
      <c r="L57" s="47"/>
      <c r="V57" s="7" t="str">
        <f t="shared" si="2"/>
        <v>IKEJAHOTEL</v>
      </c>
      <c r="W57" s="52">
        <f t="shared" si="15"/>
        <v>9.9514563106795975E-2</v>
      </c>
      <c r="X57" s="52">
        <f t="shared" si="3"/>
        <v>1.0133333333333332</v>
      </c>
      <c r="Y57" s="53">
        <f t="shared" si="4"/>
        <v>4004690</v>
      </c>
      <c r="Z57" s="53">
        <f t="shared" si="5"/>
        <v>90591081.200000003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221450</v>
      </c>
      <c r="J58" s="62">
        <v>7384590.5999999996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221450</v>
      </c>
      <c r="Z58" s="53">
        <f t="shared" si="5"/>
        <v>7384590.5999999996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41800</v>
      </c>
      <c r="J59" s="62">
        <v>293932.5</v>
      </c>
      <c r="K59" s="46">
        <v>7.1428571428571397E-2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7.1428571428571397E-2</v>
      </c>
      <c r="Y59" s="53">
        <f t="shared" si="4"/>
        <v>41800</v>
      </c>
      <c r="Z59" s="53">
        <f t="shared" si="5"/>
        <v>293932.5</v>
      </c>
    </row>
    <row r="60" spans="2:26" x14ac:dyDescent="0.3">
      <c r="B60" s="60" t="s">
        <v>81</v>
      </c>
      <c r="C60" s="41">
        <v>13</v>
      </c>
      <c r="D60" s="61">
        <v>13</v>
      </c>
      <c r="E60" s="61">
        <v>12.4</v>
      </c>
      <c r="F60" s="42">
        <v>12.4</v>
      </c>
      <c r="G60" s="43">
        <v>-0.59999999999999964</v>
      </c>
      <c r="H60" s="43">
        <v>-4.6153846153846132</v>
      </c>
      <c r="I60" s="44">
        <v>4436718</v>
      </c>
      <c r="J60" s="62">
        <v>56441528.049999997</v>
      </c>
      <c r="K60" s="46">
        <v>1.2342342342342345</v>
      </c>
      <c r="V60" s="7" t="str">
        <f t="shared" si="2"/>
        <v>INTBREW</v>
      </c>
      <c r="W60" s="52">
        <f t="shared" si="15"/>
        <v>-4.6153846153846129E-2</v>
      </c>
      <c r="X60" s="52">
        <f t="shared" si="3"/>
        <v>1.2342342342342345</v>
      </c>
      <c r="Y60" s="53">
        <f t="shared" si="4"/>
        <v>4436718</v>
      </c>
      <c r="Z60" s="53">
        <f t="shared" si="5"/>
        <v>56441528.049999997</v>
      </c>
    </row>
    <row r="61" spans="2:26" x14ac:dyDescent="0.3">
      <c r="B61" s="60" t="s">
        <v>82</v>
      </c>
      <c r="C61" s="41">
        <v>3.7</v>
      </c>
      <c r="D61" s="61">
        <v>3.7</v>
      </c>
      <c r="E61" s="61">
        <v>3.33</v>
      </c>
      <c r="F61" s="42">
        <v>3.33</v>
      </c>
      <c r="G61" s="43">
        <v>-0.37000000000000011</v>
      </c>
      <c r="H61" s="43">
        <v>-10.000000000000002</v>
      </c>
      <c r="I61" s="44">
        <v>4578707</v>
      </c>
      <c r="J61" s="62">
        <v>15491563.699999999</v>
      </c>
      <c r="K61" s="46">
        <v>0.95882352941176485</v>
      </c>
      <c r="L61" s="47"/>
      <c r="V61" s="7" t="str">
        <f t="shared" si="2"/>
        <v>INTENEGINS</v>
      </c>
      <c r="W61" s="52">
        <f t="shared" si="15"/>
        <v>-0.10000000000000002</v>
      </c>
      <c r="X61" s="52">
        <f t="shared" si="3"/>
        <v>0.95882352941176485</v>
      </c>
      <c r="Y61" s="53">
        <f t="shared" si="4"/>
        <v>4578707</v>
      </c>
      <c r="Z61" s="53">
        <f t="shared" si="5"/>
        <v>15491563.699999999</v>
      </c>
    </row>
    <row r="62" spans="2:26" x14ac:dyDescent="0.3">
      <c r="B62" s="60" t="s">
        <v>83</v>
      </c>
      <c r="C62" s="41">
        <v>5.2</v>
      </c>
      <c r="D62" s="41">
        <v>5</v>
      </c>
      <c r="E62" s="41">
        <v>4.8499999999999996</v>
      </c>
      <c r="F62" s="42">
        <v>4.8499999999999996</v>
      </c>
      <c r="G62" s="43">
        <v>-0.35000000000000053</v>
      </c>
      <c r="H62" s="43">
        <v>-6.7307692307692406</v>
      </c>
      <c r="I62" s="44">
        <v>9960295</v>
      </c>
      <c r="J62" s="62">
        <v>49565824.649999999</v>
      </c>
      <c r="K62" s="46">
        <v>0.61666666666666647</v>
      </c>
      <c r="L62" s="47"/>
      <c r="V62" s="7" t="str">
        <f t="shared" si="2"/>
        <v>JAIZBANK</v>
      </c>
      <c r="W62" s="52">
        <f t="shared" si="15"/>
        <v>-6.7307692307692402E-2</v>
      </c>
      <c r="X62" s="52">
        <f t="shared" si="3"/>
        <v>0.61666666666666647</v>
      </c>
      <c r="Y62" s="53">
        <f t="shared" si="4"/>
        <v>9960295</v>
      </c>
      <c r="Z62" s="53">
        <f t="shared" si="5"/>
        <v>49565824.649999999</v>
      </c>
    </row>
    <row r="63" spans="2:26" x14ac:dyDescent="0.3">
      <c r="B63" s="60" t="s">
        <v>84</v>
      </c>
      <c r="C63" s="41">
        <v>2.99</v>
      </c>
      <c r="D63" s="61">
        <v>3.15</v>
      </c>
      <c r="E63" s="61">
        <v>2.85</v>
      </c>
      <c r="F63" s="42">
        <v>2.94</v>
      </c>
      <c r="G63" s="43">
        <v>-5.0000000000000266E-2</v>
      </c>
      <c r="H63" s="43">
        <v>-1.6722408026755942</v>
      </c>
      <c r="I63" s="44">
        <v>26250698</v>
      </c>
      <c r="J63" s="62">
        <v>77453439.159999996</v>
      </c>
      <c r="K63" s="46">
        <v>0.4341463414634148</v>
      </c>
      <c r="L63" s="47"/>
      <c r="V63" s="7" t="str">
        <f t="shared" si="2"/>
        <v>JAPAULGOLD</v>
      </c>
      <c r="W63" s="52">
        <f t="shared" si="15"/>
        <v>-1.6722408026755942E-2</v>
      </c>
      <c r="X63" s="52">
        <f t="shared" si="3"/>
        <v>0.4341463414634148</v>
      </c>
      <c r="Y63" s="53">
        <f t="shared" si="4"/>
        <v>26250698</v>
      </c>
      <c r="Z63" s="53">
        <f t="shared" si="5"/>
        <v>77453439.159999996</v>
      </c>
    </row>
    <row r="64" spans="2:26" x14ac:dyDescent="0.3">
      <c r="B64" s="60" t="s">
        <v>85</v>
      </c>
      <c r="C64" s="41">
        <v>147.6</v>
      </c>
      <c r="D64" s="61">
        <v>147.6</v>
      </c>
      <c r="E64" s="61">
        <v>147.6</v>
      </c>
      <c r="F64" s="42">
        <v>147.6</v>
      </c>
      <c r="G64" s="43">
        <v>0</v>
      </c>
      <c r="H64" s="43">
        <v>0</v>
      </c>
      <c r="I64" s="44">
        <v>526204</v>
      </c>
      <c r="J64" s="62">
        <v>72754550</v>
      </c>
      <c r="K64" s="46">
        <v>-4.9275362318840665E-2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-4.9275362318840665E-2</v>
      </c>
      <c r="Y64" s="53">
        <f t="shared" si="4"/>
        <v>526204</v>
      </c>
      <c r="Z64" s="53">
        <f t="shared" si="5"/>
        <v>72754550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67715</v>
      </c>
      <c r="J65" s="62">
        <v>511537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67715</v>
      </c>
      <c r="Z65" s="53">
        <f t="shared" si="5"/>
        <v>511537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10503</v>
      </c>
      <c r="J66" s="62">
        <v>97325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10503</v>
      </c>
      <c r="Z66" s="53">
        <f t="shared" si="5"/>
        <v>97325</v>
      </c>
    </row>
    <row r="67" spans="1:26" x14ac:dyDescent="0.3">
      <c r="B67" s="60" t="s">
        <v>88</v>
      </c>
      <c r="C67" s="41">
        <v>4.5</v>
      </c>
      <c r="D67" s="41">
        <v>4.05</v>
      </c>
      <c r="E67" s="41">
        <v>4.05</v>
      </c>
      <c r="F67" s="42">
        <v>4.05</v>
      </c>
      <c r="G67" s="43">
        <v>-0.45000000000000018</v>
      </c>
      <c r="H67" s="43">
        <v>-10.000000000000004</v>
      </c>
      <c r="I67" s="44">
        <v>52849199</v>
      </c>
      <c r="J67" s="62">
        <v>214039255.94999999</v>
      </c>
      <c r="K67" s="46">
        <v>0.31067961165048552</v>
      </c>
      <c r="L67" s="47"/>
      <c r="V67" s="7" t="str">
        <f t="shared" si="2"/>
        <v>LASACO</v>
      </c>
      <c r="W67" s="52">
        <f t="shared" si="15"/>
        <v>-0.10000000000000003</v>
      </c>
      <c r="X67" s="52">
        <f t="shared" si="3"/>
        <v>0.31067961165048552</v>
      </c>
      <c r="Y67" s="53">
        <f t="shared" si="4"/>
        <v>52849199</v>
      </c>
      <c r="Z67" s="53">
        <f t="shared" si="5"/>
        <v>214039255.94999999</v>
      </c>
    </row>
    <row r="68" spans="1:26" x14ac:dyDescent="0.3">
      <c r="B68" s="60" t="s">
        <v>89</v>
      </c>
      <c r="C68" s="41">
        <v>7.75</v>
      </c>
      <c r="D68" s="61">
        <v>7.75</v>
      </c>
      <c r="E68" s="61">
        <v>7.75</v>
      </c>
      <c r="F68" s="42">
        <v>7.75</v>
      </c>
      <c r="G68" s="43">
        <v>0</v>
      </c>
      <c r="H68" s="43">
        <v>0</v>
      </c>
      <c r="I68" s="44">
        <v>322846</v>
      </c>
      <c r="J68" s="62">
        <v>2359861.35</v>
      </c>
      <c r="K68" s="46">
        <v>0.72222222222222232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0.72222222222222232</v>
      </c>
      <c r="Y68" s="53">
        <f t="shared" si="4"/>
        <v>322846</v>
      </c>
      <c r="Z68" s="53">
        <f t="shared" si="5"/>
        <v>2359861.35</v>
      </c>
    </row>
    <row r="69" spans="1:26" x14ac:dyDescent="0.3">
      <c r="B69" s="60" t="s">
        <v>90</v>
      </c>
      <c r="C69" s="41">
        <v>5.62</v>
      </c>
      <c r="D69" s="61">
        <v>6.1</v>
      </c>
      <c r="E69" s="61">
        <v>5.66</v>
      </c>
      <c r="F69" s="42">
        <v>5.66</v>
      </c>
      <c r="G69" s="43">
        <v>4.0000000000000036E-2</v>
      </c>
      <c r="H69" s="43">
        <v>0.71174377224199359</v>
      </c>
      <c r="I69" s="44">
        <v>1475772</v>
      </c>
      <c r="J69" s="62">
        <v>8888112.8300000001</v>
      </c>
      <c r="K69" s="46">
        <v>3.5460992907803135E-3</v>
      </c>
      <c r="L69" s="47"/>
      <c r="V69" s="7" t="str">
        <f t="shared" si="2"/>
        <v>LEGENDINT</v>
      </c>
      <c r="W69" s="52">
        <f t="shared" si="15"/>
        <v>7.1174377224199363E-3</v>
      </c>
      <c r="X69" s="52">
        <f t="shared" si="3"/>
        <v>3.5460992907803135E-3</v>
      </c>
      <c r="Y69" s="53">
        <f t="shared" si="4"/>
        <v>1475772</v>
      </c>
      <c r="Z69" s="53">
        <f t="shared" si="5"/>
        <v>8888112.8300000001</v>
      </c>
    </row>
    <row r="70" spans="1:26" x14ac:dyDescent="0.3">
      <c r="B70" s="60" t="s">
        <v>91</v>
      </c>
      <c r="C70" s="41">
        <v>2.7</v>
      </c>
      <c r="D70" s="41">
        <v>2.69</v>
      </c>
      <c r="E70" s="41">
        <v>2.4300000000000002</v>
      </c>
      <c r="F70" s="42">
        <v>2.4300000000000002</v>
      </c>
      <c r="G70" s="43">
        <v>-0.27</v>
      </c>
      <c r="H70" s="43">
        <v>-10</v>
      </c>
      <c r="I70" s="44">
        <v>50014392</v>
      </c>
      <c r="J70" s="62">
        <v>126099037.56</v>
      </c>
      <c r="K70" s="46">
        <v>1.0593220338983054</v>
      </c>
      <c r="L70" s="47"/>
      <c r="V70" s="7" t="str">
        <f t="shared" si="2"/>
        <v>LINKASSURE</v>
      </c>
      <c r="W70" s="52">
        <f t="shared" si="15"/>
        <v>-0.1</v>
      </c>
      <c r="X70" s="52">
        <f t="shared" si="3"/>
        <v>1.0593220338983054</v>
      </c>
      <c r="Y70" s="53">
        <f t="shared" si="4"/>
        <v>50014392</v>
      </c>
      <c r="Z70" s="53">
        <f t="shared" si="5"/>
        <v>126099037.56</v>
      </c>
    </row>
    <row r="71" spans="1:26" x14ac:dyDescent="0.3">
      <c r="B71" s="60" t="s">
        <v>92</v>
      </c>
      <c r="C71" s="41">
        <v>8.1</v>
      </c>
      <c r="D71" s="41">
        <v>8.4499999999999993</v>
      </c>
      <c r="E71" s="41">
        <v>8.25</v>
      </c>
      <c r="F71" s="42">
        <v>8.4499999999999993</v>
      </c>
      <c r="G71" s="43">
        <v>0.34999999999999964</v>
      </c>
      <c r="H71" s="43">
        <v>4.3209876543209829</v>
      </c>
      <c r="I71" s="44">
        <v>2841605</v>
      </c>
      <c r="J71" s="62">
        <v>23476905.050000001</v>
      </c>
      <c r="K71" s="46">
        <v>1.0509708737864076</v>
      </c>
      <c r="L71" s="47"/>
      <c r="V71" s="7" t="str">
        <f t="shared" si="2"/>
        <v>LIVESTOCK</v>
      </c>
      <c r="W71" s="52">
        <f t="shared" si="15"/>
        <v>4.3209876543209826E-2</v>
      </c>
      <c r="X71" s="52">
        <f t="shared" si="3"/>
        <v>1.0509708737864076</v>
      </c>
      <c r="Y71" s="53">
        <f t="shared" si="4"/>
        <v>2841605</v>
      </c>
      <c r="Z71" s="53">
        <f t="shared" si="5"/>
        <v>23476905.050000001</v>
      </c>
    </row>
    <row r="72" spans="1:26" x14ac:dyDescent="0.3">
      <c r="B72" s="60" t="s">
        <v>93</v>
      </c>
      <c r="C72" s="41">
        <v>4.5999999999999996</v>
      </c>
      <c r="D72" s="41">
        <v>4.3499999999999996</v>
      </c>
      <c r="E72" s="41">
        <v>4.2</v>
      </c>
      <c r="F72" s="42">
        <v>4.2</v>
      </c>
      <c r="G72" s="43">
        <v>-0.39999999999999947</v>
      </c>
      <c r="H72" s="43">
        <v>-8.6956521739130324</v>
      </c>
      <c r="I72" s="44">
        <v>345670</v>
      </c>
      <c r="J72" s="62">
        <v>1476162</v>
      </c>
      <c r="K72" s="46">
        <v>-4.1095890410958846E-2</v>
      </c>
      <c r="L72" s="47"/>
      <c r="V72" s="7" t="str">
        <f t="shared" si="2"/>
        <v>LIVINGTRUST</v>
      </c>
      <c r="W72" s="52">
        <f t="shared" si="15"/>
        <v>-8.6956521739130321E-2</v>
      </c>
      <c r="X72" s="52">
        <f t="shared" si="3"/>
        <v>-4.1095890410958846E-2</v>
      </c>
      <c r="Y72" s="53">
        <f t="shared" si="4"/>
        <v>345670</v>
      </c>
      <c r="Z72" s="53">
        <f t="shared" si="5"/>
        <v>1476162</v>
      </c>
    </row>
    <row r="73" spans="1:26" x14ac:dyDescent="0.3">
      <c r="B73" s="60" t="s">
        <v>94</v>
      </c>
      <c r="C73" s="41">
        <v>17.54</v>
      </c>
      <c r="D73" s="41">
        <v>17.3</v>
      </c>
      <c r="E73" s="41">
        <v>15.9</v>
      </c>
      <c r="F73" s="42">
        <v>16.75</v>
      </c>
      <c r="G73" s="43">
        <v>-0.78999999999999915</v>
      </c>
      <c r="H73" s="43">
        <v>-4.5039908779931537</v>
      </c>
      <c r="I73" s="44">
        <v>8333939</v>
      </c>
      <c r="J73" s="62">
        <v>136119738.74000001</v>
      </c>
      <c r="K73" s="46">
        <v>1.0426829268292686</v>
      </c>
      <c r="L73" s="47"/>
      <c r="V73" s="7" t="str">
        <f t="shared" ref="V73:V136" si="19">IF(ISTEXT(B73),B73,"")</f>
        <v>MANSARD</v>
      </c>
      <c r="W73" s="52">
        <f t="shared" si="15"/>
        <v>-4.503990877993154E-2</v>
      </c>
      <c r="X73" s="52">
        <f t="shared" ref="X73:X136" si="20">IF(ISTEXT(B73),K73,"")</f>
        <v>1.0426829268292686</v>
      </c>
      <c r="Y73" s="53">
        <f t="shared" ref="Y73:Y136" si="21">IF(ISTEXT(B73),I73,"")</f>
        <v>8333939</v>
      </c>
      <c r="Z73" s="53">
        <f t="shared" ref="Z73:Z136" si="22">IF(ISTEXT(B73),J73,"")</f>
        <v>136119738.74000001</v>
      </c>
    </row>
    <row r="74" spans="1:26" x14ac:dyDescent="0.3">
      <c r="B74" s="60" t="s">
        <v>95</v>
      </c>
      <c r="C74" s="41">
        <v>17.899999999999999</v>
      </c>
      <c r="D74" s="61">
        <v>17.899999999999999</v>
      </c>
      <c r="E74" s="61">
        <v>17.899999999999999</v>
      </c>
      <c r="F74" s="42">
        <v>17.899999999999999</v>
      </c>
      <c r="G74" s="43">
        <v>0</v>
      </c>
      <c r="H74" s="43">
        <v>0</v>
      </c>
      <c r="I74" s="44">
        <v>1472552</v>
      </c>
      <c r="J74" s="62">
        <v>26016192.5</v>
      </c>
      <c r="K74" s="46">
        <v>0.90425531914893598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0.90425531914893598</v>
      </c>
      <c r="Y74" s="53">
        <f t="shared" si="21"/>
        <v>1472552</v>
      </c>
      <c r="Z74" s="53">
        <f t="shared" si="22"/>
        <v>26016192.5</v>
      </c>
    </row>
    <row r="75" spans="1:26" x14ac:dyDescent="0.3">
      <c r="B75" s="60" t="s">
        <v>96</v>
      </c>
      <c r="C75" s="41">
        <v>3.5</v>
      </c>
      <c r="D75" s="61">
        <v>3.85</v>
      </c>
      <c r="E75" s="61">
        <v>3.49</v>
      </c>
      <c r="F75" s="42">
        <v>3.85</v>
      </c>
      <c r="G75" s="43">
        <v>0.35000000000000009</v>
      </c>
      <c r="H75" s="43">
        <v>10.000000000000002</v>
      </c>
      <c r="I75" s="44">
        <v>102416450</v>
      </c>
      <c r="J75" s="62">
        <v>390746023.06999999</v>
      </c>
      <c r="K75" s="46">
        <v>5.3114754098360661</v>
      </c>
      <c r="L75" s="47"/>
      <c r="V75" s="7" t="str">
        <f t="shared" si="19"/>
        <v>MBENEFIT</v>
      </c>
      <c r="W75" s="52">
        <f t="shared" si="23"/>
        <v>0.10000000000000002</v>
      </c>
      <c r="X75" s="52">
        <f t="shared" si="20"/>
        <v>5.3114754098360661</v>
      </c>
      <c r="Y75" s="53">
        <f t="shared" si="21"/>
        <v>102416450</v>
      </c>
      <c r="Z75" s="53">
        <f t="shared" si="22"/>
        <v>390746023.06999999</v>
      </c>
    </row>
    <row r="76" spans="1:26" x14ac:dyDescent="0.3">
      <c r="B76" s="60" t="s">
        <v>97</v>
      </c>
      <c r="C76" s="41">
        <v>3.5</v>
      </c>
      <c r="D76" s="41">
        <v>3.5</v>
      </c>
      <c r="E76" s="41">
        <v>3.5</v>
      </c>
      <c r="F76" s="42">
        <v>3.5</v>
      </c>
      <c r="G76" s="43">
        <v>0</v>
      </c>
      <c r="H76" s="43">
        <v>0</v>
      </c>
      <c r="I76" s="44">
        <v>838514</v>
      </c>
      <c r="J76" s="62">
        <v>2950138.63</v>
      </c>
      <c r="K76" s="46">
        <v>1.1739130434782608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1.1739130434782608</v>
      </c>
      <c r="Y76" s="53">
        <f t="shared" si="21"/>
        <v>838514</v>
      </c>
      <c r="Z76" s="53">
        <f t="shared" si="22"/>
        <v>2950138.63</v>
      </c>
    </row>
    <row r="77" spans="1:26" x14ac:dyDescent="0.3">
      <c r="B77" s="60" t="s">
        <v>98</v>
      </c>
      <c r="C77" s="41">
        <v>19.100000000000001</v>
      </c>
      <c r="D77" s="61">
        <v>19.100000000000001</v>
      </c>
      <c r="E77" s="61">
        <v>19.100000000000001</v>
      </c>
      <c r="F77" s="42">
        <v>19.100000000000001</v>
      </c>
      <c r="G77" s="43">
        <v>0</v>
      </c>
      <c r="H77" s="43">
        <v>0</v>
      </c>
      <c r="I77" s="44">
        <v>190571</v>
      </c>
      <c r="J77" s="62">
        <v>3724113.4</v>
      </c>
      <c r="K77" s="46">
        <v>0.37410071942446055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0.37410071942446055</v>
      </c>
      <c r="Y77" s="53">
        <f t="shared" si="21"/>
        <v>190571</v>
      </c>
      <c r="Z77" s="53">
        <f t="shared" si="22"/>
        <v>3724113.4</v>
      </c>
    </row>
    <row r="78" spans="1:26" x14ac:dyDescent="0.3">
      <c r="B78" s="60" t="s">
        <v>99</v>
      </c>
      <c r="C78" s="41">
        <v>18.600000000000001</v>
      </c>
      <c r="D78" s="41">
        <v>16.75</v>
      </c>
      <c r="E78" s="41">
        <v>16.75</v>
      </c>
      <c r="F78" s="42">
        <v>16.75</v>
      </c>
      <c r="G78" s="43">
        <v>-1.8500000000000014</v>
      </c>
      <c r="H78" s="43">
        <v>-9.9462365591397912</v>
      </c>
      <c r="I78" s="44">
        <v>300542</v>
      </c>
      <c r="J78" s="62">
        <v>5041576.0999999996</v>
      </c>
      <c r="K78" s="46">
        <v>0.98695136417556362</v>
      </c>
      <c r="L78" s="47"/>
      <c r="V78" s="7" t="str">
        <f t="shared" si="19"/>
        <v>MEYER</v>
      </c>
      <c r="W78" s="52">
        <f t="shared" si="23"/>
        <v>-9.9462365591397914E-2</v>
      </c>
      <c r="X78" s="52">
        <f t="shared" si="20"/>
        <v>0.98695136417556362</v>
      </c>
      <c r="Y78" s="53">
        <f t="shared" si="21"/>
        <v>300542</v>
      </c>
      <c r="Z78" s="53">
        <f t="shared" si="22"/>
        <v>5041576.0999999996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3333</v>
      </c>
      <c r="J79" s="62">
        <v>11798.82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3333</v>
      </c>
      <c r="Z79" s="53">
        <f t="shared" si="22"/>
        <v>11798.82</v>
      </c>
    </row>
    <row r="80" spans="1:26" x14ac:dyDescent="0.3">
      <c r="A80" t="s">
        <v>45</v>
      </c>
      <c r="B80" s="60" t="s">
        <v>101</v>
      </c>
      <c r="C80" s="41">
        <v>460</v>
      </c>
      <c r="D80" s="61">
        <v>445</v>
      </c>
      <c r="E80" s="61">
        <v>445</v>
      </c>
      <c r="F80" s="42">
        <v>445</v>
      </c>
      <c r="G80" s="43">
        <v>-15</v>
      </c>
      <c r="H80" s="43">
        <v>-3.2608695652173911</v>
      </c>
      <c r="I80" s="44">
        <v>645949</v>
      </c>
      <c r="J80" s="62">
        <v>287204561.80000001</v>
      </c>
      <c r="K80" s="46">
        <v>1.2250000000000001</v>
      </c>
      <c r="L80" s="47"/>
      <c r="V80" s="7" t="str">
        <f t="shared" si="19"/>
        <v>MTNN</v>
      </c>
      <c r="W80" s="52">
        <f t="shared" si="23"/>
        <v>-3.2608695652173912E-2</v>
      </c>
      <c r="X80" s="52">
        <f t="shared" si="20"/>
        <v>1.2250000000000001</v>
      </c>
      <c r="Y80" s="53">
        <f t="shared" si="21"/>
        <v>645949</v>
      </c>
      <c r="Z80" s="53">
        <f t="shared" si="22"/>
        <v>287204561.80000001</v>
      </c>
    </row>
    <row r="81" spans="2:26" x14ac:dyDescent="0.3">
      <c r="B81" s="60" t="s">
        <v>102</v>
      </c>
      <c r="C81" s="41">
        <v>9.8000000000000007</v>
      </c>
      <c r="D81" s="41">
        <v>9.8000000000000007</v>
      </c>
      <c r="E81" s="41">
        <v>9.8000000000000007</v>
      </c>
      <c r="F81" s="42">
        <v>9.8000000000000007</v>
      </c>
      <c r="G81" s="43">
        <v>0</v>
      </c>
      <c r="H81" s="43">
        <v>0</v>
      </c>
      <c r="I81" s="44">
        <v>543189</v>
      </c>
      <c r="J81" s="62">
        <v>5819157.5499999998</v>
      </c>
      <c r="K81" s="46">
        <v>0.33333333333333348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0.33333333333333348</v>
      </c>
      <c r="Y81" s="53">
        <f t="shared" si="21"/>
        <v>543189</v>
      </c>
      <c r="Z81" s="53">
        <f t="shared" si="22"/>
        <v>5819157.5499999998</v>
      </c>
    </row>
    <row r="82" spans="2:26" x14ac:dyDescent="0.3">
      <c r="B82" s="60" t="s">
        <v>103</v>
      </c>
      <c r="C82" s="41">
        <v>104</v>
      </c>
      <c r="D82" s="61">
        <v>104.2</v>
      </c>
      <c r="E82" s="61">
        <v>104.2</v>
      </c>
      <c r="F82" s="42">
        <v>104.2</v>
      </c>
      <c r="G82" s="43">
        <v>0.20000000000000284</v>
      </c>
      <c r="H82" s="43">
        <v>0.19230769230769504</v>
      </c>
      <c r="I82" s="44">
        <v>1885395</v>
      </c>
      <c r="J82" s="62">
        <v>196544571.90000001</v>
      </c>
      <c r="K82" s="46">
        <v>1.2627578718783932</v>
      </c>
      <c r="L82" s="47"/>
      <c r="V82" s="7" t="str">
        <f t="shared" si="19"/>
        <v>NAHCO</v>
      </c>
      <c r="W82" s="52">
        <f t="shared" si="23"/>
        <v>1.9230769230769503E-3</v>
      </c>
      <c r="X82" s="52">
        <f t="shared" si="20"/>
        <v>1.2627578718783932</v>
      </c>
      <c r="Y82" s="53">
        <f t="shared" si="21"/>
        <v>1885395</v>
      </c>
      <c r="Z82" s="53">
        <f t="shared" si="22"/>
        <v>196544571.90000001</v>
      </c>
    </row>
    <row r="83" spans="2:26" x14ac:dyDescent="0.3">
      <c r="B83" s="60" t="s">
        <v>104</v>
      </c>
      <c r="C83" s="41">
        <v>90.5</v>
      </c>
      <c r="D83" s="41">
        <v>90.5</v>
      </c>
      <c r="E83" s="41">
        <v>90.5</v>
      </c>
      <c r="F83" s="42">
        <v>90.5</v>
      </c>
      <c r="G83" s="43">
        <v>0</v>
      </c>
      <c r="H83" s="43">
        <v>0</v>
      </c>
      <c r="I83" s="44">
        <v>409208</v>
      </c>
      <c r="J83" s="62">
        <v>36351785.850000001</v>
      </c>
      <c r="K83" s="46">
        <v>1.8867623604465709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1.8867623604465709</v>
      </c>
      <c r="Y83" s="53">
        <f t="shared" si="21"/>
        <v>409208</v>
      </c>
      <c r="Z83" s="53">
        <f t="shared" si="22"/>
        <v>36351785.850000001</v>
      </c>
    </row>
    <row r="84" spans="2:26" x14ac:dyDescent="0.3">
      <c r="B84" s="60" t="s">
        <v>105</v>
      </c>
      <c r="C84" s="41">
        <v>71.5</v>
      </c>
      <c r="D84" s="41">
        <v>71.5</v>
      </c>
      <c r="E84" s="41">
        <v>71.5</v>
      </c>
      <c r="F84" s="42">
        <v>71.5</v>
      </c>
      <c r="G84" s="43">
        <v>0</v>
      </c>
      <c r="H84" s="43">
        <v>0</v>
      </c>
      <c r="I84" s="44">
        <v>1148140</v>
      </c>
      <c r="J84" s="62">
        <v>80162106.25</v>
      </c>
      <c r="K84" s="46">
        <v>1.234375</v>
      </c>
      <c r="L84" s="47"/>
      <c r="V84" s="7" t="str">
        <f t="shared" si="19"/>
        <v>NB</v>
      </c>
      <c r="W84" s="52">
        <f t="shared" si="23"/>
        <v>0</v>
      </c>
      <c r="X84" s="52">
        <f t="shared" si="20"/>
        <v>1.234375</v>
      </c>
      <c r="Y84" s="53">
        <f t="shared" si="21"/>
        <v>1148140</v>
      </c>
      <c r="Z84" s="53">
        <f t="shared" si="22"/>
        <v>80162106.25</v>
      </c>
    </row>
    <row r="85" spans="2:26" x14ac:dyDescent="0.3">
      <c r="B85" s="60" t="s">
        <v>106</v>
      </c>
      <c r="C85" s="41">
        <v>8.6999999999999993</v>
      </c>
      <c r="D85" s="41">
        <v>8.6999999999999993</v>
      </c>
      <c r="E85" s="41">
        <v>8.6999999999999993</v>
      </c>
      <c r="F85" s="42">
        <v>8.6999999999999993</v>
      </c>
      <c r="G85" s="43">
        <v>0</v>
      </c>
      <c r="H85" s="43">
        <v>0</v>
      </c>
      <c r="I85" s="44">
        <v>57950</v>
      </c>
      <c r="J85" s="62">
        <v>521550</v>
      </c>
      <c r="K85" s="46">
        <v>0.73999999999999977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0.73999999999999977</v>
      </c>
      <c r="Y85" s="53">
        <f t="shared" si="21"/>
        <v>57950</v>
      </c>
      <c r="Z85" s="53">
        <f t="shared" si="22"/>
        <v>521550</v>
      </c>
    </row>
    <row r="86" spans="2:26" x14ac:dyDescent="0.3">
      <c r="B86" s="60" t="s">
        <v>107</v>
      </c>
      <c r="C86" s="41">
        <v>7.98</v>
      </c>
      <c r="D86" s="61">
        <v>7.8</v>
      </c>
      <c r="E86" s="61">
        <v>7.19</v>
      </c>
      <c r="F86" s="42">
        <v>7.2</v>
      </c>
      <c r="G86" s="43">
        <v>-0.78000000000000025</v>
      </c>
      <c r="H86" s="43">
        <v>-9.7744360902255654</v>
      </c>
      <c r="I86" s="44">
        <v>2281813</v>
      </c>
      <c r="J86" s="62">
        <v>17059126.649999999</v>
      </c>
      <c r="K86" s="46">
        <v>2.14410480349345</v>
      </c>
      <c r="L86" s="47"/>
      <c r="V86" s="7" t="str">
        <f t="shared" si="19"/>
        <v>NEIMETH</v>
      </c>
      <c r="W86" s="52">
        <f t="shared" si="23"/>
        <v>-9.7744360902255648E-2</v>
      </c>
      <c r="X86" s="52">
        <f t="shared" si="20"/>
        <v>2.14410480349345</v>
      </c>
      <c r="Y86" s="53">
        <f t="shared" si="21"/>
        <v>2281813</v>
      </c>
      <c r="Z86" s="53">
        <f t="shared" si="22"/>
        <v>17059126.649999999</v>
      </c>
    </row>
    <row r="87" spans="2:26" x14ac:dyDescent="0.3">
      <c r="B87" s="60" t="s">
        <v>108</v>
      </c>
      <c r="C87" s="41">
        <v>36.1</v>
      </c>
      <c r="D87" s="41">
        <v>32.5</v>
      </c>
      <c r="E87" s="41">
        <v>32.5</v>
      </c>
      <c r="F87" s="42">
        <v>32.5</v>
      </c>
      <c r="G87" s="43">
        <v>-3.6000000000000014</v>
      </c>
      <c r="H87" s="43">
        <v>-9.9722991689750717</v>
      </c>
      <c r="I87" s="44">
        <v>607377</v>
      </c>
      <c r="J87" s="62">
        <v>19777851.300000001</v>
      </c>
      <c r="K87" s="46">
        <v>1.9680365296803655</v>
      </c>
      <c r="L87" s="47"/>
      <c r="V87" s="7" t="str">
        <f t="shared" si="19"/>
        <v>NEM</v>
      </c>
      <c r="W87" s="52">
        <f t="shared" si="23"/>
        <v>-9.9722991689750712E-2</v>
      </c>
      <c r="X87" s="52">
        <f t="shared" si="20"/>
        <v>1.9680365296803655</v>
      </c>
      <c r="Y87" s="53">
        <f t="shared" si="21"/>
        <v>607377</v>
      </c>
      <c r="Z87" s="53">
        <f t="shared" si="22"/>
        <v>19777851.300000001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77822</v>
      </c>
      <c r="J88" s="62">
        <v>144244046.09999999</v>
      </c>
      <c r="K88" s="46">
        <v>1.1600000000000001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1.1600000000000001</v>
      </c>
      <c r="Y88" s="53">
        <f t="shared" si="21"/>
        <v>77822</v>
      </c>
      <c r="Z88" s="53">
        <f t="shared" si="22"/>
        <v>144244046.09999999</v>
      </c>
    </row>
    <row r="89" spans="2:26" x14ac:dyDescent="0.3">
      <c r="B89" s="60" t="s">
        <v>110</v>
      </c>
      <c r="C89" s="41">
        <v>63.25</v>
      </c>
      <c r="D89" s="41">
        <v>63.25</v>
      </c>
      <c r="E89" s="41">
        <v>63.25</v>
      </c>
      <c r="F89" s="42">
        <v>63.25</v>
      </c>
      <c r="G89" s="43">
        <v>0</v>
      </c>
      <c r="H89" s="43">
        <v>0</v>
      </c>
      <c r="I89" s="44">
        <v>293210</v>
      </c>
      <c r="J89" s="62">
        <v>17785700.600000001</v>
      </c>
      <c r="K89" s="46">
        <v>1.3211009174311927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1.3211009174311927</v>
      </c>
      <c r="Y89" s="53">
        <f t="shared" si="21"/>
        <v>293210</v>
      </c>
      <c r="Z89" s="53">
        <f t="shared" si="22"/>
        <v>17785700.600000001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27749</v>
      </c>
      <c r="J90" s="62">
        <v>3135105.2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27749</v>
      </c>
      <c r="Z90" s="53">
        <f t="shared" si="22"/>
        <v>3135105.2</v>
      </c>
    </row>
    <row r="91" spans="2:26" x14ac:dyDescent="0.3">
      <c r="B91" s="60" t="s">
        <v>112</v>
      </c>
      <c r="C91" s="41">
        <v>87.1</v>
      </c>
      <c r="D91" s="61">
        <v>87.1</v>
      </c>
      <c r="E91" s="61">
        <v>87.1</v>
      </c>
      <c r="F91" s="42">
        <v>87.1</v>
      </c>
      <c r="G91" s="43">
        <v>0</v>
      </c>
      <c r="H91" s="43">
        <v>0</v>
      </c>
      <c r="I91" s="44">
        <v>60107</v>
      </c>
      <c r="J91" s="62">
        <v>5265803.4000000004</v>
      </c>
      <c r="K91" s="46">
        <v>0.98405466970387234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0.98405466970387234</v>
      </c>
      <c r="Y91" s="53">
        <f t="shared" si="21"/>
        <v>60107</v>
      </c>
      <c r="Z91" s="53">
        <f t="shared" si="22"/>
        <v>5265803.4000000004</v>
      </c>
    </row>
    <row r="92" spans="2:26" x14ac:dyDescent="0.3">
      <c r="B92" s="60" t="s">
        <v>113</v>
      </c>
      <c r="C92" s="41">
        <v>3.15</v>
      </c>
      <c r="D92" s="61">
        <v>3.4</v>
      </c>
      <c r="E92" s="61">
        <v>3.2</v>
      </c>
      <c r="F92" s="42">
        <v>3.2</v>
      </c>
      <c r="G92" s="43">
        <v>5.0000000000000266E-2</v>
      </c>
      <c r="H92" s="43">
        <v>1.5873015873015959</v>
      </c>
      <c r="I92" s="44">
        <v>3405524</v>
      </c>
      <c r="J92" s="62">
        <v>11155003.439999999</v>
      </c>
      <c r="K92" s="46">
        <v>0.8713450292397662</v>
      </c>
      <c r="L92" s="47"/>
      <c r="V92" s="7" t="str">
        <f t="shared" si="19"/>
        <v>NPFMCRFBK</v>
      </c>
      <c r="W92" s="52">
        <f t="shared" si="23"/>
        <v>1.5873015873015959E-2</v>
      </c>
      <c r="X92" s="52">
        <f t="shared" si="20"/>
        <v>0.8713450292397662</v>
      </c>
      <c r="Y92" s="53">
        <f t="shared" si="21"/>
        <v>3405524</v>
      </c>
      <c r="Z92" s="53">
        <f t="shared" si="22"/>
        <v>11155003.439999999</v>
      </c>
    </row>
    <row r="93" spans="2:26" x14ac:dyDescent="0.3">
      <c r="B93" s="60" t="s">
        <v>114</v>
      </c>
      <c r="C93" s="41">
        <v>1.08</v>
      </c>
      <c r="D93" s="41">
        <v>1.1200000000000001</v>
      </c>
      <c r="E93" s="41">
        <v>1</v>
      </c>
      <c r="F93" s="42">
        <v>1.08</v>
      </c>
      <c r="G93" s="43">
        <v>0</v>
      </c>
      <c r="H93" s="43">
        <v>0</v>
      </c>
      <c r="I93" s="44">
        <v>3429498</v>
      </c>
      <c r="J93" s="62">
        <v>3691064.64</v>
      </c>
      <c r="K93" s="46">
        <v>0.71428571428571441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0.71428571428571441</v>
      </c>
      <c r="Y93" s="53">
        <f t="shared" si="21"/>
        <v>3429498</v>
      </c>
      <c r="Z93" s="53">
        <f t="shared" si="22"/>
        <v>3691064.64</v>
      </c>
    </row>
    <row r="94" spans="2:26" x14ac:dyDescent="0.3">
      <c r="B94" s="60" t="s">
        <v>115</v>
      </c>
      <c r="C94" s="41">
        <v>52.4</v>
      </c>
      <c r="D94" s="41">
        <v>53.15</v>
      </c>
      <c r="E94" s="41">
        <v>52.15</v>
      </c>
      <c r="F94" s="42">
        <v>52.15</v>
      </c>
      <c r="G94" s="43">
        <v>-0.25</v>
      </c>
      <c r="H94" s="43">
        <v>-0.47709923664122139</v>
      </c>
      <c r="I94" s="44">
        <v>4606167</v>
      </c>
      <c r="J94" s="62">
        <v>243300872.34999999</v>
      </c>
      <c r="K94" s="46">
        <v>-0.20984848484848484</v>
      </c>
      <c r="L94" s="47"/>
      <c r="V94" s="7" t="str">
        <f t="shared" si="19"/>
        <v>OANDO</v>
      </c>
      <c r="W94" s="52">
        <f t="shared" si="23"/>
        <v>-4.7709923664122139E-3</v>
      </c>
      <c r="X94" s="52">
        <f t="shared" si="20"/>
        <v>-0.20984848484848484</v>
      </c>
      <c r="Y94" s="53">
        <f t="shared" si="21"/>
        <v>4606167</v>
      </c>
      <c r="Z94" s="53">
        <f t="shared" si="22"/>
        <v>243300872.34999999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98752</v>
      </c>
      <c r="J95" s="62">
        <v>95643601.299999997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98752</v>
      </c>
      <c r="Z95" s="53">
        <f t="shared" si="22"/>
        <v>95643601.299999997</v>
      </c>
    </row>
    <row r="96" spans="2:26" x14ac:dyDescent="0.3">
      <c r="B96" s="60" t="s">
        <v>117</v>
      </c>
      <c r="C96" s="41">
        <v>1.43</v>
      </c>
      <c r="D96" s="41">
        <v>1.5</v>
      </c>
      <c r="E96" s="41">
        <v>1.29</v>
      </c>
      <c r="F96" s="42">
        <v>1.38</v>
      </c>
      <c r="G96" s="43">
        <v>-5.0000000000000044E-2</v>
      </c>
      <c r="H96" s="43">
        <v>-3.4965034965034993</v>
      </c>
      <c r="I96" s="44">
        <v>6221630</v>
      </c>
      <c r="J96" s="62">
        <v>8465137.9100000001</v>
      </c>
      <c r="K96" s="46">
        <v>0.8904109589041096</v>
      </c>
      <c r="L96" s="47"/>
      <c r="V96" s="7" t="str">
        <f t="shared" si="19"/>
        <v>OMATEK</v>
      </c>
      <c r="W96" s="52">
        <f t="shared" si="23"/>
        <v>-3.4965034965034995E-2</v>
      </c>
      <c r="X96" s="52">
        <f t="shared" si="20"/>
        <v>0.8904109589041096</v>
      </c>
      <c r="Y96" s="53">
        <f t="shared" si="21"/>
        <v>6221630</v>
      </c>
      <c r="Z96" s="53">
        <f t="shared" si="22"/>
        <v>8465137.9100000001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201740</v>
      </c>
      <c r="J97" s="62">
        <v>286125152.89999998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201740</v>
      </c>
      <c r="Z97" s="53">
        <f t="shared" si="22"/>
        <v>286125152.89999998</v>
      </c>
    </row>
    <row r="98" spans="2:26" x14ac:dyDescent="0.3">
      <c r="B98" s="60" t="s">
        <v>119</v>
      </c>
      <c r="C98" s="41">
        <v>2.1800000000000002</v>
      </c>
      <c r="D98" s="41">
        <v>2.15</v>
      </c>
      <c r="E98" s="41">
        <v>1.97</v>
      </c>
      <c r="F98" s="42">
        <v>1.97</v>
      </c>
      <c r="G98" s="43">
        <v>-0.21000000000000019</v>
      </c>
      <c r="H98" s="43">
        <v>-9.6330275229357873</v>
      </c>
      <c r="I98" s="44">
        <v>39853599</v>
      </c>
      <c r="J98" s="62">
        <v>79696352.319999993</v>
      </c>
      <c r="K98" s="46">
        <v>0.62809917355371914</v>
      </c>
      <c r="L98" s="47"/>
      <c r="V98" s="7" t="str">
        <f t="shared" si="19"/>
        <v>PRESTIGE</v>
      </c>
      <c r="W98" s="52">
        <f t="shared" si="23"/>
        <v>-9.6330275229357873E-2</v>
      </c>
      <c r="X98" s="52">
        <f t="shared" si="20"/>
        <v>0.62809917355371914</v>
      </c>
      <c r="Y98" s="53">
        <f t="shared" si="21"/>
        <v>39853599</v>
      </c>
      <c r="Z98" s="53">
        <f t="shared" si="22"/>
        <v>79696352.319999993</v>
      </c>
    </row>
    <row r="99" spans="2:26" x14ac:dyDescent="0.3">
      <c r="B99" s="60" t="s">
        <v>120</v>
      </c>
      <c r="C99" s="41">
        <v>38</v>
      </c>
      <c r="D99" s="61">
        <v>38</v>
      </c>
      <c r="E99" s="61">
        <v>38</v>
      </c>
      <c r="F99" s="42">
        <v>38</v>
      </c>
      <c r="G99" s="43">
        <v>0</v>
      </c>
      <c r="H99" s="43">
        <v>0</v>
      </c>
      <c r="I99" s="44">
        <v>1203380</v>
      </c>
      <c r="J99" s="62">
        <v>42907188.5</v>
      </c>
      <c r="K99" s="46">
        <v>0.56378600823045266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0.56378600823045266</v>
      </c>
      <c r="Y99" s="53">
        <f t="shared" si="21"/>
        <v>1203380</v>
      </c>
      <c r="Z99" s="53">
        <f t="shared" si="22"/>
        <v>42907188.5</v>
      </c>
    </row>
    <row r="100" spans="2:26" x14ac:dyDescent="0.3">
      <c r="B100" s="60" t="s">
        <v>121</v>
      </c>
      <c r="C100" s="41">
        <v>11.5</v>
      </c>
      <c r="D100" s="41">
        <v>11.5</v>
      </c>
      <c r="E100" s="41">
        <v>11.5</v>
      </c>
      <c r="F100" s="42">
        <v>11.5</v>
      </c>
      <c r="G100" s="43">
        <v>0</v>
      </c>
      <c r="H100" s="43">
        <v>0</v>
      </c>
      <c r="I100" s="44">
        <v>72724</v>
      </c>
      <c r="J100" s="62">
        <v>895776.21</v>
      </c>
      <c r="K100" s="46">
        <v>1.6077097505668934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1.6077097505668934</v>
      </c>
      <c r="Y100" s="53">
        <f t="shared" si="21"/>
        <v>72724</v>
      </c>
      <c r="Z100" s="53">
        <f t="shared" si="22"/>
        <v>895776.21</v>
      </c>
    </row>
    <row r="101" spans="2:26" x14ac:dyDescent="0.3">
      <c r="B101" s="60" t="s">
        <v>122</v>
      </c>
      <c r="C101" s="41">
        <v>1.51</v>
      </c>
      <c r="D101" s="61">
        <v>1.4</v>
      </c>
      <c r="E101" s="61">
        <v>1.36</v>
      </c>
      <c r="F101" s="42">
        <v>1.36</v>
      </c>
      <c r="G101" s="43">
        <v>-0.14999999999999991</v>
      </c>
      <c r="H101" s="43">
        <v>-9.9337748344370791</v>
      </c>
      <c r="I101" s="44">
        <v>46961717</v>
      </c>
      <c r="J101" s="62">
        <v>64054555.310000002</v>
      </c>
      <c r="K101" s="46">
        <v>0.81333333333333346</v>
      </c>
      <c r="L101" s="47"/>
      <c r="V101" s="7" t="str">
        <f t="shared" si="19"/>
        <v>REGALINS</v>
      </c>
      <c r="W101" s="52">
        <f t="shared" si="23"/>
        <v>-9.9337748344370785E-2</v>
      </c>
      <c r="X101" s="52">
        <f t="shared" si="20"/>
        <v>0.81333333333333346</v>
      </c>
      <c r="Y101" s="53">
        <f t="shared" si="21"/>
        <v>46961717</v>
      </c>
      <c r="Z101" s="53">
        <f t="shared" si="22"/>
        <v>64054555.310000002</v>
      </c>
    </row>
    <row r="102" spans="2:26" x14ac:dyDescent="0.3">
      <c r="B102" s="60" t="s">
        <v>123</v>
      </c>
      <c r="C102" s="41">
        <v>2.85</v>
      </c>
      <c r="D102" s="41">
        <v>2.8</v>
      </c>
      <c r="E102" s="41">
        <v>2.57</v>
      </c>
      <c r="F102" s="42">
        <v>2.57</v>
      </c>
      <c r="G102" s="43">
        <v>-0.28000000000000025</v>
      </c>
      <c r="H102" s="43">
        <v>-9.8245614035087812</v>
      </c>
      <c r="I102" s="44">
        <v>57849029</v>
      </c>
      <c r="J102" s="62">
        <v>148951962.53999999</v>
      </c>
      <c r="K102" s="46">
        <v>1.5699999999999998</v>
      </c>
      <c r="L102" s="47"/>
      <c r="V102" s="7" t="str">
        <f t="shared" si="19"/>
        <v>ROYALEX</v>
      </c>
      <c r="W102" s="52">
        <f t="shared" si="23"/>
        <v>-9.8245614035087817E-2</v>
      </c>
      <c r="X102" s="52">
        <f t="shared" si="20"/>
        <v>1.5699999999999998</v>
      </c>
      <c r="Y102" s="53">
        <f t="shared" si="21"/>
        <v>57849029</v>
      </c>
      <c r="Z102" s="53">
        <f t="shared" si="22"/>
        <v>148951962.53999999</v>
      </c>
    </row>
    <row r="103" spans="2:26" x14ac:dyDescent="0.3">
      <c r="B103" s="60" t="s">
        <v>124</v>
      </c>
      <c r="C103" s="41">
        <v>3.96</v>
      </c>
      <c r="D103" s="41">
        <v>3.96</v>
      </c>
      <c r="E103" s="41">
        <v>3.95</v>
      </c>
      <c r="F103" s="42">
        <v>3.95</v>
      </c>
      <c r="G103" s="43">
        <v>-9.9999999999997868E-3</v>
      </c>
      <c r="H103" s="43">
        <v>-0.2525252525252471</v>
      </c>
      <c r="I103" s="44">
        <v>1179213</v>
      </c>
      <c r="J103" s="62">
        <v>4594115.24</v>
      </c>
      <c r="K103" s="46">
        <v>0.58000000000000007</v>
      </c>
      <c r="L103" s="47"/>
      <c r="V103" s="7" t="str">
        <f t="shared" si="19"/>
        <v>RTBRISCOE</v>
      </c>
      <c r="W103" s="52">
        <f t="shared" si="23"/>
        <v>-2.5252525252524708E-3</v>
      </c>
      <c r="X103" s="52">
        <f t="shared" si="20"/>
        <v>0.58000000000000007</v>
      </c>
      <c r="Y103" s="53">
        <f t="shared" si="21"/>
        <v>1179213</v>
      </c>
      <c r="Z103" s="53">
        <f t="shared" si="22"/>
        <v>4594115.24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75967</v>
      </c>
      <c r="J104" s="62">
        <v>420539</v>
      </c>
      <c r="K104" s="46">
        <v>1.6699029126213594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1.6699029126213594</v>
      </c>
      <c r="Y104" s="53">
        <f t="shared" si="21"/>
        <v>75967</v>
      </c>
      <c r="Z104" s="53">
        <f t="shared" si="22"/>
        <v>420539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76526</v>
      </c>
      <c r="J105" s="62">
        <v>411950968.30000001</v>
      </c>
      <c r="K105" s="46">
        <v>-5.6263157894736793E-2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-5.6263157894736793E-2</v>
      </c>
      <c r="Y105" s="53">
        <f t="shared" si="21"/>
        <v>76526</v>
      </c>
      <c r="Z105" s="53">
        <f t="shared" si="22"/>
        <v>411950968.30000001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61</v>
      </c>
      <c r="J106" s="62">
        <v>16553.05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61</v>
      </c>
      <c r="Z106" s="53">
        <f t="shared" si="22"/>
        <v>16553.05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113012</v>
      </c>
      <c r="J107" s="62">
        <v>9476866.3000000007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113012</v>
      </c>
      <c r="Z107" s="53">
        <f t="shared" si="22"/>
        <v>9476866.3000000007</v>
      </c>
    </row>
    <row r="108" spans="2:26" x14ac:dyDescent="0.3">
      <c r="B108" s="60" t="s">
        <v>129</v>
      </c>
      <c r="C108" s="41">
        <v>3.24</v>
      </c>
      <c r="D108" s="61">
        <v>3</v>
      </c>
      <c r="E108" s="61">
        <v>2.92</v>
      </c>
      <c r="F108" s="42">
        <v>2.92</v>
      </c>
      <c r="G108" s="43">
        <v>-0.32000000000000028</v>
      </c>
      <c r="H108" s="43">
        <v>-9.8765432098765515</v>
      </c>
      <c r="I108" s="44">
        <v>62153740</v>
      </c>
      <c r="J108" s="62">
        <v>182325787.93000001</v>
      </c>
      <c r="K108" s="46">
        <v>1.6071428571428568</v>
      </c>
      <c r="L108" s="47"/>
      <c r="V108" s="7" t="str">
        <f t="shared" si="19"/>
        <v>SOVRENINS</v>
      </c>
      <c r="W108" s="52">
        <f t="shared" si="23"/>
        <v>-9.876543209876551E-2</v>
      </c>
      <c r="X108" s="52">
        <f t="shared" si="20"/>
        <v>1.6071428571428568</v>
      </c>
      <c r="Y108" s="53">
        <f t="shared" si="21"/>
        <v>62153740</v>
      </c>
      <c r="Z108" s="53">
        <f t="shared" si="22"/>
        <v>182325787.93000001</v>
      </c>
    </row>
    <row r="109" spans="2:26" x14ac:dyDescent="0.3">
      <c r="B109" s="60" t="s">
        <v>130</v>
      </c>
      <c r="C109" s="41">
        <v>111.1</v>
      </c>
      <c r="D109" s="41">
        <v>111.1</v>
      </c>
      <c r="E109" s="41">
        <v>111.1</v>
      </c>
      <c r="F109" s="42">
        <v>111.1</v>
      </c>
      <c r="G109" s="43">
        <v>0</v>
      </c>
      <c r="H109" s="43">
        <v>0</v>
      </c>
      <c r="I109" s="44">
        <v>130543</v>
      </c>
      <c r="J109" s="62">
        <v>13782475.75</v>
      </c>
      <c r="K109" s="46">
        <v>0.9288194444444442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0.9288194444444442</v>
      </c>
      <c r="Y109" s="53">
        <f t="shared" si="21"/>
        <v>130543</v>
      </c>
      <c r="Z109" s="53">
        <f t="shared" si="22"/>
        <v>13782475.75</v>
      </c>
    </row>
    <row r="110" spans="2:26" x14ac:dyDescent="0.3">
      <c r="B110" s="60" t="s">
        <v>131</v>
      </c>
      <c r="C110" s="41">
        <v>7.9</v>
      </c>
      <c r="D110" s="41">
        <v>7.95</v>
      </c>
      <c r="E110" s="41">
        <v>7.4</v>
      </c>
      <c r="F110" s="42">
        <v>7.5</v>
      </c>
      <c r="G110" s="43">
        <v>-0.40000000000000036</v>
      </c>
      <c r="H110" s="43">
        <v>-5.0632911392405102</v>
      </c>
      <c r="I110" s="44">
        <v>20658843</v>
      </c>
      <c r="J110" s="62">
        <v>156359326.44</v>
      </c>
      <c r="K110" s="46">
        <v>0.33928571428571441</v>
      </c>
      <c r="L110" s="47"/>
      <c r="V110" s="7" t="str">
        <f t="shared" si="19"/>
        <v>STERLINGNG</v>
      </c>
      <c r="W110" s="52">
        <f t="shared" si="23"/>
        <v>-5.0632911392405104E-2</v>
      </c>
      <c r="X110" s="52">
        <f t="shared" si="20"/>
        <v>0.33928571428571441</v>
      </c>
      <c r="Y110" s="53">
        <f t="shared" si="21"/>
        <v>20658843</v>
      </c>
      <c r="Z110" s="53">
        <f t="shared" si="22"/>
        <v>156359326.44</v>
      </c>
    </row>
    <row r="111" spans="2:26" x14ac:dyDescent="0.3">
      <c r="B111" s="60" t="s">
        <v>132</v>
      </c>
      <c r="C111" s="41">
        <v>6.35</v>
      </c>
      <c r="D111" s="61">
        <v>6.65</v>
      </c>
      <c r="E111" s="61">
        <v>5.72</v>
      </c>
      <c r="F111" s="42">
        <v>6.19</v>
      </c>
      <c r="G111" s="43">
        <v>-0.15999999999999925</v>
      </c>
      <c r="H111" s="43">
        <v>-2.5196850393700672</v>
      </c>
      <c r="I111" s="44">
        <v>5130189</v>
      </c>
      <c r="J111" s="62">
        <v>30391906.969999999</v>
      </c>
      <c r="K111" s="46">
        <v>-0.42418604651162783</v>
      </c>
      <c r="L111" s="47"/>
      <c r="V111" s="7" t="str">
        <f t="shared" si="19"/>
        <v>SUNUASSUR</v>
      </c>
      <c r="W111" s="52">
        <f t="shared" si="23"/>
        <v>-2.5196850393700673E-2</v>
      </c>
      <c r="X111" s="52">
        <f t="shared" si="20"/>
        <v>-0.42418604651162783</v>
      </c>
      <c r="Y111" s="53">
        <f t="shared" si="21"/>
        <v>5130189</v>
      </c>
      <c r="Z111" s="53">
        <f t="shared" si="22"/>
        <v>30391906.969999999</v>
      </c>
    </row>
    <row r="112" spans="2:26" x14ac:dyDescent="0.3">
      <c r="B112" s="60" t="s">
        <v>133</v>
      </c>
      <c r="C112" s="41">
        <v>2.6</v>
      </c>
      <c r="D112" s="61">
        <v>2.63</v>
      </c>
      <c r="E112" s="61">
        <v>2.59</v>
      </c>
      <c r="F112" s="42">
        <v>2.63</v>
      </c>
      <c r="G112" s="43">
        <v>2.9999999999999805E-2</v>
      </c>
      <c r="H112" s="43">
        <v>1.1538461538461462</v>
      </c>
      <c r="I112" s="44">
        <v>2170658</v>
      </c>
      <c r="J112" s="62">
        <v>5638953.6200000001</v>
      </c>
      <c r="K112" s="46">
        <v>0.28292682926829271</v>
      </c>
      <c r="L112" s="47"/>
      <c r="V112" s="7" t="str">
        <f t="shared" si="19"/>
        <v>TANTALIZER</v>
      </c>
      <c r="W112" s="52">
        <f t="shared" si="23"/>
        <v>1.1538461538461463E-2</v>
      </c>
      <c r="X112" s="52">
        <f t="shared" si="20"/>
        <v>0.28292682926829271</v>
      </c>
      <c r="Y112" s="53">
        <f t="shared" si="21"/>
        <v>2170658</v>
      </c>
      <c r="Z112" s="53">
        <f t="shared" si="22"/>
        <v>5638953.6200000001</v>
      </c>
    </row>
    <row r="113" spans="2:34" x14ac:dyDescent="0.3">
      <c r="B113" s="60" t="s">
        <v>134</v>
      </c>
      <c r="C113" s="41">
        <v>3.7</v>
      </c>
      <c r="D113" s="61">
        <v>3.7</v>
      </c>
      <c r="E113" s="61">
        <v>3.7</v>
      </c>
      <c r="F113" s="42">
        <v>3.7</v>
      </c>
      <c r="G113" s="43">
        <v>0</v>
      </c>
      <c r="H113" s="43">
        <v>0</v>
      </c>
      <c r="I113" s="44">
        <v>225464</v>
      </c>
      <c r="J113" s="62">
        <v>780631.08</v>
      </c>
      <c r="K113" s="46">
        <v>0.9576719576719579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0.9576719576719579</v>
      </c>
      <c r="Y113" s="53">
        <f t="shared" si="21"/>
        <v>225464</v>
      </c>
      <c r="Z113" s="53">
        <f t="shared" si="22"/>
        <v>780631.08</v>
      </c>
    </row>
    <row r="114" spans="2:34" x14ac:dyDescent="0.3">
      <c r="B114" s="60" t="s">
        <v>135</v>
      </c>
      <c r="C114" s="41">
        <v>14.5</v>
      </c>
      <c r="D114" s="41">
        <v>13.99</v>
      </c>
      <c r="E114" s="41">
        <v>13.45</v>
      </c>
      <c r="F114" s="42">
        <v>13.7</v>
      </c>
      <c r="G114" s="43">
        <v>-0.80000000000000071</v>
      </c>
      <c r="H114" s="43">
        <v>-5.5172413793103496</v>
      </c>
      <c r="I114" s="44">
        <v>3194440</v>
      </c>
      <c r="J114" s="62">
        <v>43906936.32</v>
      </c>
      <c r="K114" s="46">
        <v>4.4799999999999995</v>
      </c>
      <c r="L114" s="47"/>
      <c r="V114" s="7" t="str">
        <f t="shared" si="19"/>
        <v>TIP</v>
      </c>
      <c r="W114" s="52">
        <f t="shared" si="23"/>
        <v>-5.5172413793103496E-2</v>
      </c>
      <c r="X114" s="52">
        <f t="shared" si="20"/>
        <v>4.4799999999999995</v>
      </c>
      <c r="Y114" s="53">
        <f t="shared" si="21"/>
        <v>3194440</v>
      </c>
      <c r="Z114" s="53">
        <f t="shared" si="22"/>
        <v>43906936.32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88497</v>
      </c>
      <c r="J115" s="62">
        <v>55950612.100000001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88497</v>
      </c>
      <c r="Z115" s="53">
        <f t="shared" si="22"/>
        <v>55950612.100000001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25345</v>
      </c>
      <c r="J116" s="62">
        <v>4213046.0999999996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25345</v>
      </c>
      <c r="Z116" s="53">
        <f t="shared" si="22"/>
        <v>4213046.0999999996</v>
      </c>
    </row>
    <row r="117" spans="2:34" x14ac:dyDescent="0.3">
      <c r="B117" s="60" t="s">
        <v>138</v>
      </c>
      <c r="C117" s="41">
        <v>50.05</v>
      </c>
      <c r="D117" s="61">
        <v>50.1</v>
      </c>
      <c r="E117" s="61">
        <v>50.05</v>
      </c>
      <c r="F117" s="42">
        <v>50.1</v>
      </c>
      <c r="G117" s="43">
        <v>5.0000000000004263E-2</v>
      </c>
      <c r="H117" s="43">
        <v>9.9900099900108424E-2</v>
      </c>
      <c r="I117" s="71">
        <v>2329753</v>
      </c>
      <c r="J117" s="62">
        <v>116856184.3</v>
      </c>
      <c r="K117" s="46">
        <v>0.15172413793103456</v>
      </c>
      <c r="V117" s="7" t="str">
        <f t="shared" si="19"/>
        <v>TRANSCORP</v>
      </c>
      <c r="W117" s="52">
        <f t="shared" si="23"/>
        <v>9.9900099900108422E-4</v>
      </c>
      <c r="X117" s="52">
        <f t="shared" si="20"/>
        <v>0.15172413793103456</v>
      </c>
      <c r="Y117" s="53">
        <f t="shared" si="21"/>
        <v>2329753</v>
      </c>
      <c r="Z117" s="53">
        <f t="shared" si="22"/>
        <v>116856184.3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2100</v>
      </c>
      <c r="J118" s="62">
        <v>4515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2100</v>
      </c>
      <c r="Z118" s="53">
        <f t="shared" si="22"/>
        <v>4515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v>0</v>
      </c>
      <c r="H119" s="43">
        <v>0</v>
      </c>
      <c r="I119" s="44">
        <v>253092</v>
      </c>
      <c r="J119" s="62">
        <v>66245065.600000001</v>
      </c>
      <c r="K119" s="46">
        <v>-0.20394554042789659</v>
      </c>
      <c r="V119" s="7" t="str">
        <f t="shared" si="19"/>
        <v>TRANSPOWER</v>
      </c>
      <c r="W119" s="52">
        <f t="shared" si="23"/>
        <v>0</v>
      </c>
      <c r="X119" s="52">
        <f t="shared" si="20"/>
        <v>-0.20394554042789659</v>
      </c>
      <c r="Y119" s="53">
        <f t="shared" si="21"/>
        <v>253092</v>
      </c>
      <c r="Z119" s="53">
        <f t="shared" si="22"/>
        <v>66245065.600000001</v>
      </c>
    </row>
    <row r="120" spans="2:34" x14ac:dyDescent="0.3">
      <c r="B120" s="60" t="s">
        <v>141</v>
      </c>
      <c r="C120" s="41">
        <v>5.17</v>
      </c>
      <c r="D120" s="41">
        <v>5.6</v>
      </c>
      <c r="E120" s="41">
        <v>5.6</v>
      </c>
      <c r="F120" s="42">
        <v>5.6</v>
      </c>
      <c r="G120" s="43">
        <v>0.42999999999999972</v>
      </c>
      <c r="H120" s="43">
        <v>8.3172147001934178</v>
      </c>
      <c r="I120" s="44">
        <v>483482</v>
      </c>
      <c r="J120" s="62">
        <v>2674667.58</v>
      </c>
      <c r="K120" s="46">
        <v>1.7317073170731709</v>
      </c>
      <c r="V120" s="7" t="str">
        <f t="shared" si="19"/>
        <v>TRIPPLEG</v>
      </c>
      <c r="W120" s="52">
        <f t="shared" si="23"/>
        <v>8.3172147001934177E-2</v>
      </c>
      <c r="X120" s="52">
        <f t="shared" si="20"/>
        <v>1.7317073170731709</v>
      </c>
      <c r="Y120" s="53">
        <f t="shared" si="21"/>
        <v>483482</v>
      </c>
      <c r="Z120" s="53">
        <f t="shared" si="22"/>
        <v>2674667.58</v>
      </c>
    </row>
    <row r="121" spans="2:34" x14ac:dyDescent="0.3">
      <c r="B121" s="60" t="s">
        <v>142</v>
      </c>
      <c r="C121" s="41">
        <v>79.95</v>
      </c>
      <c r="D121" s="41">
        <v>79.95</v>
      </c>
      <c r="E121" s="41">
        <v>79.95</v>
      </c>
      <c r="F121" s="42">
        <v>79.95</v>
      </c>
      <c r="G121" s="43">
        <v>0</v>
      </c>
      <c r="H121" s="43">
        <v>0</v>
      </c>
      <c r="I121" s="44">
        <v>454935</v>
      </c>
      <c r="J121" s="62">
        <v>34331700.200000003</v>
      </c>
      <c r="K121" s="46">
        <v>1.5421303656597778</v>
      </c>
      <c r="V121" s="7" t="str">
        <f t="shared" si="19"/>
        <v>UACN</v>
      </c>
      <c r="W121" s="52">
        <f t="shared" si="23"/>
        <v>0</v>
      </c>
      <c r="X121" s="52">
        <f t="shared" si="20"/>
        <v>1.5421303656597778</v>
      </c>
      <c r="Y121" s="53">
        <f t="shared" si="21"/>
        <v>454935</v>
      </c>
      <c r="Z121" s="53">
        <f t="shared" si="22"/>
        <v>34331700.200000003</v>
      </c>
    </row>
    <row r="122" spans="2:34" x14ac:dyDescent="0.3">
      <c r="B122" s="60" t="s">
        <v>143</v>
      </c>
      <c r="C122" s="41">
        <v>48.3</v>
      </c>
      <c r="D122" s="61">
        <v>48.7</v>
      </c>
      <c r="E122" s="61">
        <v>48</v>
      </c>
      <c r="F122" s="42">
        <v>48</v>
      </c>
      <c r="G122" s="43">
        <v>-0.29999999999999716</v>
      </c>
      <c r="H122" s="43">
        <v>-0.62111801242235443</v>
      </c>
      <c r="I122" s="44">
        <v>13987325</v>
      </c>
      <c r="J122" s="62">
        <v>675877204.54999995</v>
      </c>
      <c r="K122" s="46">
        <v>0.41176470588235303</v>
      </c>
      <c r="V122" s="7" t="str">
        <f t="shared" si="19"/>
        <v>UBA</v>
      </c>
      <c r="W122" s="52">
        <f t="shared" si="23"/>
        <v>-6.211180124223544E-3</v>
      </c>
      <c r="X122" s="52">
        <f t="shared" si="20"/>
        <v>0.41176470588235303</v>
      </c>
      <c r="Y122" s="53">
        <f t="shared" si="21"/>
        <v>13987325</v>
      </c>
      <c r="Z122" s="53">
        <f t="shared" si="22"/>
        <v>675877204.54999995</v>
      </c>
    </row>
    <row r="123" spans="2:34" x14ac:dyDescent="0.3">
      <c r="B123" s="60" t="s">
        <v>144</v>
      </c>
      <c r="C123" s="41">
        <v>19.5</v>
      </c>
      <c r="D123" s="41">
        <v>19.5</v>
      </c>
      <c r="E123" s="41">
        <v>19.25</v>
      </c>
      <c r="F123" s="42">
        <v>19.25</v>
      </c>
      <c r="G123" s="43">
        <v>-0.25</v>
      </c>
      <c r="H123" s="43">
        <v>-1.2820512820512819</v>
      </c>
      <c r="I123" s="44">
        <v>4702451</v>
      </c>
      <c r="J123" s="62">
        <v>91218995.150000006</v>
      </c>
      <c r="K123" s="46">
        <v>-5.6372549019607754E-2</v>
      </c>
      <c r="V123" s="7" t="str">
        <f t="shared" si="19"/>
        <v>UCAP</v>
      </c>
      <c r="W123" s="52">
        <f t="shared" si="23"/>
        <v>-1.282051282051282E-2</v>
      </c>
      <c r="X123" s="52">
        <f t="shared" si="20"/>
        <v>-5.6372549019607754E-2</v>
      </c>
      <c r="Y123" s="53">
        <f t="shared" si="21"/>
        <v>4702451</v>
      </c>
      <c r="Z123" s="53">
        <f t="shared" si="22"/>
        <v>91218995.150000006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3992</v>
      </c>
      <c r="J124" s="62">
        <v>240732.79999999999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3992</v>
      </c>
      <c r="Z124" s="53">
        <f t="shared" si="22"/>
        <v>240732.79999999999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71.400000000000006</v>
      </c>
      <c r="D125" s="41">
        <v>71.5</v>
      </c>
      <c r="E125" s="41">
        <v>71.5</v>
      </c>
      <c r="F125" s="42">
        <v>71.5</v>
      </c>
      <c r="G125" s="43">
        <v>9.9999999999994316E-2</v>
      </c>
      <c r="H125" s="43">
        <v>0.14005602240895559</v>
      </c>
      <c r="I125" s="44">
        <v>1170719</v>
      </c>
      <c r="J125" s="62">
        <v>83869290.799999997</v>
      </c>
      <c r="K125" s="46">
        <v>1.1699544764795142</v>
      </c>
      <c r="V125" s="7" t="str">
        <f t="shared" si="19"/>
        <v>UNILEVER</v>
      </c>
      <c r="W125" s="52">
        <f t="shared" si="23"/>
        <v>1.4005602240895559E-3</v>
      </c>
      <c r="X125" s="52">
        <f t="shared" si="20"/>
        <v>1.1699544764795142</v>
      </c>
      <c r="Y125" s="53">
        <f t="shared" si="21"/>
        <v>1170719</v>
      </c>
      <c r="Z125" s="53">
        <f t="shared" si="22"/>
        <v>83869290.799999997</v>
      </c>
    </row>
    <row r="126" spans="2:34" x14ac:dyDescent="0.3">
      <c r="B126" s="60" t="s">
        <v>147</v>
      </c>
      <c r="C126" s="41">
        <v>11.1</v>
      </c>
      <c r="D126" s="41">
        <v>11.2</v>
      </c>
      <c r="E126" s="41">
        <v>11.2</v>
      </c>
      <c r="F126" s="42">
        <v>11.2</v>
      </c>
      <c r="G126" s="43">
        <v>9.9999999999999645E-2</v>
      </c>
      <c r="H126" s="43">
        <v>0.90090090090089781</v>
      </c>
      <c r="I126" s="44">
        <v>252635</v>
      </c>
      <c r="J126" s="62">
        <v>2922710.05</v>
      </c>
      <c r="K126" s="46">
        <v>0.55555555555555536</v>
      </c>
      <c r="V126" s="7" t="str">
        <f t="shared" si="19"/>
        <v>UNIONDICON</v>
      </c>
      <c r="W126" s="52">
        <f t="shared" si="23"/>
        <v>9.0090090090089777E-3</v>
      </c>
      <c r="X126" s="52">
        <f t="shared" si="20"/>
        <v>0.55555555555555536</v>
      </c>
      <c r="Y126" s="53">
        <f t="shared" si="21"/>
        <v>252635</v>
      </c>
      <c r="Z126" s="53">
        <f t="shared" si="22"/>
        <v>2922710.05</v>
      </c>
    </row>
    <row r="127" spans="2:34" x14ac:dyDescent="0.3">
      <c r="B127" s="60" t="s">
        <v>148</v>
      </c>
      <c r="C127" s="41">
        <v>1.32</v>
      </c>
      <c r="D127" s="41">
        <v>1.3</v>
      </c>
      <c r="E127" s="41">
        <v>1.19</v>
      </c>
      <c r="F127" s="42">
        <v>1.22</v>
      </c>
      <c r="G127" s="43">
        <v>-0.10000000000000009</v>
      </c>
      <c r="H127" s="43">
        <v>-7.5757575757575815</v>
      </c>
      <c r="I127" s="44">
        <v>308801961</v>
      </c>
      <c r="J127" s="62">
        <v>371126847.81999999</v>
      </c>
      <c r="K127" s="46">
        <v>0.8484848484848484</v>
      </c>
      <c r="V127" s="7" t="str">
        <f t="shared" si="19"/>
        <v>UNIVINSURE</v>
      </c>
      <c r="W127" s="52">
        <f t="shared" si="23"/>
        <v>-7.5757575757575815E-2</v>
      </c>
      <c r="X127" s="52">
        <f t="shared" si="20"/>
        <v>0.8484848484848484</v>
      </c>
      <c r="Y127" s="53">
        <f t="shared" si="21"/>
        <v>308801961</v>
      </c>
      <c r="Z127" s="53">
        <f t="shared" si="22"/>
        <v>371126847.81999999</v>
      </c>
    </row>
    <row r="128" spans="2:34" x14ac:dyDescent="0.3">
      <c r="B128" s="60" t="s">
        <v>149</v>
      </c>
      <c r="C128" s="41">
        <v>7.2</v>
      </c>
      <c r="D128" s="41">
        <v>6.56</v>
      </c>
      <c r="E128" s="41">
        <v>6.48</v>
      </c>
      <c r="F128" s="42">
        <v>6.5</v>
      </c>
      <c r="G128" s="43">
        <v>-0.70000000000000018</v>
      </c>
      <c r="H128" s="43">
        <v>-9.7222222222222232</v>
      </c>
      <c r="I128" s="44">
        <v>7036322</v>
      </c>
      <c r="J128" s="62">
        <v>45784006.25</v>
      </c>
      <c r="K128" s="46">
        <v>3.0880503144654083</v>
      </c>
      <c r="V128" s="7" t="str">
        <f t="shared" si="19"/>
        <v>UPDC</v>
      </c>
      <c r="W128" s="52">
        <f t="shared" si="23"/>
        <v>-9.7222222222222238E-2</v>
      </c>
      <c r="X128" s="52">
        <f t="shared" si="20"/>
        <v>3.0880503144654083</v>
      </c>
      <c r="Y128" s="53">
        <f t="shared" si="21"/>
        <v>7036322</v>
      </c>
      <c r="Z128" s="53">
        <f t="shared" si="22"/>
        <v>45784006.25</v>
      </c>
    </row>
    <row r="129" spans="2:26" x14ac:dyDescent="0.3">
      <c r="B129" s="60" t="s">
        <v>150</v>
      </c>
      <c r="C129" s="41">
        <v>8</v>
      </c>
      <c r="D129" s="41">
        <v>8</v>
      </c>
      <c r="E129" s="41">
        <v>8</v>
      </c>
      <c r="F129" s="42">
        <v>8</v>
      </c>
      <c r="G129" s="43">
        <v>0</v>
      </c>
      <c r="H129" s="43">
        <v>0</v>
      </c>
      <c r="I129" s="44">
        <v>447491</v>
      </c>
      <c r="J129" s="62">
        <v>3657500.45</v>
      </c>
      <c r="K129" s="46">
        <v>0.60000000000000009</v>
      </c>
      <c r="V129" s="7" t="str">
        <f t="shared" si="19"/>
        <v>UPDCREIT</v>
      </c>
      <c r="W129" s="52">
        <f t="shared" si="23"/>
        <v>0</v>
      </c>
      <c r="X129" s="52">
        <f t="shared" si="20"/>
        <v>0.60000000000000009</v>
      </c>
      <c r="Y129" s="53">
        <f t="shared" si="21"/>
        <v>447491</v>
      </c>
      <c r="Z129" s="53">
        <f t="shared" si="22"/>
        <v>3657500.45</v>
      </c>
    </row>
    <row r="130" spans="2:26" x14ac:dyDescent="0.3">
      <c r="B130" s="60" t="s">
        <v>151</v>
      </c>
      <c r="C130" s="41">
        <v>6.81</v>
      </c>
      <c r="D130" s="41">
        <v>6.5</v>
      </c>
      <c r="E130" s="41">
        <v>6.5</v>
      </c>
      <c r="F130" s="42">
        <v>6.5</v>
      </c>
      <c r="G130" s="43">
        <v>-0.30999999999999961</v>
      </c>
      <c r="H130" s="43">
        <v>-4.5521292217327405</v>
      </c>
      <c r="I130" s="44">
        <v>460333</v>
      </c>
      <c r="J130" s="62">
        <v>2951260.84</v>
      </c>
      <c r="K130" s="46">
        <v>0.68831168831168821</v>
      </c>
      <c r="V130" s="7" t="str">
        <f t="shared" si="19"/>
        <v>UPL</v>
      </c>
      <c r="W130" s="52">
        <f t="shared" si="23"/>
        <v>-4.5521292217327404E-2</v>
      </c>
      <c r="X130" s="52">
        <f t="shared" si="20"/>
        <v>0.68831168831168821</v>
      </c>
      <c r="Y130" s="53">
        <f t="shared" si="21"/>
        <v>460333</v>
      </c>
      <c r="Z130" s="53">
        <f t="shared" si="22"/>
        <v>2951260.84</v>
      </c>
    </row>
    <row r="131" spans="2:26" x14ac:dyDescent="0.3">
      <c r="B131" s="60" t="s">
        <v>152</v>
      </c>
      <c r="C131" s="41">
        <v>2.52</v>
      </c>
      <c r="D131" s="41">
        <v>2.2999999999999998</v>
      </c>
      <c r="E131" s="41">
        <v>2.27</v>
      </c>
      <c r="F131" s="42">
        <v>2.27</v>
      </c>
      <c r="G131" s="43">
        <v>-0.25</v>
      </c>
      <c r="H131" s="43">
        <v>-9.9206349206349209</v>
      </c>
      <c r="I131" s="44">
        <v>70423548</v>
      </c>
      <c r="J131" s="62">
        <v>160030348.66999999</v>
      </c>
      <c r="K131" s="46">
        <v>0.66911764705882337</v>
      </c>
      <c r="V131" s="7" t="str">
        <f t="shared" si="19"/>
        <v>VERITASKAP</v>
      </c>
      <c r="W131" s="52">
        <f t="shared" si="23"/>
        <v>-9.9206349206349215E-2</v>
      </c>
      <c r="X131" s="52">
        <f t="shared" si="20"/>
        <v>0.66911764705882337</v>
      </c>
      <c r="Y131" s="53">
        <f t="shared" si="21"/>
        <v>70423548</v>
      </c>
      <c r="Z131" s="53">
        <f t="shared" si="22"/>
        <v>160030348.66999999</v>
      </c>
    </row>
    <row r="132" spans="2:26" x14ac:dyDescent="0.3">
      <c r="B132" s="60" t="s">
        <v>153</v>
      </c>
      <c r="C132" s="41">
        <v>11.8</v>
      </c>
      <c r="D132" s="41">
        <v>12</v>
      </c>
      <c r="E132" s="41">
        <v>11.8</v>
      </c>
      <c r="F132" s="42">
        <v>11.9</v>
      </c>
      <c r="G132" s="43">
        <v>9.9999999999999645E-2</v>
      </c>
      <c r="H132" s="43">
        <v>0.84745762711864092</v>
      </c>
      <c r="I132" s="44">
        <v>3658135</v>
      </c>
      <c r="J132" s="62">
        <v>43519146.799999997</v>
      </c>
      <c r="K132" s="46">
        <v>-0.73198198198198194</v>
      </c>
      <c r="V132" s="7" t="str">
        <f t="shared" si="19"/>
        <v>VFDGROUP</v>
      </c>
      <c r="W132" s="52">
        <f t="shared" si="23"/>
        <v>8.4745762711864094E-3</v>
      </c>
      <c r="X132" s="52">
        <f t="shared" si="20"/>
        <v>-0.73198198198198194</v>
      </c>
      <c r="Y132" s="53">
        <f t="shared" si="21"/>
        <v>3658135</v>
      </c>
      <c r="Z132" s="53">
        <f t="shared" si="22"/>
        <v>43519146.799999997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v>0</v>
      </c>
      <c r="H133" s="43">
        <v>0</v>
      </c>
      <c r="I133" s="44">
        <v>392795</v>
      </c>
      <c r="J133" s="62">
        <v>29468438.800000001</v>
      </c>
      <c r="K133" s="46">
        <v>2.5608695652173914</v>
      </c>
      <c r="V133" s="7" t="str">
        <f t="shared" si="19"/>
        <v>VITAFOAM</v>
      </c>
      <c r="W133" s="52">
        <f t="shared" si="23"/>
        <v>0</v>
      </c>
      <c r="X133" s="52">
        <f t="shared" si="20"/>
        <v>2.5608695652173914</v>
      </c>
      <c r="Y133" s="53">
        <f t="shared" si="21"/>
        <v>392795</v>
      </c>
      <c r="Z133" s="53">
        <f t="shared" si="22"/>
        <v>29468438.800000001</v>
      </c>
    </row>
    <row r="134" spans="2:26" x14ac:dyDescent="0.3">
      <c r="B134" s="60" t="s">
        <v>155</v>
      </c>
      <c r="C134" s="41">
        <v>138</v>
      </c>
      <c r="D134" s="41">
        <v>138</v>
      </c>
      <c r="E134" s="41">
        <v>137.19999999999999</v>
      </c>
      <c r="F134" s="42">
        <v>138</v>
      </c>
      <c r="G134" s="43">
        <v>0</v>
      </c>
      <c r="H134" s="43">
        <v>0</v>
      </c>
      <c r="I134" s="44">
        <v>5074600</v>
      </c>
      <c r="J134" s="62">
        <v>699661463.35000002</v>
      </c>
      <c r="K134" s="46">
        <v>0.97283774124374545</v>
      </c>
      <c r="V134" s="7" t="str">
        <f t="shared" si="19"/>
        <v>WAPCO</v>
      </c>
      <c r="W134" s="52">
        <f t="shared" si="23"/>
        <v>0</v>
      </c>
      <c r="X134" s="52">
        <f t="shared" si="20"/>
        <v>0.97283774124374545</v>
      </c>
      <c r="Y134" s="53">
        <f t="shared" si="21"/>
        <v>5074600</v>
      </c>
      <c r="Z134" s="53">
        <f t="shared" si="22"/>
        <v>699661463.35000002</v>
      </c>
    </row>
    <row r="135" spans="2:26" x14ac:dyDescent="0.3">
      <c r="B135" s="60" t="s">
        <v>156</v>
      </c>
      <c r="C135" s="41">
        <v>4.03</v>
      </c>
      <c r="D135" s="41">
        <v>3.8</v>
      </c>
      <c r="E135" s="41">
        <v>3.63</v>
      </c>
      <c r="F135" s="42">
        <v>3.63</v>
      </c>
      <c r="G135" s="43">
        <v>-0.40000000000000036</v>
      </c>
      <c r="H135" s="43">
        <v>-9.9255583126550952</v>
      </c>
      <c r="I135" s="44">
        <v>28595116</v>
      </c>
      <c r="J135" s="62">
        <v>104905111.95999999</v>
      </c>
      <c r="K135" s="46">
        <v>0.61333333333333329</v>
      </c>
      <c r="V135" s="7" t="str">
        <f t="shared" si="19"/>
        <v>WAPIC</v>
      </c>
      <c r="W135" s="52">
        <f t="shared" si="23"/>
        <v>-9.9255583126550959E-2</v>
      </c>
      <c r="X135" s="52">
        <f t="shared" si="20"/>
        <v>0.61333333333333329</v>
      </c>
      <c r="Y135" s="53">
        <f t="shared" si="21"/>
        <v>28595116</v>
      </c>
      <c r="Z135" s="53">
        <f t="shared" si="22"/>
        <v>104905111.95999999</v>
      </c>
    </row>
    <row r="136" spans="2:26" x14ac:dyDescent="0.3">
      <c r="B136" s="60" t="s">
        <v>157</v>
      </c>
      <c r="C136" s="41">
        <v>20.7</v>
      </c>
      <c r="D136" s="41">
        <v>22.75</v>
      </c>
      <c r="E136" s="41">
        <v>22.3</v>
      </c>
      <c r="F136" s="42">
        <v>22.75</v>
      </c>
      <c r="G136" s="43">
        <v>2.0500000000000007</v>
      </c>
      <c r="H136" s="43">
        <v>9.9033816425120804</v>
      </c>
      <c r="I136" s="44">
        <v>2114342</v>
      </c>
      <c r="J136" s="62">
        <v>46705949.700000003</v>
      </c>
      <c r="K136" s="46">
        <v>1.5</v>
      </c>
      <c r="V136" s="7" t="str">
        <f t="shared" si="19"/>
        <v>WEMABANK</v>
      </c>
      <c r="W136" s="52">
        <f t="shared" si="23"/>
        <v>9.903381642512081E-2</v>
      </c>
      <c r="X136" s="52">
        <f t="shared" si="20"/>
        <v>1.5</v>
      </c>
      <c r="Y136" s="53">
        <f t="shared" si="21"/>
        <v>2114342</v>
      </c>
      <c r="Z136" s="53">
        <f t="shared" si="22"/>
        <v>46705949.700000003</v>
      </c>
    </row>
    <row r="137" spans="2:26" x14ac:dyDescent="0.3">
      <c r="B137" s="60" t="s">
        <v>158</v>
      </c>
      <c r="C137" s="41">
        <v>72</v>
      </c>
      <c r="D137" s="41">
        <v>72.400000000000006</v>
      </c>
      <c r="E137" s="41">
        <v>71.05</v>
      </c>
      <c r="F137" s="42">
        <v>72.400000000000006</v>
      </c>
      <c r="G137" s="43">
        <v>0.40000000000000568</v>
      </c>
      <c r="H137" s="43">
        <v>0.55555555555556346</v>
      </c>
      <c r="I137" s="44">
        <v>13810061</v>
      </c>
      <c r="J137" s="62">
        <v>992342149.10000002</v>
      </c>
      <c r="K137" s="46">
        <v>0.59120879120879133</v>
      </c>
      <c r="V137" s="7" t="str">
        <f t="shared" ref="V137:V138" si="24">IF(ISTEXT(B137),B137,"")</f>
        <v>ZENITHBANK</v>
      </c>
      <c r="W137" s="52">
        <f t="shared" si="23"/>
        <v>5.5555555555556347E-3</v>
      </c>
      <c r="X137" s="52">
        <f t="shared" ref="X137:X138" si="25">IF(ISTEXT(B137),K137,"")</f>
        <v>0.59120879120879133</v>
      </c>
      <c r="Y137" s="53">
        <f t="shared" ref="Y137:Y138" si="26">IF(ISTEXT(B137),I137,"")</f>
        <v>13810061</v>
      </c>
      <c r="Z137" s="53">
        <f t="shared" ref="Z137:Z138" si="27">IF(ISTEXT(B137),J137,"")</f>
        <v>992342149.10000002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2025-08-15T13:44:27Z</dcterms:created>
  <dcterms:modified xsi:type="dcterms:W3CDTF">2025-08-15T13:45:06Z</dcterms:modified>
</cp:coreProperties>
</file>