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0F22B98-AA0B-45B8-9349-A5BF5622F7CB}" xr6:coauthVersionLast="47" xr6:coauthVersionMax="47" xr10:uidLastSave="{00000000-0000-0000-0000-000000000000}"/>
  <bookViews>
    <workbookView xWindow="-108" yWindow="-108" windowWidth="23256" windowHeight="12456" xr2:uid="{B5AAD537-EB63-4AA8-9B97-CF597F787C7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K137" i="1"/>
  <c r="G137" i="1"/>
  <c r="H137" i="1" s="1"/>
  <c r="W137" i="1" s="1"/>
  <c r="Z136" i="1"/>
  <c r="Y136" i="1"/>
  <c r="X136" i="1"/>
  <c r="V136" i="1"/>
  <c r="K136" i="1"/>
  <c r="G136" i="1"/>
  <c r="H136" i="1" s="1"/>
  <c r="W136" i="1" s="1"/>
  <c r="Z135" i="1"/>
  <c r="Y135" i="1"/>
  <c r="X135" i="1"/>
  <c r="V135" i="1"/>
  <c r="K135" i="1"/>
  <c r="G135" i="1"/>
  <c r="H135" i="1" s="1"/>
  <c r="W135" i="1" s="1"/>
  <c r="Z134" i="1"/>
  <c r="Y134" i="1"/>
  <c r="X134" i="1"/>
  <c r="V134" i="1"/>
  <c r="K134" i="1"/>
  <c r="G134" i="1"/>
  <c r="H134" i="1" s="1"/>
  <c r="W134" i="1" s="1"/>
  <c r="Z133" i="1"/>
  <c r="Y133" i="1"/>
  <c r="X133" i="1"/>
  <c r="V133" i="1"/>
  <c r="K133" i="1"/>
  <c r="G133" i="1"/>
  <c r="H133" i="1" s="1"/>
  <c r="W133" i="1" s="1"/>
  <c r="Z132" i="1"/>
  <c r="Y132" i="1"/>
  <c r="X132" i="1"/>
  <c r="V132" i="1"/>
  <c r="K132" i="1"/>
  <c r="G132" i="1"/>
  <c r="H132" i="1" s="1"/>
  <c r="W132" i="1" s="1"/>
  <c r="Z131" i="1"/>
  <c r="Y131" i="1"/>
  <c r="X131" i="1"/>
  <c r="V131" i="1"/>
  <c r="K131" i="1"/>
  <c r="G131" i="1"/>
  <c r="H131" i="1" s="1"/>
  <c r="W131" i="1" s="1"/>
  <c r="Z130" i="1"/>
  <c r="Y130" i="1"/>
  <c r="X130" i="1"/>
  <c r="V130" i="1"/>
  <c r="K130" i="1"/>
  <c r="G130" i="1"/>
  <c r="H130" i="1" s="1"/>
  <c r="W130" i="1" s="1"/>
  <c r="Z129" i="1"/>
  <c r="Y129" i="1"/>
  <c r="X129" i="1"/>
  <c r="V129" i="1"/>
  <c r="K129" i="1"/>
  <c r="G129" i="1"/>
  <c r="H129" i="1" s="1"/>
  <c r="W129" i="1" s="1"/>
  <c r="Z128" i="1"/>
  <c r="Y128" i="1"/>
  <c r="X128" i="1"/>
  <c r="V128" i="1"/>
  <c r="K128" i="1"/>
  <c r="G128" i="1"/>
  <c r="H128" i="1" s="1"/>
  <c r="W128" i="1" s="1"/>
  <c r="Z127" i="1"/>
  <c r="Y127" i="1"/>
  <c r="X127" i="1"/>
  <c r="V127" i="1"/>
  <c r="K127" i="1"/>
  <c r="G127" i="1"/>
  <c r="H127" i="1" s="1"/>
  <c r="W127" i="1" s="1"/>
  <c r="Z126" i="1"/>
  <c r="Y126" i="1"/>
  <c r="X126" i="1"/>
  <c r="V126" i="1"/>
  <c r="K126" i="1"/>
  <c r="G126" i="1"/>
  <c r="H126" i="1" s="1"/>
  <c r="W126" i="1" s="1"/>
  <c r="Z125" i="1"/>
  <c r="Y125" i="1"/>
  <c r="X125" i="1"/>
  <c r="V125" i="1"/>
  <c r="K125" i="1"/>
  <c r="G125" i="1"/>
  <c r="H125" i="1" s="1"/>
  <c r="W125" i="1" s="1"/>
  <c r="Z124" i="1"/>
  <c r="Y124" i="1"/>
  <c r="V124" i="1"/>
  <c r="P124" i="1"/>
  <c r="O124" i="1"/>
  <c r="N124" i="1"/>
  <c r="L124" i="1"/>
  <c r="K124" i="1"/>
  <c r="X124" i="1" s="1"/>
  <c r="H124" i="1"/>
  <c r="W124" i="1" s="1"/>
  <c r="G124" i="1"/>
  <c r="Z123" i="1"/>
  <c r="Y123" i="1"/>
  <c r="X123" i="1"/>
  <c r="W123" i="1"/>
  <c r="V123" i="1"/>
  <c r="K123" i="1"/>
  <c r="H123" i="1"/>
  <c r="G123" i="1"/>
  <c r="Z122" i="1"/>
  <c r="Y122" i="1"/>
  <c r="W122" i="1"/>
  <c r="V122" i="1"/>
  <c r="K122" i="1"/>
  <c r="X122" i="1" s="1"/>
  <c r="H122" i="1"/>
  <c r="G122" i="1"/>
  <c r="Z121" i="1"/>
  <c r="Y121" i="1"/>
  <c r="W121" i="1"/>
  <c r="V121" i="1"/>
  <c r="K121" i="1"/>
  <c r="X121" i="1" s="1"/>
  <c r="H121" i="1"/>
  <c r="G121" i="1"/>
  <c r="Z120" i="1"/>
  <c r="Y120" i="1"/>
  <c r="W120" i="1"/>
  <c r="V120" i="1"/>
  <c r="K120" i="1"/>
  <c r="X120" i="1" s="1"/>
  <c r="H120" i="1"/>
  <c r="G120" i="1"/>
  <c r="Z119" i="1"/>
  <c r="Y119" i="1"/>
  <c r="W119" i="1"/>
  <c r="V119" i="1"/>
  <c r="K119" i="1"/>
  <c r="X119" i="1" s="1"/>
  <c r="H119" i="1"/>
  <c r="G119" i="1"/>
  <c r="Z118" i="1"/>
  <c r="Y118" i="1"/>
  <c r="W118" i="1"/>
  <c r="V118" i="1"/>
  <c r="K118" i="1"/>
  <c r="X118" i="1" s="1"/>
  <c r="H118" i="1"/>
  <c r="G118" i="1"/>
  <c r="Z117" i="1"/>
  <c r="Y117" i="1"/>
  <c r="W117" i="1"/>
  <c r="V117" i="1"/>
  <c r="K117" i="1"/>
  <c r="X117" i="1" s="1"/>
  <c r="H117" i="1"/>
  <c r="G117" i="1"/>
  <c r="Z116" i="1"/>
  <c r="Y116" i="1"/>
  <c r="W116" i="1"/>
  <c r="V116" i="1"/>
  <c r="K116" i="1"/>
  <c r="X116" i="1" s="1"/>
  <c r="H116" i="1"/>
  <c r="G116" i="1"/>
  <c r="Z115" i="1"/>
  <c r="Y115" i="1"/>
  <c r="W115" i="1"/>
  <c r="V115" i="1"/>
  <c r="K115" i="1"/>
  <c r="X115" i="1" s="1"/>
  <c r="H115" i="1"/>
  <c r="G115" i="1"/>
  <c r="Z114" i="1"/>
  <c r="Y114" i="1"/>
  <c r="W114" i="1"/>
  <c r="V114" i="1"/>
  <c r="K114" i="1"/>
  <c r="X114" i="1" s="1"/>
  <c r="H114" i="1"/>
  <c r="G114" i="1"/>
  <c r="Z113" i="1"/>
  <c r="Y113" i="1"/>
  <c r="W113" i="1"/>
  <c r="V113" i="1"/>
  <c r="K113" i="1"/>
  <c r="X113" i="1" s="1"/>
  <c r="H113" i="1"/>
  <c r="G113" i="1"/>
  <c r="Z112" i="1"/>
  <c r="Y112" i="1"/>
  <c r="W112" i="1"/>
  <c r="V112" i="1"/>
  <c r="K112" i="1"/>
  <c r="X112" i="1" s="1"/>
  <c r="H112" i="1"/>
  <c r="G112" i="1"/>
  <c r="Z111" i="1"/>
  <c r="Y111" i="1"/>
  <c r="W111" i="1"/>
  <c r="V111" i="1"/>
  <c r="K111" i="1"/>
  <c r="X111" i="1" s="1"/>
  <c r="H111" i="1"/>
  <c r="G111" i="1"/>
  <c r="Z110" i="1"/>
  <c r="Y110" i="1"/>
  <c r="W110" i="1"/>
  <c r="V110" i="1"/>
  <c r="K110" i="1"/>
  <c r="X110" i="1" s="1"/>
  <c r="H110" i="1"/>
  <c r="G110" i="1"/>
  <c r="Z109" i="1"/>
  <c r="Y109" i="1"/>
  <c r="W109" i="1"/>
  <c r="V109" i="1"/>
  <c r="K109" i="1"/>
  <c r="X109" i="1" s="1"/>
  <c r="H109" i="1"/>
  <c r="G109" i="1"/>
  <c r="Z108" i="1"/>
  <c r="Y108" i="1"/>
  <c r="W108" i="1"/>
  <c r="V108" i="1"/>
  <c r="K108" i="1"/>
  <c r="X108" i="1" s="1"/>
  <c r="H108" i="1"/>
  <c r="G108" i="1"/>
  <c r="Z107" i="1"/>
  <c r="Y107" i="1"/>
  <c r="W107" i="1"/>
  <c r="V107" i="1"/>
  <c r="K107" i="1"/>
  <c r="X107" i="1" s="1"/>
  <c r="H107" i="1"/>
  <c r="G107" i="1"/>
  <c r="Z106" i="1"/>
  <c r="Y106" i="1"/>
  <c r="W106" i="1"/>
  <c r="V106" i="1"/>
  <c r="K106" i="1"/>
  <c r="X106" i="1" s="1"/>
  <c r="H106" i="1"/>
  <c r="G106" i="1"/>
  <c r="Z105" i="1"/>
  <c r="Y105" i="1"/>
  <c r="W105" i="1"/>
  <c r="V105" i="1"/>
  <c r="K105" i="1"/>
  <c r="X105" i="1" s="1"/>
  <c r="H105" i="1"/>
  <c r="G105" i="1"/>
  <c r="Z104" i="1"/>
  <c r="Y104" i="1"/>
  <c r="W104" i="1"/>
  <c r="V104" i="1"/>
  <c r="K104" i="1"/>
  <c r="X104" i="1" s="1"/>
  <c r="H104" i="1"/>
  <c r="G104" i="1"/>
  <c r="Z103" i="1"/>
  <c r="Y103" i="1"/>
  <c r="W103" i="1"/>
  <c r="V103" i="1"/>
  <c r="K103" i="1"/>
  <c r="X103" i="1" s="1"/>
  <c r="H103" i="1"/>
  <c r="G103" i="1"/>
  <c r="Z102" i="1"/>
  <c r="Y102" i="1"/>
  <c r="W102" i="1"/>
  <c r="V102" i="1"/>
  <c r="K102" i="1"/>
  <c r="X102" i="1" s="1"/>
  <c r="H102" i="1"/>
  <c r="G102" i="1"/>
  <c r="Z101" i="1"/>
  <c r="Y101" i="1"/>
  <c r="W101" i="1"/>
  <c r="V101" i="1"/>
  <c r="K101" i="1"/>
  <c r="X101" i="1" s="1"/>
  <c r="H101" i="1"/>
  <c r="G101" i="1"/>
  <c r="Z100" i="1"/>
  <c r="Y100" i="1"/>
  <c r="W100" i="1"/>
  <c r="V100" i="1"/>
  <c r="K100" i="1"/>
  <c r="X100" i="1" s="1"/>
  <c r="H100" i="1"/>
  <c r="G100" i="1"/>
  <c r="Z99" i="1"/>
  <c r="Y99" i="1"/>
  <c r="W99" i="1"/>
  <c r="V99" i="1"/>
  <c r="K99" i="1"/>
  <c r="X99" i="1" s="1"/>
  <c r="H99" i="1"/>
  <c r="G99" i="1"/>
  <c r="Z98" i="1"/>
  <c r="Y98" i="1"/>
  <c r="W98" i="1"/>
  <c r="V98" i="1"/>
  <c r="K98" i="1"/>
  <c r="X98" i="1" s="1"/>
  <c r="H98" i="1"/>
  <c r="G98" i="1"/>
  <c r="Z97" i="1"/>
  <c r="Y97" i="1"/>
  <c r="W97" i="1"/>
  <c r="V97" i="1"/>
  <c r="K97" i="1"/>
  <c r="X97" i="1" s="1"/>
  <c r="H97" i="1"/>
  <c r="G97" i="1"/>
  <c r="Z96" i="1"/>
  <c r="Y96" i="1"/>
  <c r="W96" i="1"/>
  <c r="V96" i="1"/>
  <c r="K96" i="1"/>
  <c r="X96" i="1" s="1"/>
  <c r="H96" i="1"/>
  <c r="G96" i="1"/>
  <c r="Z95" i="1"/>
  <c r="Y95" i="1"/>
  <c r="W95" i="1"/>
  <c r="V95" i="1"/>
  <c r="K95" i="1"/>
  <c r="X95" i="1" s="1"/>
  <c r="H95" i="1"/>
  <c r="G95" i="1"/>
  <c r="Z94" i="1"/>
  <c r="Y94" i="1"/>
  <c r="W94" i="1"/>
  <c r="V94" i="1"/>
  <c r="K94" i="1"/>
  <c r="X94" i="1" s="1"/>
  <c r="H94" i="1"/>
  <c r="G94" i="1"/>
  <c r="Z93" i="1"/>
  <c r="Y93" i="1"/>
  <c r="W93" i="1"/>
  <c r="V93" i="1"/>
  <c r="K93" i="1"/>
  <c r="X93" i="1" s="1"/>
  <c r="H93" i="1"/>
  <c r="G93" i="1"/>
  <c r="Z92" i="1"/>
  <c r="Y92" i="1"/>
  <c r="W92" i="1"/>
  <c r="V92" i="1"/>
  <c r="K92" i="1"/>
  <c r="X92" i="1" s="1"/>
  <c r="H92" i="1"/>
  <c r="G92" i="1"/>
  <c r="Z91" i="1"/>
  <c r="Y91" i="1"/>
  <c r="W91" i="1"/>
  <c r="V91" i="1"/>
  <c r="K91" i="1"/>
  <c r="X91" i="1" s="1"/>
  <c r="H91" i="1"/>
  <c r="G91" i="1"/>
  <c r="Z90" i="1"/>
  <c r="Y90" i="1"/>
  <c r="W90" i="1"/>
  <c r="V90" i="1"/>
  <c r="K90" i="1"/>
  <c r="X90" i="1" s="1"/>
  <c r="H90" i="1"/>
  <c r="G90" i="1"/>
  <c r="Z89" i="1"/>
  <c r="Y89" i="1"/>
  <c r="W89" i="1"/>
  <c r="V89" i="1"/>
  <c r="K89" i="1"/>
  <c r="X89" i="1" s="1"/>
  <c r="H89" i="1"/>
  <c r="G89" i="1"/>
  <c r="Z88" i="1"/>
  <c r="Y88" i="1"/>
  <c r="W88" i="1"/>
  <c r="V88" i="1"/>
  <c r="K88" i="1"/>
  <c r="X88" i="1" s="1"/>
  <c r="H88" i="1"/>
  <c r="G88" i="1"/>
  <c r="Z87" i="1"/>
  <c r="Y87" i="1"/>
  <c r="W87" i="1"/>
  <c r="V87" i="1"/>
  <c r="K87" i="1"/>
  <c r="X87" i="1" s="1"/>
  <c r="H87" i="1"/>
  <c r="G87" i="1"/>
  <c r="Z86" i="1"/>
  <c r="Y86" i="1"/>
  <c r="W86" i="1"/>
  <c r="V86" i="1"/>
  <c r="K86" i="1"/>
  <c r="X86" i="1" s="1"/>
  <c r="H86" i="1"/>
  <c r="G86" i="1"/>
  <c r="Z85" i="1"/>
  <c r="Y85" i="1"/>
  <c r="W85" i="1"/>
  <c r="V85" i="1"/>
  <c r="K85" i="1"/>
  <c r="X85" i="1" s="1"/>
  <c r="H85" i="1"/>
  <c r="G85" i="1"/>
  <c r="Z84" i="1"/>
  <c r="Y84" i="1"/>
  <c r="W84" i="1"/>
  <c r="V84" i="1"/>
  <c r="K84" i="1"/>
  <c r="X84" i="1" s="1"/>
  <c r="H84" i="1"/>
  <c r="G84" i="1"/>
  <c r="Z83" i="1"/>
  <c r="Y83" i="1"/>
  <c r="W83" i="1"/>
  <c r="V83" i="1"/>
  <c r="K83" i="1"/>
  <c r="X83" i="1" s="1"/>
  <c r="H83" i="1"/>
  <c r="G83" i="1"/>
  <c r="Z82" i="1"/>
  <c r="Y82" i="1"/>
  <c r="W82" i="1"/>
  <c r="V82" i="1"/>
  <c r="K82" i="1"/>
  <c r="X82" i="1" s="1"/>
  <c r="H82" i="1"/>
  <c r="G82" i="1"/>
  <c r="Z81" i="1"/>
  <c r="Y81" i="1"/>
  <c r="W81" i="1"/>
  <c r="V81" i="1"/>
  <c r="K81" i="1"/>
  <c r="X81" i="1" s="1"/>
  <c r="H81" i="1"/>
  <c r="G81" i="1"/>
  <c r="Z80" i="1"/>
  <c r="Y80" i="1"/>
  <c r="W80" i="1"/>
  <c r="V80" i="1"/>
  <c r="K80" i="1"/>
  <c r="X80" i="1" s="1"/>
  <c r="H80" i="1"/>
  <c r="G80" i="1"/>
  <c r="Z79" i="1"/>
  <c r="Y79" i="1"/>
  <c r="W79" i="1"/>
  <c r="V79" i="1"/>
  <c r="K79" i="1"/>
  <c r="X79" i="1" s="1"/>
  <c r="H79" i="1"/>
  <c r="G79" i="1"/>
  <c r="Z78" i="1"/>
  <c r="Y78" i="1"/>
  <c r="W78" i="1"/>
  <c r="V78" i="1"/>
  <c r="K78" i="1"/>
  <c r="X78" i="1" s="1"/>
  <c r="H78" i="1"/>
  <c r="G78" i="1"/>
  <c r="Z77" i="1"/>
  <c r="Y77" i="1"/>
  <c r="W77" i="1"/>
  <c r="V77" i="1"/>
  <c r="K77" i="1"/>
  <c r="X77" i="1" s="1"/>
  <c r="H77" i="1"/>
  <c r="G77" i="1"/>
  <c r="Z76" i="1"/>
  <c r="Y76" i="1"/>
  <c r="W76" i="1"/>
  <c r="V76" i="1"/>
  <c r="K76" i="1"/>
  <c r="X76" i="1" s="1"/>
  <c r="H76" i="1"/>
  <c r="G76" i="1"/>
  <c r="Z75" i="1"/>
  <c r="Y75" i="1"/>
  <c r="W75" i="1"/>
  <c r="V75" i="1"/>
  <c r="K75" i="1"/>
  <c r="X75" i="1" s="1"/>
  <c r="H75" i="1"/>
  <c r="G75" i="1"/>
  <c r="Z74" i="1"/>
  <c r="Y74" i="1"/>
  <c r="W74" i="1"/>
  <c r="V74" i="1"/>
  <c r="K74" i="1"/>
  <c r="X74" i="1" s="1"/>
  <c r="H74" i="1"/>
  <c r="G74" i="1"/>
  <c r="Z73" i="1"/>
  <c r="Y73" i="1"/>
  <c r="W73" i="1"/>
  <c r="V73" i="1"/>
  <c r="K73" i="1"/>
  <c r="X73" i="1" s="1"/>
  <c r="H73" i="1"/>
  <c r="G73" i="1"/>
  <c r="Z72" i="1"/>
  <c r="Y72" i="1"/>
  <c r="X72" i="1"/>
  <c r="W72" i="1"/>
  <c r="V72" i="1"/>
  <c r="K72" i="1"/>
  <c r="H72" i="1"/>
  <c r="G72" i="1"/>
  <c r="Z71" i="1"/>
  <c r="Y71" i="1"/>
  <c r="W71" i="1"/>
  <c r="V71" i="1"/>
  <c r="K71" i="1"/>
  <c r="X71" i="1" s="1"/>
  <c r="H71" i="1"/>
  <c r="G71" i="1"/>
  <c r="Z70" i="1"/>
  <c r="Y70" i="1"/>
  <c r="W70" i="1"/>
  <c r="V70" i="1"/>
  <c r="K70" i="1"/>
  <c r="X70" i="1" s="1"/>
  <c r="H70" i="1"/>
  <c r="G70" i="1"/>
  <c r="Z69" i="1"/>
  <c r="Y69" i="1"/>
  <c r="W69" i="1"/>
  <c r="V69" i="1"/>
  <c r="K69" i="1"/>
  <c r="X69" i="1" s="1"/>
  <c r="H69" i="1"/>
  <c r="G69" i="1"/>
  <c r="Z68" i="1"/>
  <c r="Y68" i="1"/>
  <c r="W68" i="1"/>
  <c r="V68" i="1"/>
  <c r="K68" i="1"/>
  <c r="X68" i="1" s="1"/>
  <c r="H68" i="1"/>
  <c r="G68" i="1"/>
  <c r="Z67" i="1"/>
  <c r="Y67" i="1"/>
  <c r="W67" i="1"/>
  <c r="V67" i="1"/>
  <c r="K67" i="1"/>
  <c r="X67" i="1" s="1"/>
  <c r="H67" i="1"/>
  <c r="G67" i="1"/>
  <c r="Z66" i="1"/>
  <c r="Y66" i="1"/>
  <c r="W66" i="1"/>
  <c r="V66" i="1"/>
  <c r="K66" i="1"/>
  <c r="X66" i="1" s="1"/>
  <c r="H66" i="1"/>
  <c r="G66" i="1"/>
  <c r="Z65" i="1"/>
  <c r="Y65" i="1"/>
  <c r="W65" i="1"/>
  <c r="V65" i="1"/>
  <c r="K65" i="1"/>
  <c r="X65" i="1" s="1"/>
  <c r="H65" i="1"/>
  <c r="G65" i="1"/>
  <c r="Z64" i="1"/>
  <c r="Y64" i="1"/>
  <c r="W64" i="1"/>
  <c r="V64" i="1"/>
  <c r="K64" i="1"/>
  <c r="X64" i="1" s="1"/>
  <c r="H64" i="1"/>
  <c r="G64" i="1"/>
  <c r="Z63" i="1"/>
  <c r="Y63" i="1"/>
  <c r="W63" i="1"/>
  <c r="V63" i="1"/>
  <c r="K63" i="1"/>
  <c r="X63" i="1" s="1"/>
  <c r="H63" i="1"/>
  <c r="G63" i="1"/>
  <c r="Z62" i="1"/>
  <c r="Y62" i="1"/>
  <c r="W62" i="1"/>
  <c r="V62" i="1"/>
  <c r="K62" i="1"/>
  <c r="X62" i="1" s="1"/>
  <c r="H62" i="1"/>
  <c r="G62" i="1"/>
  <c r="Z61" i="1"/>
  <c r="Y61" i="1"/>
  <c r="W61" i="1"/>
  <c r="V61" i="1"/>
  <c r="K61" i="1"/>
  <c r="X61" i="1" s="1"/>
  <c r="H61" i="1"/>
  <c r="G61" i="1"/>
  <c r="Z60" i="1"/>
  <c r="Y60" i="1"/>
  <c r="W60" i="1"/>
  <c r="V60" i="1"/>
  <c r="K60" i="1"/>
  <c r="X60" i="1" s="1"/>
  <c r="H60" i="1"/>
  <c r="G60" i="1"/>
  <c r="Z59" i="1"/>
  <c r="Y59" i="1"/>
  <c r="W59" i="1"/>
  <c r="V59" i="1"/>
  <c r="K59" i="1"/>
  <c r="X59" i="1" s="1"/>
  <c r="H59" i="1"/>
  <c r="G59" i="1"/>
  <c r="Z58" i="1"/>
  <c r="Y58" i="1"/>
  <c r="W58" i="1"/>
  <c r="V58" i="1"/>
  <c r="K58" i="1"/>
  <c r="X58" i="1" s="1"/>
  <c r="H58" i="1"/>
  <c r="G58" i="1"/>
  <c r="Z57" i="1"/>
  <c r="Y57" i="1"/>
  <c r="W57" i="1"/>
  <c r="V57" i="1"/>
  <c r="K57" i="1"/>
  <c r="X57" i="1" s="1"/>
  <c r="H57" i="1"/>
  <c r="G57" i="1"/>
  <c r="Z56" i="1"/>
  <c r="Y56" i="1"/>
  <c r="W56" i="1"/>
  <c r="V56" i="1"/>
  <c r="K56" i="1"/>
  <c r="X56" i="1" s="1"/>
  <c r="H56" i="1"/>
  <c r="G56" i="1"/>
  <c r="Z55" i="1"/>
  <c r="Y55" i="1"/>
  <c r="W55" i="1"/>
  <c r="V55" i="1"/>
  <c r="K55" i="1"/>
  <c r="X55" i="1" s="1"/>
  <c r="H55" i="1"/>
  <c r="G55" i="1"/>
  <c r="Z54" i="1"/>
  <c r="Y54" i="1"/>
  <c r="W54" i="1"/>
  <c r="V54" i="1"/>
  <c r="K54" i="1"/>
  <c r="X54" i="1" s="1"/>
  <c r="H54" i="1"/>
  <c r="G54" i="1"/>
  <c r="Z53" i="1"/>
  <c r="Y53" i="1"/>
  <c r="W53" i="1"/>
  <c r="V53" i="1"/>
  <c r="K53" i="1"/>
  <c r="X53" i="1" s="1"/>
  <c r="H53" i="1"/>
  <c r="G53" i="1"/>
  <c r="Z52" i="1"/>
  <c r="Y52" i="1"/>
  <c r="W52" i="1"/>
  <c r="V52" i="1"/>
  <c r="K52" i="1"/>
  <c r="X52" i="1" s="1"/>
  <c r="H52" i="1"/>
  <c r="G52" i="1"/>
  <c r="Z51" i="1"/>
  <c r="Y51" i="1"/>
  <c r="W51" i="1"/>
  <c r="V51" i="1"/>
  <c r="K51" i="1"/>
  <c r="X51" i="1" s="1"/>
  <c r="H51" i="1"/>
  <c r="G51" i="1"/>
  <c r="Z50" i="1"/>
  <c r="Y50" i="1"/>
  <c r="W50" i="1"/>
  <c r="V50" i="1"/>
  <c r="K50" i="1"/>
  <c r="X50" i="1" s="1"/>
  <c r="H50" i="1"/>
  <c r="G50" i="1"/>
  <c r="Z49" i="1"/>
  <c r="Y49" i="1"/>
  <c r="W49" i="1"/>
  <c r="V49" i="1"/>
  <c r="K49" i="1"/>
  <c r="X49" i="1" s="1"/>
  <c r="H49" i="1"/>
  <c r="G49" i="1"/>
  <c r="Z48" i="1"/>
  <c r="Y48" i="1"/>
  <c r="W48" i="1"/>
  <c r="V48" i="1"/>
  <c r="K48" i="1"/>
  <c r="X48" i="1" s="1"/>
  <c r="H48" i="1"/>
  <c r="G48" i="1"/>
  <c r="Z47" i="1"/>
  <c r="Y47" i="1"/>
  <c r="W47" i="1"/>
  <c r="V47" i="1"/>
  <c r="K47" i="1"/>
  <c r="X47" i="1" s="1"/>
  <c r="H47" i="1"/>
  <c r="G47" i="1"/>
  <c r="Z46" i="1"/>
  <c r="Y46" i="1"/>
  <c r="W46" i="1"/>
  <c r="V46" i="1"/>
  <c r="K46" i="1"/>
  <c r="X46" i="1" s="1"/>
  <c r="H46" i="1"/>
  <c r="G46" i="1"/>
  <c r="Z45" i="1"/>
  <c r="Y45" i="1"/>
  <c r="W45" i="1"/>
  <c r="V45" i="1"/>
  <c r="K45" i="1"/>
  <c r="X45" i="1" s="1"/>
  <c r="H45" i="1"/>
  <c r="G45" i="1"/>
  <c r="Z44" i="1"/>
  <c r="Y44" i="1"/>
  <c r="W44" i="1"/>
  <c r="V44" i="1"/>
  <c r="K44" i="1"/>
  <c r="X44" i="1" s="1"/>
  <c r="H44" i="1"/>
  <c r="G44" i="1"/>
  <c r="Z43" i="1"/>
  <c r="Y43" i="1"/>
  <c r="W43" i="1"/>
  <c r="V43" i="1"/>
  <c r="K43" i="1"/>
  <c r="X43" i="1" s="1"/>
  <c r="H43" i="1"/>
  <c r="G43" i="1"/>
  <c r="Z42" i="1"/>
  <c r="Y42" i="1"/>
  <c r="W42" i="1"/>
  <c r="V42" i="1"/>
  <c r="K42" i="1"/>
  <c r="X42" i="1" s="1"/>
  <c r="H42" i="1"/>
  <c r="G42" i="1"/>
  <c r="Z41" i="1"/>
  <c r="Y41" i="1"/>
  <c r="W41" i="1"/>
  <c r="V41" i="1"/>
  <c r="K41" i="1"/>
  <c r="X41" i="1" s="1"/>
  <c r="H41" i="1"/>
  <c r="G41" i="1"/>
  <c r="Z40" i="1"/>
  <c r="Y40" i="1"/>
  <c r="W40" i="1"/>
  <c r="V40" i="1"/>
  <c r="K40" i="1"/>
  <c r="X40" i="1" s="1"/>
  <c r="H40" i="1"/>
  <c r="G40" i="1"/>
  <c r="Z39" i="1"/>
  <c r="Y39" i="1"/>
  <c r="W39" i="1"/>
  <c r="V39" i="1"/>
  <c r="K39" i="1"/>
  <c r="X39" i="1" s="1"/>
  <c r="H39" i="1"/>
  <c r="G39" i="1"/>
  <c r="Z38" i="1"/>
  <c r="Y38" i="1"/>
  <c r="W38" i="1"/>
  <c r="V38" i="1"/>
  <c r="K38" i="1"/>
  <c r="X38" i="1" s="1"/>
  <c r="H38" i="1"/>
  <c r="G38" i="1"/>
  <c r="Z37" i="1"/>
  <c r="Y37" i="1"/>
  <c r="W37" i="1"/>
  <c r="V37" i="1"/>
  <c r="K37" i="1"/>
  <c r="X37" i="1" s="1"/>
  <c r="H37" i="1"/>
  <c r="G37" i="1"/>
  <c r="Z36" i="1"/>
  <c r="Y36" i="1"/>
  <c r="W36" i="1"/>
  <c r="V36" i="1"/>
  <c r="K36" i="1"/>
  <c r="X36" i="1" s="1"/>
  <c r="H36" i="1"/>
  <c r="G36" i="1"/>
  <c r="Z35" i="1"/>
  <c r="Y35" i="1"/>
  <c r="W35" i="1"/>
  <c r="V35" i="1"/>
  <c r="K35" i="1"/>
  <c r="X35" i="1" s="1"/>
  <c r="H35" i="1"/>
  <c r="G35" i="1"/>
  <c r="Z34" i="1"/>
  <c r="Y34" i="1"/>
  <c r="W34" i="1"/>
  <c r="V34" i="1"/>
  <c r="K34" i="1"/>
  <c r="X34" i="1" s="1"/>
  <c r="H34" i="1"/>
  <c r="G34" i="1"/>
  <c r="Z33" i="1"/>
  <c r="Y33" i="1"/>
  <c r="W33" i="1"/>
  <c r="V33" i="1"/>
  <c r="K33" i="1"/>
  <c r="X33" i="1" s="1"/>
  <c r="H33" i="1"/>
  <c r="G33" i="1"/>
  <c r="Z32" i="1"/>
  <c r="Y32" i="1"/>
  <c r="W32" i="1"/>
  <c r="V32" i="1"/>
  <c r="K32" i="1"/>
  <c r="X32" i="1" s="1"/>
  <c r="H32" i="1"/>
  <c r="G32" i="1"/>
  <c r="Z31" i="1"/>
  <c r="Y31" i="1"/>
  <c r="W31" i="1"/>
  <c r="V31" i="1"/>
  <c r="K31" i="1"/>
  <c r="X31" i="1" s="1"/>
  <c r="H31" i="1"/>
  <c r="G31" i="1"/>
  <c r="Z30" i="1"/>
  <c r="Y30" i="1"/>
  <c r="W30" i="1"/>
  <c r="V30" i="1"/>
  <c r="K30" i="1"/>
  <c r="X30" i="1" s="1"/>
  <c r="H30" i="1"/>
  <c r="G30" i="1"/>
  <c r="Z29" i="1"/>
  <c r="Y29" i="1"/>
  <c r="W29" i="1"/>
  <c r="V29" i="1"/>
  <c r="K29" i="1"/>
  <c r="X29" i="1" s="1"/>
  <c r="H29" i="1"/>
  <c r="G29" i="1"/>
  <c r="Z28" i="1"/>
  <c r="Y28" i="1"/>
  <c r="W28" i="1"/>
  <c r="V28" i="1"/>
  <c r="K28" i="1"/>
  <c r="X28" i="1" s="1"/>
  <c r="H28" i="1"/>
  <c r="G28" i="1"/>
  <c r="Z27" i="1"/>
  <c r="Y27" i="1"/>
  <c r="W27" i="1"/>
  <c r="V27" i="1"/>
  <c r="K27" i="1"/>
  <c r="X27" i="1" s="1"/>
  <c r="H27" i="1"/>
  <c r="G27" i="1"/>
  <c r="Z26" i="1"/>
  <c r="Y26" i="1"/>
  <c r="W26" i="1"/>
  <c r="V26" i="1"/>
  <c r="K26" i="1"/>
  <c r="X26" i="1" s="1"/>
  <c r="H26" i="1"/>
  <c r="G26" i="1"/>
  <c r="Z25" i="1"/>
  <c r="Y25" i="1"/>
  <c r="W25" i="1"/>
  <c r="V25" i="1"/>
  <c r="K25" i="1"/>
  <c r="X25" i="1" s="1"/>
  <c r="H25" i="1"/>
  <c r="G25" i="1"/>
  <c r="Z24" i="1"/>
  <c r="Y24" i="1"/>
  <c r="W24" i="1"/>
  <c r="V24" i="1"/>
  <c r="K24" i="1"/>
  <c r="X24" i="1" s="1"/>
  <c r="H24" i="1"/>
  <c r="G24" i="1"/>
  <c r="Z23" i="1"/>
  <c r="Y23" i="1"/>
  <c r="W23" i="1"/>
  <c r="V23" i="1"/>
  <c r="K23" i="1"/>
  <c r="X23" i="1" s="1"/>
  <c r="H23" i="1"/>
  <c r="G23" i="1"/>
  <c r="Z22" i="1"/>
  <c r="Y22" i="1"/>
  <c r="W22" i="1"/>
  <c r="V22" i="1"/>
  <c r="K22" i="1"/>
  <c r="X22" i="1" s="1"/>
  <c r="H22" i="1"/>
  <c r="G22" i="1"/>
  <c r="Z21" i="1"/>
  <c r="Y21" i="1"/>
  <c r="X21" i="1"/>
  <c r="V21" i="1"/>
  <c r="K21" i="1"/>
  <c r="G21" i="1"/>
  <c r="H21" i="1" s="1"/>
  <c r="W21" i="1" s="1"/>
  <c r="Z20" i="1"/>
  <c r="Y20" i="1"/>
  <c r="X20" i="1"/>
  <c r="V20" i="1"/>
  <c r="K20" i="1"/>
  <c r="H20" i="1"/>
  <c r="W20" i="1" s="1"/>
  <c r="G20" i="1"/>
  <c r="Z19" i="1"/>
  <c r="Y19" i="1"/>
  <c r="X19" i="1"/>
  <c r="V19" i="1"/>
  <c r="K19" i="1"/>
  <c r="H19" i="1"/>
  <c r="W19" i="1" s="1"/>
  <c r="G19" i="1"/>
  <c r="Z18" i="1"/>
  <c r="Y18" i="1"/>
  <c r="V18" i="1"/>
  <c r="K18" i="1"/>
  <c r="X18" i="1" s="1"/>
  <c r="H18" i="1"/>
  <c r="W18" i="1" s="1"/>
  <c r="G18" i="1"/>
  <c r="Z17" i="1"/>
  <c r="Y17" i="1"/>
  <c r="X17" i="1"/>
  <c r="W17" i="1"/>
  <c r="V17" i="1"/>
  <c r="K17" i="1"/>
  <c r="G17" i="1"/>
  <c r="H17" i="1" s="1"/>
  <c r="Z16" i="1"/>
  <c r="Y16" i="1"/>
  <c r="V16" i="1"/>
  <c r="K16" i="1"/>
  <c r="X16" i="1" s="1"/>
  <c r="H16" i="1"/>
  <c r="W16" i="1" s="1"/>
  <c r="G16" i="1"/>
  <c r="Z15" i="1"/>
  <c r="Y15" i="1"/>
  <c r="V15" i="1"/>
  <c r="K15" i="1"/>
  <c r="X15" i="1" s="1"/>
  <c r="H15" i="1"/>
  <c r="W15" i="1" s="1"/>
  <c r="G15" i="1"/>
  <c r="Z14" i="1"/>
  <c r="Y14" i="1"/>
  <c r="X14" i="1"/>
  <c r="W14" i="1"/>
  <c r="V14" i="1"/>
  <c r="K14" i="1"/>
  <c r="G14" i="1"/>
  <c r="H14" i="1" s="1"/>
  <c r="Z13" i="1"/>
  <c r="Y13" i="1"/>
  <c r="V13" i="1"/>
  <c r="K13" i="1"/>
  <c r="X13" i="1" s="1"/>
  <c r="G13" i="1"/>
  <c r="H13" i="1" s="1"/>
  <c r="W13" i="1" s="1"/>
  <c r="Z12" i="1"/>
  <c r="Y12" i="1"/>
  <c r="V12" i="1"/>
  <c r="K12" i="1"/>
  <c r="X12" i="1" s="1"/>
  <c r="G12" i="1"/>
  <c r="H12" i="1" s="1"/>
  <c r="W12" i="1" s="1"/>
  <c r="Z11" i="1"/>
  <c r="Y11" i="1"/>
  <c r="AQ10" i="1" s="1"/>
  <c r="AP10" i="1" s="1"/>
  <c r="X11" i="1"/>
  <c r="W11" i="1"/>
  <c r="V11" i="1"/>
  <c r="K11" i="1"/>
  <c r="H11" i="1"/>
  <c r="G11" i="1"/>
  <c r="AT10" i="1"/>
  <c r="AS10" i="1"/>
  <c r="Z10" i="1"/>
  <c r="AT18" i="1" s="1"/>
  <c r="AS18" i="1" s="1"/>
  <c r="Y10" i="1"/>
  <c r="AQ14" i="1" s="1"/>
  <c r="AP14" i="1" s="1"/>
  <c r="V10" i="1"/>
  <c r="K10" i="1"/>
  <c r="X10" i="1" s="1"/>
  <c r="H10" i="1"/>
  <c r="W10" i="1" s="1"/>
  <c r="G10" i="1"/>
  <c r="Z9" i="1"/>
  <c r="Y9" i="1"/>
  <c r="V9" i="1"/>
  <c r="K9" i="1"/>
  <c r="X9" i="1" s="1"/>
  <c r="H9" i="1"/>
  <c r="W9" i="1" s="1"/>
  <c r="G9" i="1"/>
  <c r="T8" i="1"/>
  <c r="P8" i="1" s="1"/>
  <c r="B5" i="1"/>
  <c r="AK10" i="1" l="1"/>
  <c r="AJ10" i="1" s="1"/>
  <c r="AE13" i="1"/>
  <c r="AD13" i="1" s="1"/>
  <c r="AE18" i="1"/>
  <c r="AD18" i="1" s="1"/>
  <c r="AC16" i="1"/>
  <c r="AE10" i="1"/>
  <c r="AD10" i="1" s="1"/>
  <c r="AH5" i="1"/>
  <c r="AC10" i="1"/>
  <c r="AB10" i="1" s="1" a="1"/>
  <c r="AB10" i="1" s="1"/>
  <c r="AE15" i="1"/>
  <c r="AD15" i="1" s="1"/>
  <c r="AC13" i="1"/>
  <c r="AC18" i="1"/>
  <c r="AE12" i="1"/>
  <c r="AD12" i="1" s="1"/>
  <c r="AE14" i="1"/>
  <c r="AD14" i="1" s="1"/>
  <c r="AC12" i="1"/>
  <c r="AB12" i="1" s="1" a="1"/>
  <c r="AB12" i="1" s="1"/>
  <c r="AC9" i="1"/>
  <c r="AB9" i="1" s="1" a="1"/>
  <c r="AB9" i="1" s="1"/>
  <c r="AC17" i="1"/>
  <c r="AB17" i="1" s="1" a="1"/>
  <c r="AB17" i="1" s="1"/>
  <c r="AE16" i="1"/>
  <c r="AD16" i="1" s="1"/>
  <c r="AC14" i="1"/>
  <c r="AB14" i="1" s="1" a="1"/>
  <c r="AB14" i="1" s="1"/>
  <c r="AE11" i="1"/>
  <c r="AD11" i="1" s="1"/>
  <c r="AE9" i="1"/>
  <c r="AD9" i="1" s="1"/>
  <c r="AC11" i="1"/>
  <c r="AB11" i="1" s="1" a="1"/>
  <c r="AB11" i="1" s="1"/>
  <c r="AE17" i="1"/>
  <c r="AD17" i="1" s="1"/>
  <c r="AC15" i="1"/>
  <c r="AK12" i="1"/>
  <c r="AJ12" i="1" s="1"/>
  <c r="AQ13" i="1"/>
  <c r="AP13" i="1" s="1"/>
  <c r="AN14" i="1"/>
  <c r="AM14" i="1" s="1"/>
  <c r="AQ15" i="1"/>
  <c r="AP15" i="1" s="1"/>
  <c r="AK9" i="1"/>
  <c r="AJ9" i="1" s="1"/>
  <c r="AQ11" i="1"/>
  <c r="AP11" i="1" s="1"/>
  <c r="AK15" i="1"/>
  <c r="AJ15" i="1" s="1"/>
  <c r="AQ16" i="1"/>
  <c r="AP16" i="1" s="1"/>
  <c r="AK17" i="1"/>
  <c r="AJ17" i="1" s="1"/>
  <c r="AT17" i="1"/>
  <c r="AS17" i="1" s="1"/>
  <c r="AN12" i="1"/>
  <c r="AM12" i="1" s="1"/>
  <c r="AT13" i="1"/>
  <c r="AS13" i="1" s="1"/>
  <c r="AK18" i="1"/>
  <c r="AJ18" i="1" s="1"/>
  <c r="AN17" i="1"/>
  <c r="AM17" i="1" s="1"/>
  <c r="AN9" i="1"/>
  <c r="AM9" i="1" s="1"/>
  <c r="AT15" i="1"/>
  <c r="AS15" i="1" s="1"/>
  <c r="AT16" i="1"/>
  <c r="AS16" i="1" s="1"/>
  <c r="AQ18" i="1"/>
  <c r="AP18" i="1" s="1"/>
  <c r="AQ17" i="1"/>
  <c r="AP17" i="1" s="1"/>
  <c r="AQ9" i="1"/>
  <c r="AP9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N11" i="1"/>
  <c r="AM11" i="1" s="1"/>
  <c r="P21" i="1"/>
  <c r="O21" i="1"/>
  <c r="N21" i="1"/>
  <c r="AT12" i="1"/>
  <c r="AS12" i="1" s="1"/>
  <c r="AT11" i="1"/>
  <c r="AS11" i="1" s="1"/>
  <c r="AQ12" i="1"/>
  <c r="AP12" i="1" s="1"/>
  <c r="AT14" i="1"/>
  <c r="AS14" i="1" s="1"/>
  <c r="AT9" i="1"/>
  <c r="AS9" i="1" s="1"/>
  <c r="AB15" i="1" l="1" a="1"/>
  <c r="AB15" i="1" s="1"/>
  <c r="AH12" i="1"/>
  <c r="AH17" i="1"/>
  <c r="AH9" i="1"/>
  <c r="AG9" i="1" s="1" a="1"/>
  <c r="AG9" i="1" s="1"/>
  <c r="AH14" i="1"/>
  <c r="AH11" i="1"/>
  <c r="AH15" i="1"/>
  <c r="AH10" i="1"/>
  <c r="AG10" i="1" s="1" a="1"/>
  <c r="AG10" i="1" s="1"/>
  <c r="AH13" i="1"/>
  <c r="AG13" i="1" s="1" a="1"/>
  <c r="AG13" i="1" s="1"/>
  <c r="AH18" i="1"/>
  <c r="AG18" i="1" s="1" a="1"/>
  <c r="AG18" i="1" s="1"/>
  <c r="AH16" i="1"/>
  <c r="AG16" i="1" s="1" a="1"/>
  <c r="AG16" i="1" s="1"/>
  <c r="AB16" i="1" a="1"/>
  <c r="AB16" i="1" s="1"/>
  <c r="Q21" i="1"/>
  <c r="AB18" i="1" a="1"/>
  <c r="AB18" i="1" s="1"/>
  <c r="AB13" i="1" a="1"/>
  <c r="AB13" i="1" s="1"/>
  <c r="AG15" i="1" l="1" a="1"/>
  <c r="AG15" i="1" s="1"/>
  <c r="AG11" i="1" a="1"/>
  <c r="AG11" i="1" s="1"/>
  <c r="N9" i="1" s="1" a="1"/>
  <c r="AG14" i="1" a="1"/>
  <c r="AG14" i="1" s="1"/>
  <c r="AG17" i="1" a="1"/>
  <c r="AG17" i="1" s="1"/>
  <c r="AG12" i="1" a="1"/>
  <c r="AG12" i="1" s="1"/>
  <c r="N18" i="1" l="1"/>
  <c r="N10" i="1"/>
  <c r="N17" i="1"/>
  <c r="N9" i="1"/>
  <c r="N16" i="1"/>
  <c r="N15" i="1"/>
  <c r="N11" i="1"/>
  <c r="N14" i="1"/>
  <c r="N13" i="1"/>
  <c r="N12" i="1"/>
  <c r="O12" i="1" l="1"/>
  <c r="T12" i="1"/>
  <c r="P12" i="1" s="1"/>
  <c r="O10" i="1"/>
  <c r="T10" i="1"/>
  <c r="P10" i="1" s="1"/>
  <c r="O18" i="1"/>
  <c r="T18" i="1"/>
  <c r="P18" i="1" s="1"/>
  <c r="O14" i="1"/>
  <c r="T14" i="1"/>
  <c r="P14" i="1" s="1"/>
  <c r="O15" i="1"/>
  <c r="T15" i="1"/>
  <c r="P15" i="1" s="1"/>
  <c r="O17" i="1"/>
  <c r="T17" i="1"/>
  <c r="P17" i="1" s="1"/>
  <c r="O13" i="1"/>
  <c r="T13" i="1"/>
  <c r="P13" i="1" s="1"/>
  <c r="O11" i="1"/>
  <c r="T11" i="1"/>
  <c r="P11" i="1" s="1"/>
  <c r="O16" i="1"/>
  <c r="T16" i="1"/>
  <c r="P16" i="1" s="1"/>
  <c r="O9" i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<sst xmlns="http://schemas.openxmlformats.org/spreadsheetml/2006/main" count="161" uniqueCount="159">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</sst>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B59B74D-083A-44CC-BC4E-1719207C4ABA}"/>
    <cellStyle name="Normal" xfId="0" builtinId="0"/>
    <cellStyle name="Percent 2" xfId="2" xr:uid="{1764419B-41AA-426F-B719-149608E077C6}"/>
    <cellStyle name="Percent 4" xfId="3" xr:uid="{7812A35A-AEDE-4487-8984-405CA56E671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BB43651-A8B0-4A37-B53A-F15E50FC3E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67327D7-EC86-47E0-886F-7736FE69C9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C68EF8E-BB8E-456D-BB87-2B44484B32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BABE8DC-63B9-4686-9228-D4158F7EC7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D6B9EB0-DCAF-49E0-9CBB-A5FBA12E3E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CA8C726-B213-4A33-8766-1DDF4C4D1D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B710C01-1362-42E6-9D1B-B350EA49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>
        <row r="2">
          <cell r="B2" t="str">
            <v>HEADLINE</v>
          </cell>
        </row>
        <row r="3">
          <cell r="B3" t="str">
            <v>NGX All Share Index</v>
          </cell>
        </row>
        <row r="4">
          <cell r="B4" t="str">
            <v>Market Cap. (N'bn)</v>
          </cell>
        </row>
        <row r="5">
          <cell r="B5" t="str">
            <v>Total Volume Traded (Mn Units)</v>
          </cell>
        </row>
        <row r="6">
          <cell r="B6" t="str">
            <v>Total Value Traded (N'mn)</v>
          </cell>
        </row>
        <row r="7">
          <cell r="B7" t="str">
            <v xml:space="preserve">Total Number of Trades </v>
          </cell>
        </row>
        <row r="12">
          <cell r="B12" t="str">
            <v>Pricelist</v>
          </cell>
          <cell r="C12">
            <v>45657</v>
          </cell>
        </row>
        <row r="13">
          <cell r="B13" t="str">
            <v>ABBEYBDS</v>
          </cell>
          <cell r="C13">
            <v>3</v>
          </cell>
        </row>
        <row r="14">
          <cell r="B14" t="str">
            <v>ABCTRANS</v>
          </cell>
          <cell r="C14">
            <v>1.23</v>
          </cell>
        </row>
        <row r="15">
          <cell r="B15" t="str">
            <v>ACADEMY</v>
          </cell>
          <cell r="C15">
            <v>3</v>
          </cell>
        </row>
        <row r="16">
          <cell r="B16" t="str">
            <v>ACCESSCORP</v>
          </cell>
          <cell r="C16">
            <v>23.85</v>
          </cell>
        </row>
        <row r="17">
          <cell r="B17" t="str">
            <v>AFRIPRUD</v>
          </cell>
          <cell r="C17">
            <v>20.55</v>
          </cell>
        </row>
        <row r="18">
          <cell r="B18" t="str">
            <v>AFROMEDIA</v>
          </cell>
          <cell r="C18">
            <v>0.24</v>
          </cell>
        </row>
        <row r="19">
          <cell r="B19" t="str">
            <v>AIICO</v>
          </cell>
          <cell r="C19">
            <v>1.43</v>
          </cell>
        </row>
        <row r="20">
          <cell r="B20" t="str">
            <v>AIRTELAFRI</v>
          </cell>
          <cell r="C20">
            <v>2156.9</v>
          </cell>
        </row>
        <row r="21">
          <cell r="B21" t="str">
            <v>ALEX</v>
          </cell>
          <cell r="C21">
            <v>7.15</v>
          </cell>
        </row>
        <row r="22">
          <cell r="B22" t="str">
            <v>ARADEL</v>
          </cell>
          <cell r="C22">
            <v>598</v>
          </cell>
        </row>
        <row r="23">
          <cell r="B23" t="str">
            <v>ARBICO</v>
          </cell>
          <cell r="C23">
            <v>1.03</v>
          </cell>
        </row>
        <row r="24">
          <cell r="B24" t="str">
            <v>AUSTINLAZ</v>
          </cell>
          <cell r="C24">
            <v>1.82</v>
          </cell>
        </row>
        <row r="25">
          <cell r="B25" t="str">
            <v>AVAIF</v>
          </cell>
          <cell r="C25">
            <v>1000000</v>
          </cell>
        </row>
        <row r="26">
          <cell r="B26" t="str">
            <v>BERGER</v>
          </cell>
          <cell r="C26">
            <v>20</v>
          </cell>
        </row>
        <row r="27">
          <cell r="B27" t="str">
            <v>BETAGLAS</v>
          </cell>
          <cell r="C27">
            <v>64.900000000000006</v>
          </cell>
        </row>
        <row r="28">
          <cell r="B28" t="str">
            <v>BAPLC</v>
          </cell>
          <cell r="C28">
            <v>6.25</v>
          </cell>
        </row>
        <row r="29">
          <cell r="B29" t="str">
            <v>BUACEMENT</v>
          </cell>
          <cell r="C29">
            <v>93</v>
          </cell>
        </row>
        <row r="30">
          <cell r="B30" t="str">
            <v>BUAFOODS</v>
          </cell>
          <cell r="C30">
            <v>415</v>
          </cell>
        </row>
        <row r="31">
          <cell r="B31" t="str">
            <v>CADBURY</v>
          </cell>
          <cell r="C31">
            <v>21.5</v>
          </cell>
        </row>
        <row r="32">
          <cell r="B32" t="str">
            <v>CAP</v>
          </cell>
          <cell r="C32">
            <v>38</v>
          </cell>
        </row>
        <row r="33">
          <cell r="B33" t="str">
            <v>CAPHOTEL</v>
          </cell>
          <cell r="C33">
            <v>3.02</v>
          </cell>
        </row>
        <row r="34">
          <cell r="B34" t="str">
            <v>CAVERTON</v>
          </cell>
          <cell r="C34">
            <v>2.3199999999999998</v>
          </cell>
        </row>
        <row r="35">
          <cell r="B35" t="str">
            <v>CHAMPION</v>
          </cell>
          <cell r="C35">
            <v>3.81</v>
          </cell>
        </row>
        <row r="36">
          <cell r="B36" t="str">
            <v>CHAMS</v>
          </cell>
          <cell r="C36">
            <v>1.99</v>
          </cell>
        </row>
        <row r="37">
          <cell r="B37" t="str">
            <v>CHELLARAM</v>
          </cell>
          <cell r="C37">
            <v>3.7</v>
          </cell>
        </row>
        <row r="38">
          <cell r="B38" t="str">
            <v>CILEASING</v>
          </cell>
          <cell r="C38">
            <v>3.77</v>
          </cell>
        </row>
        <row r="39">
          <cell r="B39" t="str">
            <v>CONHALLPLC</v>
          </cell>
          <cell r="C39">
            <v>3.45</v>
          </cell>
        </row>
        <row r="40">
          <cell r="B40" t="str">
            <v>CONOIL</v>
          </cell>
          <cell r="C40">
            <v>387.2</v>
          </cell>
        </row>
        <row r="41">
          <cell r="B41" t="str">
            <v>CORNERST</v>
          </cell>
          <cell r="C41">
            <v>3.6</v>
          </cell>
        </row>
        <row r="42">
          <cell r="B42" t="str">
            <v>COURTVILLE</v>
          </cell>
          <cell r="C42">
            <v>0.6</v>
          </cell>
        </row>
        <row r="43">
          <cell r="B43" t="str">
            <v>CUSTODIAN</v>
          </cell>
          <cell r="C43">
            <v>17.100000000000001</v>
          </cell>
        </row>
        <row r="44">
          <cell r="B44" t="str">
            <v>CUTIX</v>
          </cell>
          <cell r="C44">
            <v>2.2999999999999998</v>
          </cell>
        </row>
        <row r="45">
          <cell r="B45" t="str">
            <v>CWG</v>
          </cell>
          <cell r="C45">
            <v>7.7</v>
          </cell>
        </row>
        <row r="46">
          <cell r="B46" t="str">
            <v>DAARCOMM</v>
          </cell>
          <cell r="C46">
            <v>0.63</v>
          </cell>
        </row>
        <row r="47">
          <cell r="B47" t="str">
            <v>DANGCEM</v>
          </cell>
          <cell r="C47">
            <v>478.8</v>
          </cell>
        </row>
        <row r="48">
          <cell r="B48" t="str">
            <v>DANGSUGAR</v>
          </cell>
          <cell r="C48">
            <v>32.5</v>
          </cell>
        </row>
        <row r="49">
          <cell r="B49" t="str">
            <v>DEAPCAP</v>
          </cell>
          <cell r="C49">
            <v>1.18</v>
          </cell>
        </row>
        <row r="50">
          <cell r="B50" t="str">
            <v>ELLAHLAKES</v>
          </cell>
          <cell r="C50">
            <v>3.16</v>
          </cell>
        </row>
        <row r="51">
          <cell r="B51" t="str">
            <v>ENAMELWA</v>
          </cell>
          <cell r="C51">
            <v>19.3</v>
          </cell>
        </row>
        <row r="52">
          <cell r="B52" t="str">
            <v>ETERNA</v>
          </cell>
          <cell r="C52">
            <v>24.3</v>
          </cell>
        </row>
        <row r="53">
          <cell r="B53" t="str">
            <v>ETI</v>
          </cell>
          <cell r="C53">
            <v>28</v>
          </cell>
        </row>
        <row r="54">
          <cell r="B54" t="str">
            <v>ETRANZACT</v>
          </cell>
          <cell r="C54">
            <v>6.5</v>
          </cell>
        </row>
        <row r="55">
          <cell r="B55" t="str">
            <v>EUNISELL</v>
          </cell>
          <cell r="C55">
            <v>19.27</v>
          </cell>
        </row>
        <row r="56">
          <cell r="B56" t="str">
            <v>FirstHoldCo</v>
          </cell>
          <cell r="C56">
            <v>28.05</v>
          </cell>
        </row>
        <row r="57">
          <cell r="B57" t="str">
            <v>FCMB</v>
          </cell>
          <cell r="C57">
            <v>9.4</v>
          </cell>
        </row>
        <row r="58">
          <cell r="B58" t="str">
            <v>FIDELITYBK</v>
          </cell>
          <cell r="C58">
            <v>17.5</v>
          </cell>
        </row>
        <row r="59">
          <cell r="B59" t="str">
            <v>FIDSON</v>
          </cell>
          <cell r="C59">
            <v>15.5</v>
          </cell>
        </row>
        <row r="60">
          <cell r="B60" t="str">
            <v>FLOURMILL</v>
          </cell>
          <cell r="C60">
            <v>81.8</v>
          </cell>
        </row>
        <row r="61">
          <cell r="B61" t="str">
            <v>FTNCOCOA</v>
          </cell>
          <cell r="C61">
            <v>1.82</v>
          </cell>
        </row>
        <row r="62">
          <cell r="B62" t="str">
            <v>GEREGU</v>
          </cell>
          <cell r="C62">
            <v>1150</v>
          </cell>
        </row>
        <row r="63">
          <cell r="B63" t="str">
            <v>GOLDBREW</v>
          </cell>
          <cell r="C63">
            <v>8.64</v>
          </cell>
        </row>
        <row r="64">
          <cell r="B64" t="str">
            <v>GSPECPLC</v>
          </cell>
          <cell r="C64">
            <v>11.3</v>
          </cell>
        </row>
        <row r="65">
          <cell r="B65" t="str">
            <v>GTCO</v>
          </cell>
          <cell r="C65">
            <v>57</v>
          </cell>
        </row>
        <row r="66">
          <cell r="B66" t="str">
            <v>GUINEAINS</v>
          </cell>
          <cell r="C66">
            <v>0.81</v>
          </cell>
        </row>
        <row r="67">
          <cell r="B67" t="str">
            <v>GUINNESS</v>
          </cell>
          <cell r="C67">
            <v>70.25</v>
          </cell>
        </row>
        <row r="68">
          <cell r="B68" t="str">
            <v>HMCALL</v>
          </cell>
          <cell r="C68">
            <v>4.78</v>
          </cell>
        </row>
        <row r="69">
          <cell r="B69" t="str">
            <v>HONYFLOUR</v>
          </cell>
          <cell r="C69">
            <v>6.3</v>
          </cell>
        </row>
        <row r="70">
          <cell r="B70" t="str">
            <v>IKEJAHOTEL</v>
          </cell>
          <cell r="C70">
            <v>11.25</v>
          </cell>
        </row>
        <row r="71">
          <cell r="B71" t="str">
            <v>IMG</v>
          </cell>
          <cell r="C71">
            <v>37.950000000000003</v>
          </cell>
        </row>
        <row r="72">
          <cell r="B72" t="str">
            <v>INFINITY</v>
          </cell>
          <cell r="C72">
            <v>7</v>
          </cell>
        </row>
        <row r="73">
          <cell r="B73" t="str">
            <v>INTBREW</v>
          </cell>
          <cell r="C73">
            <v>5.55</v>
          </cell>
        </row>
        <row r="74">
          <cell r="B74" t="str">
            <v>INTENEGINS</v>
          </cell>
          <cell r="C74">
            <v>1.7</v>
          </cell>
        </row>
        <row r="75">
          <cell r="B75" t="str">
            <v>JAIZBANK</v>
          </cell>
          <cell r="C75">
            <v>3</v>
          </cell>
        </row>
        <row r="76">
          <cell r="B76" t="str">
            <v>JAPAULGOLD</v>
          </cell>
          <cell r="C76">
            <v>2.0499999999999998</v>
          </cell>
        </row>
        <row r="77">
          <cell r="B77" t="str">
            <v>JBERGER</v>
          </cell>
          <cell r="C77">
            <v>155.25</v>
          </cell>
        </row>
        <row r="78">
          <cell r="B78" t="str">
            <v>JOHNHOLT</v>
          </cell>
          <cell r="C78">
            <v>7.79</v>
          </cell>
        </row>
        <row r="79">
          <cell r="B79" t="str">
            <v>JULI</v>
          </cell>
          <cell r="C79">
            <v>10.3</v>
          </cell>
        </row>
        <row r="80">
          <cell r="B80" t="str">
            <v>LASACO</v>
          </cell>
          <cell r="C80">
            <v>3.09</v>
          </cell>
        </row>
        <row r="81">
          <cell r="B81" t="str">
            <v>LEARNAFRCA</v>
          </cell>
          <cell r="C81">
            <v>4.5</v>
          </cell>
        </row>
        <row r="82">
          <cell r="B82" t="str">
            <v>LEGENDINT</v>
          </cell>
          <cell r="C82">
            <v>5.64</v>
          </cell>
        </row>
        <row r="83">
          <cell r="B83" t="str">
            <v>LINKASSURE</v>
          </cell>
          <cell r="C83">
            <v>1.18</v>
          </cell>
        </row>
        <row r="84">
          <cell r="B84" t="str">
            <v>LIVESTOCK</v>
          </cell>
          <cell r="C84">
            <v>4.12</v>
          </cell>
        </row>
        <row r="85">
          <cell r="B85" t="str">
            <v>LIVINGTRUST</v>
          </cell>
          <cell r="C85">
            <v>4.38</v>
          </cell>
        </row>
        <row r="86">
          <cell r="B86" t="str">
            <v>MANSARD</v>
          </cell>
          <cell r="C86">
            <v>8.1999999999999993</v>
          </cell>
        </row>
        <row r="87">
          <cell r="B87" t="str">
            <v>MAYBAKER</v>
          </cell>
          <cell r="C87">
            <v>9.4</v>
          </cell>
        </row>
        <row r="88">
          <cell r="B88" t="str">
            <v>MBENEFIT</v>
          </cell>
          <cell r="C88">
            <v>0.61</v>
          </cell>
        </row>
        <row r="89">
          <cell r="B89" t="str">
            <v>MCNICHOLS</v>
          </cell>
          <cell r="C89">
            <v>1.61</v>
          </cell>
        </row>
        <row r="90">
          <cell r="B90" t="str">
            <v>MECURE</v>
          </cell>
          <cell r="C90">
            <v>13.9</v>
          </cell>
        </row>
        <row r="91">
          <cell r="B91" t="str">
            <v>MEYER</v>
          </cell>
          <cell r="C91">
            <v>8.43</v>
          </cell>
        </row>
        <row r="92">
          <cell r="B92" t="str">
            <v>MORISON</v>
          </cell>
          <cell r="C92">
            <v>4.01</v>
          </cell>
        </row>
        <row r="93">
          <cell r="B93" t="str">
            <v>MRS</v>
          </cell>
          <cell r="C93">
            <v>217.8</v>
          </cell>
        </row>
        <row r="94">
          <cell r="B94" t="str">
            <v>MTNN</v>
          </cell>
          <cell r="C94">
            <v>200</v>
          </cell>
        </row>
        <row r="95">
          <cell r="B95" t="str">
            <v>MULTIVERSE</v>
          </cell>
          <cell r="C95">
            <v>7.35</v>
          </cell>
        </row>
        <row r="96">
          <cell r="B96" t="str">
            <v>NAHCO</v>
          </cell>
          <cell r="C96">
            <v>46.05</v>
          </cell>
        </row>
        <row r="97">
          <cell r="B97" t="str">
            <v>NASCON</v>
          </cell>
          <cell r="C97">
            <v>31.35</v>
          </cell>
        </row>
        <row r="98">
          <cell r="B98" t="str">
            <v>NB</v>
          </cell>
          <cell r="C98">
            <v>32</v>
          </cell>
        </row>
        <row r="99">
          <cell r="B99" t="str">
            <v>NCR</v>
          </cell>
          <cell r="C99">
            <v>5</v>
          </cell>
        </row>
        <row r="100">
          <cell r="B100" t="str">
            <v>NEIMETH</v>
          </cell>
          <cell r="C100">
            <v>2.29</v>
          </cell>
        </row>
        <row r="101">
          <cell r="B101" t="str">
            <v>NEM</v>
          </cell>
          <cell r="C101">
            <v>10.95</v>
          </cell>
        </row>
        <row r="102">
          <cell r="B102" t="str">
            <v>NESF</v>
          </cell>
          <cell r="C102">
            <v>552.20000000000005</v>
          </cell>
        </row>
        <row r="103">
          <cell r="B103" t="str">
            <v>NESTLE</v>
          </cell>
          <cell r="C103">
            <v>875</v>
          </cell>
        </row>
        <row r="104">
          <cell r="B104" t="str">
            <v>NGXGROUP</v>
          </cell>
          <cell r="C104">
            <v>27.25</v>
          </cell>
        </row>
        <row r="105">
          <cell r="B105" t="str">
            <v>NIDF</v>
          </cell>
          <cell r="C105">
            <v>111.7</v>
          </cell>
        </row>
        <row r="106">
          <cell r="B106" t="str">
            <v>NNFM</v>
          </cell>
          <cell r="C106">
            <v>43.9</v>
          </cell>
        </row>
        <row r="107">
          <cell r="B107" t="str">
            <v>NOTORE</v>
          </cell>
          <cell r="C107">
            <v>62.5</v>
          </cell>
        </row>
        <row r="108">
          <cell r="B108" t="str">
            <v>NPFMCRFBK</v>
          </cell>
          <cell r="C108">
            <v>1.71</v>
          </cell>
        </row>
        <row r="109">
          <cell r="B109" t="str">
            <v>NSLTECH</v>
          </cell>
          <cell r="C109">
            <v>0.63</v>
          </cell>
        </row>
        <row r="110">
          <cell r="B110" t="str">
            <v>OANDO</v>
          </cell>
          <cell r="C110">
            <v>66</v>
          </cell>
        </row>
        <row r="111">
          <cell r="B111" t="str">
            <v>OKOMUOIL</v>
          </cell>
          <cell r="C111">
            <v>444</v>
          </cell>
        </row>
        <row r="112">
          <cell r="B112" t="str">
            <v>OMATEK</v>
          </cell>
          <cell r="C112">
            <v>0.73</v>
          </cell>
        </row>
        <row r="113">
          <cell r="B113" t="str">
            <v>PHARMDEKO</v>
          </cell>
          <cell r="C113">
            <v>0.46</v>
          </cell>
        </row>
        <row r="114">
          <cell r="B114" t="str">
            <v>PRESCO</v>
          </cell>
          <cell r="C114">
            <v>475</v>
          </cell>
        </row>
        <row r="115">
          <cell r="B115" t="str">
            <v>PRESTIGE</v>
          </cell>
          <cell r="C115">
            <v>1.21</v>
          </cell>
        </row>
        <row r="116">
          <cell r="B116" t="str">
            <v>PZ</v>
          </cell>
          <cell r="C116">
            <v>24.3</v>
          </cell>
        </row>
        <row r="117">
          <cell r="B117" t="str">
            <v>REDSTAREX</v>
          </cell>
          <cell r="C117">
            <v>4.41</v>
          </cell>
        </row>
        <row r="118">
          <cell r="B118" t="str">
            <v>REGALINS</v>
          </cell>
          <cell r="C118">
            <v>0.75</v>
          </cell>
        </row>
        <row r="119">
          <cell r="B119" t="str">
            <v>ROYALEX</v>
          </cell>
          <cell r="C119">
            <v>1</v>
          </cell>
        </row>
        <row r="120">
          <cell r="B120" t="str">
            <v>RTBRISCOE</v>
          </cell>
          <cell r="C120">
            <v>2.5</v>
          </cell>
        </row>
        <row r="121">
          <cell r="B121" t="str">
            <v>SCOA</v>
          </cell>
          <cell r="C121">
            <v>2.06</v>
          </cell>
        </row>
        <row r="122">
          <cell r="B122" t="str">
            <v>SEPLAT</v>
          </cell>
          <cell r="C122">
            <v>5700</v>
          </cell>
        </row>
        <row r="123">
          <cell r="B123" t="str">
            <v>SFSREIT</v>
          </cell>
          <cell r="C123">
            <v>179.45</v>
          </cell>
        </row>
        <row r="124">
          <cell r="B124" t="str">
            <v>SKYAVN</v>
          </cell>
          <cell r="C124">
            <v>33.450000000000003</v>
          </cell>
        </row>
        <row r="125">
          <cell r="B125" t="str">
            <v>SMURFIT</v>
          </cell>
          <cell r="C125">
            <v>0.2</v>
          </cell>
        </row>
        <row r="126">
          <cell r="B126" t="str">
            <v>SOVRENINS</v>
          </cell>
          <cell r="C126">
            <v>1.1200000000000001</v>
          </cell>
        </row>
        <row r="127">
          <cell r="B127" t="str">
            <v>STANBIC</v>
          </cell>
          <cell r="C127">
            <v>57.6</v>
          </cell>
        </row>
        <row r="128">
          <cell r="B128" t="str">
            <v>STERLINGNG</v>
          </cell>
          <cell r="C128">
            <v>5.6</v>
          </cell>
        </row>
        <row r="129">
          <cell r="B129" t="str">
            <v>SUNUASSUR</v>
          </cell>
          <cell r="C129">
            <v>10.75</v>
          </cell>
        </row>
        <row r="130">
          <cell r="B130" t="str">
            <v>TANTALIZER</v>
          </cell>
          <cell r="C130">
            <v>2.0499999999999998</v>
          </cell>
        </row>
        <row r="131">
          <cell r="B131" t="str">
            <v>THOMASWY</v>
          </cell>
          <cell r="C131">
            <v>1.89</v>
          </cell>
        </row>
        <row r="132">
          <cell r="B132" t="str">
            <v>TIP</v>
          </cell>
          <cell r="C132">
            <v>2.5</v>
          </cell>
        </row>
        <row r="133">
          <cell r="B133" t="str">
            <v>TOTAL</v>
          </cell>
          <cell r="C133">
            <v>698</v>
          </cell>
        </row>
        <row r="134">
          <cell r="B134" t="str">
            <v>TOURIST</v>
          </cell>
          <cell r="C134">
            <v>2.5</v>
          </cell>
        </row>
        <row r="135">
          <cell r="B135" t="str">
            <v>TRANSCOHOT</v>
          </cell>
          <cell r="C135">
            <v>116</v>
          </cell>
        </row>
        <row r="136">
          <cell r="B136" t="str">
            <v>TRANSCORP</v>
          </cell>
          <cell r="C136">
            <v>43.5</v>
          </cell>
        </row>
        <row r="137">
          <cell r="B137" t="str">
            <v>TRANSEXPR</v>
          </cell>
          <cell r="C137">
            <v>1.38</v>
          </cell>
        </row>
        <row r="138">
          <cell r="B138" t="str">
            <v>TRANSPOWER</v>
          </cell>
          <cell r="C138">
            <v>359.9</v>
          </cell>
        </row>
        <row r="139">
          <cell r="B139" t="str">
            <v>TRIPPLEG</v>
          </cell>
          <cell r="C139">
            <v>2.0499999999999998</v>
          </cell>
        </row>
        <row r="140">
          <cell r="B140" t="str">
            <v>UACN</v>
          </cell>
          <cell r="C140">
            <v>31.45</v>
          </cell>
        </row>
        <row r="141">
          <cell r="B141" t="str">
            <v>UBA</v>
          </cell>
          <cell r="C141">
            <v>34</v>
          </cell>
        </row>
        <row r="142">
          <cell r="B142" t="str">
            <v>UBN</v>
          </cell>
          <cell r="C142">
            <v>6.8</v>
          </cell>
        </row>
        <row r="143">
          <cell r="B143" t="str">
            <v>UCAP</v>
          </cell>
          <cell r="C143">
            <v>20.399999999999999</v>
          </cell>
        </row>
        <row r="144">
          <cell r="B144" t="str">
            <v>UHOMREIT</v>
          </cell>
          <cell r="C144">
            <v>36.6</v>
          </cell>
        </row>
        <row r="145">
          <cell r="B145" t="str">
            <v>UNILEVER</v>
          </cell>
          <cell r="C145">
            <v>32.950000000000003</v>
          </cell>
        </row>
        <row r="146">
          <cell r="B146" t="str">
            <v>UNIONDICON</v>
          </cell>
          <cell r="C146">
            <v>7.2</v>
          </cell>
        </row>
        <row r="147">
          <cell r="B147" t="str">
            <v>UNITYBNK</v>
          </cell>
          <cell r="C147">
            <v>1.51</v>
          </cell>
        </row>
        <row r="148">
          <cell r="B148" t="str">
            <v>UNIVINSURE</v>
          </cell>
          <cell r="C148">
            <v>0.66</v>
          </cell>
        </row>
        <row r="149">
          <cell r="B149" t="str">
            <v>UPDC</v>
          </cell>
          <cell r="C149">
            <v>1.59</v>
          </cell>
        </row>
        <row r="150">
          <cell r="B150" t="str">
            <v>UPDCREIT</v>
          </cell>
          <cell r="C150">
            <v>5</v>
          </cell>
        </row>
        <row r="151">
          <cell r="B151" t="str">
            <v>UPL</v>
          </cell>
          <cell r="C151">
            <v>3.85</v>
          </cell>
        </row>
        <row r="152">
          <cell r="B152" t="str">
            <v>VERITASKAP</v>
          </cell>
          <cell r="C152">
            <v>1.36</v>
          </cell>
        </row>
        <row r="153">
          <cell r="B153" t="str">
            <v>VFDGROUP</v>
          </cell>
          <cell r="C153">
            <v>44.4</v>
          </cell>
        </row>
        <row r="154">
          <cell r="B154" t="str">
            <v>VITAFOAM</v>
          </cell>
          <cell r="C154">
            <v>23</v>
          </cell>
        </row>
        <row r="155">
          <cell r="B155" t="str">
            <v>WAPCO</v>
          </cell>
          <cell r="C155">
            <v>69.95</v>
          </cell>
        </row>
        <row r="156">
          <cell r="B156" t="str">
            <v>WAPIC</v>
          </cell>
          <cell r="C156">
            <v>2.25</v>
          </cell>
        </row>
        <row r="157">
          <cell r="B157" t="str">
            <v>WEMABANK</v>
          </cell>
          <cell r="C157">
            <v>9.1</v>
          </cell>
        </row>
        <row r="158">
          <cell r="B158" t="str">
            <v>ZENITHBANK</v>
          </cell>
          <cell r="C158">
            <v>45.5</v>
          </cell>
        </row>
      </sheetData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588582</v>
          </cell>
          <cell r="J44">
            <v>3842660.6</v>
          </cell>
        </row>
        <row r="45">
          <cell r="B45" t="str">
            <v>ABCTRANS</v>
          </cell>
          <cell r="C45">
            <v>4.51</v>
          </cell>
          <cell r="F45">
            <v>4.51</v>
          </cell>
          <cell r="I45">
            <v>279327</v>
          </cell>
          <cell r="J45">
            <v>1287310.6299999999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647513</v>
          </cell>
          <cell r="J46">
            <v>5877611.0300000003</v>
          </cell>
        </row>
        <row r="47">
          <cell r="B47" t="str">
            <v>ACCESSCORP</v>
          </cell>
          <cell r="C47">
            <v>27.2</v>
          </cell>
          <cell r="F47">
            <v>27</v>
          </cell>
          <cell r="I47">
            <v>102182356</v>
          </cell>
          <cell r="J47">
            <v>2761635959.099998</v>
          </cell>
        </row>
        <row r="48">
          <cell r="B48" t="str">
            <v>AFRIPRUD</v>
          </cell>
          <cell r="C48">
            <v>16.5</v>
          </cell>
          <cell r="F48">
            <v>16.350000000000001</v>
          </cell>
          <cell r="I48">
            <v>4374091</v>
          </cell>
          <cell r="J48">
            <v>72069350.049999997</v>
          </cell>
        </row>
        <row r="49">
          <cell r="B49" t="str">
            <v>AIICO</v>
          </cell>
          <cell r="C49">
            <v>4.18</v>
          </cell>
          <cell r="F49">
            <v>4.1100000000000003</v>
          </cell>
          <cell r="I49">
            <v>8470303</v>
          </cell>
          <cell r="J49">
            <v>35376861.609999999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96</v>
          </cell>
          <cell r="J50">
            <v>243984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2219</v>
          </cell>
          <cell r="J51">
            <v>15870.85</v>
          </cell>
        </row>
        <row r="52">
          <cell r="B52" t="str">
            <v>ARADEL</v>
          </cell>
          <cell r="C52">
            <v>510</v>
          </cell>
          <cell r="F52">
            <v>510</v>
          </cell>
          <cell r="I52">
            <v>6966636</v>
          </cell>
          <cell r="J52">
            <v>3551834847.500001</v>
          </cell>
        </row>
        <row r="53">
          <cell r="B53" t="str">
            <v>AUSTINLAZ</v>
          </cell>
          <cell r="C53">
            <v>2.72</v>
          </cell>
          <cell r="F53">
            <v>2.9</v>
          </cell>
          <cell r="I53">
            <v>486457</v>
          </cell>
          <cell r="J53">
            <v>1410158.47</v>
          </cell>
        </row>
        <row r="54">
          <cell r="B54" t="str">
            <v>BERGER</v>
          </cell>
          <cell r="C54">
            <v>34.9</v>
          </cell>
          <cell r="F54">
            <v>34.9</v>
          </cell>
          <cell r="I54">
            <v>1433726</v>
          </cell>
          <cell r="J54">
            <v>53268827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81699</v>
          </cell>
          <cell r="J55">
            <v>37132328.350000001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173744</v>
          </cell>
          <cell r="J56">
            <v>25310665.699999999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88107</v>
          </cell>
          <cell r="J57">
            <v>47778499.899999999</v>
          </cell>
        </row>
        <row r="58">
          <cell r="B58" t="str">
            <v>CADBURY</v>
          </cell>
          <cell r="C58">
            <v>62.5</v>
          </cell>
          <cell r="F58">
            <v>60</v>
          </cell>
          <cell r="I58">
            <v>1422407</v>
          </cell>
          <cell r="J58">
            <v>85109494.700000003</v>
          </cell>
        </row>
        <row r="59">
          <cell r="B59" t="str">
            <v>CAP</v>
          </cell>
          <cell r="C59">
            <v>70.2</v>
          </cell>
          <cell r="F59">
            <v>70.2</v>
          </cell>
          <cell r="I59">
            <v>3043</v>
          </cell>
          <cell r="J59">
            <v>202238.25</v>
          </cell>
        </row>
        <row r="60">
          <cell r="B60" t="str">
            <v>CAVERTON</v>
          </cell>
          <cell r="C60">
            <v>6.4</v>
          </cell>
          <cell r="F60">
            <v>6.55</v>
          </cell>
          <cell r="I60">
            <v>1574926</v>
          </cell>
          <cell r="J60">
            <v>10641106.25</v>
          </cell>
        </row>
        <row r="61">
          <cell r="B61" t="str">
            <v>CHAMPION</v>
          </cell>
          <cell r="C61">
            <v>18.100000000000001</v>
          </cell>
          <cell r="F61">
            <v>17.3</v>
          </cell>
          <cell r="I61">
            <v>201053143</v>
          </cell>
          <cell r="J61">
            <v>3474064662.900001</v>
          </cell>
        </row>
        <row r="62">
          <cell r="B62" t="str">
            <v>CHAMS</v>
          </cell>
          <cell r="C62">
            <v>2.97</v>
          </cell>
          <cell r="F62">
            <v>2.97</v>
          </cell>
          <cell r="I62">
            <v>6437235</v>
          </cell>
          <cell r="J62">
            <v>19202939.760000002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34938</v>
          </cell>
          <cell r="J63">
            <v>361593.45</v>
          </cell>
        </row>
        <row r="64">
          <cell r="B64" t="str">
            <v>CILEASING</v>
          </cell>
          <cell r="C64">
            <v>7</v>
          </cell>
          <cell r="F64">
            <v>6.9</v>
          </cell>
          <cell r="I64">
            <v>1573355</v>
          </cell>
          <cell r="J64">
            <v>10832268.84</v>
          </cell>
        </row>
        <row r="65">
          <cell r="B65" t="str">
            <v>CONHALLPLC</v>
          </cell>
          <cell r="C65">
            <v>4.3</v>
          </cell>
          <cell r="F65">
            <v>4.2</v>
          </cell>
          <cell r="I65">
            <v>2072886</v>
          </cell>
          <cell r="J65">
            <v>9023063.1300000008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31529</v>
          </cell>
          <cell r="J66">
            <v>6936522.5</v>
          </cell>
        </row>
        <row r="67">
          <cell r="B67" t="str">
            <v>CORNERST</v>
          </cell>
          <cell r="C67">
            <v>6.39</v>
          </cell>
          <cell r="F67">
            <v>6.39</v>
          </cell>
          <cell r="I67">
            <v>4006223</v>
          </cell>
          <cell r="J67">
            <v>26267690.530000001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517847</v>
          </cell>
          <cell r="J68">
            <v>20591889.350000001</v>
          </cell>
        </row>
        <row r="69">
          <cell r="B69" t="str">
            <v>CUTIX</v>
          </cell>
          <cell r="C69">
            <v>3.5</v>
          </cell>
          <cell r="F69">
            <v>3.69</v>
          </cell>
          <cell r="I69">
            <v>5462292</v>
          </cell>
          <cell r="J69">
            <v>19408717.760000002</v>
          </cell>
        </row>
        <row r="70">
          <cell r="B70" t="str">
            <v>CWG</v>
          </cell>
          <cell r="C70">
            <v>16.5</v>
          </cell>
          <cell r="F70">
            <v>16.45</v>
          </cell>
          <cell r="I70">
            <v>1985339</v>
          </cell>
          <cell r="J70">
            <v>32574239.300000001</v>
          </cell>
        </row>
        <row r="71">
          <cell r="B71" t="str">
            <v>DAARCOMM</v>
          </cell>
          <cell r="C71">
            <v>1.1200000000000001</v>
          </cell>
          <cell r="F71">
            <v>1.1100000000000001</v>
          </cell>
          <cell r="I71">
            <v>2537402</v>
          </cell>
          <cell r="J71">
            <v>2784433.16</v>
          </cell>
        </row>
        <row r="72">
          <cell r="B72" t="str">
            <v>DANGCEM</v>
          </cell>
          <cell r="C72">
            <v>520</v>
          </cell>
          <cell r="F72">
            <v>520.20000000000005</v>
          </cell>
          <cell r="I72">
            <v>799322</v>
          </cell>
          <cell r="J72">
            <v>417603663.5</v>
          </cell>
        </row>
        <row r="73">
          <cell r="B73" t="str">
            <v>DANGSUGAR</v>
          </cell>
          <cell r="C73">
            <v>61.4</v>
          </cell>
          <cell r="F73">
            <v>58</v>
          </cell>
          <cell r="I73">
            <v>1650289</v>
          </cell>
          <cell r="J73">
            <v>95945158.150000006</v>
          </cell>
        </row>
        <row r="74">
          <cell r="B74" t="str">
            <v>DEAPCAP</v>
          </cell>
          <cell r="C74">
            <v>1.74</v>
          </cell>
          <cell r="F74">
            <v>1.81</v>
          </cell>
          <cell r="I74">
            <v>9516107</v>
          </cell>
          <cell r="J74">
            <v>17642822.899999999</v>
          </cell>
        </row>
        <row r="75">
          <cell r="B75" t="str">
            <v>ELLAHLAKES</v>
          </cell>
          <cell r="C75">
            <v>14.95</v>
          </cell>
          <cell r="F75">
            <v>13.68</v>
          </cell>
          <cell r="I75">
            <v>11647415</v>
          </cell>
          <cell r="J75">
            <v>164057898.13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350</v>
          </cell>
          <cell r="J76">
            <v>13390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58284</v>
          </cell>
          <cell r="J77">
            <v>2066838.15</v>
          </cell>
        </row>
        <row r="78">
          <cell r="B78" t="str">
            <v>ETI</v>
          </cell>
          <cell r="C78">
            <v>36.5</v>
          </cell>
          <cell r="F78">
            <v>36.549999999999997</v>
          </cell>
          <cell r="I78">
            <v>658689</v>
          </cell>
          <cell r="J78">
            <v>24076153.300000001</v>
          </cell>
        </row>
        <row r="79">
          <cell r="B79" t="str">
            <v>ETRANZACT</v>
          </cell>
          <cell r="C79">
            <v>10.85</v>
          </cell>
          <cell r="F79">
            <v>10.85</v>
          </cell>
          <cell r="I79">
            <v>163624</v>
          </cell>
          <cell r="J79">
            <v>1644179.05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114713</v>
          </cell>
          <cell r="J80">
            <v>2638053.9</v>
          </cell>
        </row>
        <row r="81">
          <cell r="B81" t="str">
            <v>FCMB</v>
          </cell>
          <cell r="C81">
            <v>11</v>
          </cell>
          <cell r="F81">
            <v>10.5</v>
          </cell>
          <cell r="I81">
            <v>42584400</v>
          </cell>
          <cell r="J81">
            <v>451618417.80000001</v>
          </cell>
        </row>
        <row r="82">
          <cell r="B82" t="str">
            <v>FIDELITYBK</v>
          </cell>
          <cell r="C82">
            <v>21.4</v>
          </cell>
          <cell r="F82">
            <v>21.3</v>
          </cell>
          <cell r="I82">
            <v>33500051</v>
          </cell>
          <cell r="J82">
            <v>711411368.85000002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211659</v>
          </cell>
          <cell r="J83">
            <v>8410773.5</v>
          </cell>
        </row>
        <row r="84">
          <cell r="B84" t="str">
            <v>FIRSTHOLDCO</v>
          </cell>
          <cell r="C84">
            <v>32.5</v>
          </cell>
          <cell r="F84">
            <v>32.549999999999997</v>
          </cell>
          <cell r="I84">
            <v>46257501</v>
          </cell>
          <cell r="J84">
            <v>1504888691.349999</v>
          </cell>
        </row>
        <row r="85">
          <cell r="B85" t="str">
            <v>FTNCOCOA</v>
          </cell>
          <cell r="C85">
            <v>6.5</v>
          </cell>
          <cell r="F85">
            <v>6.5</v>
          </cell>
          <cell r="I85">
            <v>1825651</v>
          </cell>
          <cell r="J85">
            <v>11849197.699999999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440597</v>
          </cell>
          <cell r="J86">
            <v>452669357.80000001</v>
          </cell>
        </row>
        <row r="87">
          <cell r="B87" t="str">
            <v>GTCO</v>
          </cell>
          <cell r="C87">
            <v>95</v>
          </cell>
          <cell r="F87">
            <v>92.05</v>
          </cell>
          <cell r="I87">
            <v>96449936</v>
          </cell>
          <cell r="J87">
            <v>8886922264.7499981</v>
          </cell>
        </row>
        <row r="88">
          <cell r="B88" t="str">
            <v>GUINEAINS</v>
          </cell>
          <cell r="C88">
            <v>1.61</v>
          </cell>
          <cell r="F88">
            <v>1.54</v>
          </cell>
          <cell r="I88">
            <v>2022150</v>
          </cell>
          <cell r="J88">
            <v>3250647.41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298427</v>
          </cell>
          <cell r="J89">
            <v>40169275.049999997</v>
          </cell>
        </row>
        <row r="90">
          <cell r="B90" t="str">
            <v>HMCALL</v>
          </cell>
          <cell r="C90">
            <v>4.29</v>
          </cell>
          <cell r="F90">
            <v>4.29</v>
          </cell>
          <cell r="I90">
            <v>310861</v>
          </cell>
          <cell r="J90">
            <v>1320999.98</v>
          </cell>
        </row>
        <row r="91">
          <cell r="B91" t="str">
            <v>HONYFLOUR</v>
          </cell>
          <cell r="C91">
            <v>22.5</v>
          </cell>
          <cell r="F91">
            <v>21.5</v>
          </cell>
          <cell r="I91">
            <v>1663567</v>
          </cell>
          <cell r="J91">
            <v>36789041.899999999</v>
          </cell>
        </row>
        <row r="92">
          <cell r="B92" t="str">
            <v>IKEJAHOTEL</v>
          </cell>
          <cell r="C92">
            <v>22.65</v>
          </cell>
          <cell r="F92">
            <v>22.95</v>
          </cell>
          <cell r="I92">
            <v>560926</v>
          </cell>
          <cell r="J92">
            <v>12779447.25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6513</v>
          </cell>
          <cell r="J93">
            <v>236527.65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29300</v>
          </cell>
          <cell r="J94">
            <v>206010</v>
          </cell>
        </row>
        <row r="95">
          <cell r="B95" t="str">
            <v>INTBREW</v>
          </cell>
          <cell r="C95">
            <v>13</v>
          </cell>
          <cell r="F95">
            <v>12.5</v>
          </cell>
          <cell r="I95">
            <v>3193895</v>
          </cell>
          <cell r="J95">
            <v>41375957.950000003</v>
          </cell>
        </row>
        <row r="96">
          <cell r="B96" t="str">
            <v>INTENEGINS</v>
          </cell>
          <cell r="C96">
            <v>3.64</v>
          </cell>
          <cell r="F96">
            <v>3.29</v>
          </cell>
          <cell r="I96">
            <v>2604483</v>
          </cell>
          <cell r="J96">
            <v>8630505.2200000007</v>
          </cell>
        </row>
        <row r="97">
          <cell r="B97" t="str">
            <v>JAIZBANK</v>
          </cell>
          <cell r="C97">
            <v>4.42</v>
          </cell>
          <cell r="F97">
            <v>4.5</v>
          </cell>
          <cell r="I97">
            <v>10156570</v>
          </cell>
          <cell r="J97">
            <v>47010318.170000002</v>
          </cell>
        </row>
        <row r="98">
          <cell r="B98" t="str">
            <v>JAPAULGOLD</v>
          </cell>
          <cell r="C98">
            <v>2.79</v>
          </cell>
          <cell r="F98">
            <v>2.68</v>
          </cell>
          <cell r="I98">
            <v>18448352</v>
          </cell>
          <cell r="J98">
            <v>48288274.759999998</v>
          </cell>
        </row>
        <row r="99">
          <cell r="B99" t="str">
            <v>JBERGER</v>
          </cell>
          <cell r="C99">
            <v>146.1</v>
          </cell>
          <cell r="F99">
            <v>146.1</v>
          </cell>
          <cell r="I99">
            <v>91762</v>
          </cell>
          <cell r="J99">
            <v>12993818.699999999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23520</v>
          </cell>
          <cell r="J100">
            <v>160140.25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590</v>
          </cell>
          <cell r="J101">
            <v>5605</v>
          </cell>
        </row>
        <row r="102">
          <cell r="B102" t="str">
            <v>LASACO</v>
          </cell>
          <cell r="C102">
            <v>3.3</v>
          </cell>
          <cell r="F102">
            <v>3.32</v>
          </cell>
          <cell r="I102">
            <v>3268318</v>
          </cell>
          <cell r="J102">
            <v>10832033.789999999</v>
          </cell>
        </row>
        <row r="103">
          <cell r="B103" t="str">
            <v>LEARNAFRCA</v>
          </cell>
          <cell r="C103">
            <v>7.1</v>
          </cell>
          <cell r="F103">
            <v>7.1</v>
          </cell>
          <cell r="I103">
            <v>35299</v>
          </cell>
          <cell r="J103">
            <v>266056.73</v>
          </cell>
        </row>
        <row r="104">
          <cell r="B104" t="str">
            <v>LEGENDINT</v>
          </cell>
          <cell r="C104">
            <v>5.65</v>
          </cell>
          <cell r="F104">
            <v>5.4</v>
          </cell>
          <cell r="I104">
            <v>4479208</v>
          </cell>
          <cell r="J104">
            <v>24313519.57</v>
          </cell>
        </row>
        <row r="105">
          <cell r="B105" t="str">
            <v>LINKASSURE</v>
          </cell>
          <cell r="C105">
            <v>2.33</v>
          </cell>
          <cell r="F105">
            <v>2.29</v>
          </cell>
          <cell r="I105">
            <v>4192395</v>
          </cell>
          <cell r="J105">
            <v>9391247.5199999996</v>
          </cell>
        </row>
        <row r="106">
          <cell r="B106" t="str">
            <v>LIVESTOCK</v>
          </cell>
          <cell r="C106">
            <v>8</v>
          </cell>
          <cell r="F106">
            <v>8</v>
          </cell>
          <cell r="I106">
            <v>1334436</v>
          </cell>
          <cell r="J106">
            <v>10528675.15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10000</v>
          </cell>
          <cell r="J107">
            <v>40156.85</v>
          </cell>
        </row>
        <row r="108">
          <cell r="B108" t="str">
            <v>MANSARD</v>
          </cell>
          <cell r="C108">
            <v>16.7</v>
          </cell>
          <cell r="F108">
            <v>16.5</v>
          </cell>
          <cell r="I108">
            <v>1093171</v>
          </cell>
          <cell r="J108">
            <v>18290092.469999999</v>
          </cell>
        </row>
        <row r="109">
          <cell r="B109" t="str">
            <v>MAYBAKER</v>
          </cell>
          <cell r="C109">
            <v>18.05</v>
          </cell>
          <cell r="F109">
            <v>18.05</v>
          </cell>
          <cell r="I109">
            <v>270343</v>
          </cell>
          <cell r="J109">
            <v>4675638.3</v>
          </cell>
        </row>
        <row r="110">
          <cell r="B110" t="str">
            <v>MBENEFIT</v>
          </cell>
          <cell r="C110">
            <v>4.0599999999999996</v>
          </cell>
          <cell r="F110">
            <v>3.9</v>
          </cell>
          <cell r="I110">
            <v>11119155</v>
          </cell>
          <cell r="J110">
            <v>44000921.600000001</v>
          </cell>
        </row>
        <row r="111">
          <cell r="B111" t="str">
            <v>MCNICHOLS</v>
          </cell>
          <cell r="C111">
            <v>3.55</v>
          </cell>
          <cell r="F111">
            <v>3.8</v>
          </cell>
          <cell r="I111">
            <v>635933</v>
          </cell>
          <cell r="J111">
            <v>2368071.83</v>
          </cell>
        </row>
        <row r="112">
          <cell r="B112" t="str">
            <v>MECURE</v>
          </cell>
          <cell r="C112">
            <v>19.5</v>
          </cell>
          <cell r="F112">
            <v>19.5</v>
          </cell>
          <cell r="I112">
            <v>869581</v>
          </cell>
          <cell r="J112">
            <v>16960830.300000001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94459</v>
          </cell>
          <cell r="J113">
            <v>1600114.25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7249</v>
          </cell>
          <cell r="J114">
            <v>23257.78</v>
          </cell>
        </row>
        <row r="115">
          <cell r="B115" t="str">
            <v>MTNN</v>
          </cell>
          <cell r="C115">
            <v>435</v>
          </cell>
          <cell r="F115">
            <v>435</v>
          </cell>
          <cell r="I115">
            <v>719135</v>
          </cell>
          <cell r="J115">
            <v>295211514.10000002</v>
          </cell>
        </row>
        <row r="116">
          <cell r="B116" t="str">
            <v>MULTIVERSE</v>
          </cell>
          <cell r="C116">
            <v>11</v>
          </cell>
          <cell r="F116">
            <v>11</v>
          </cell>
          <cell r="I116">
            <v>46033</v>
          </cell>
          <cell r="J116">
            <v>503892.9</v>
          </cell>
        </row>
        <row r="117">
          <cell r="B117" t="str">
            <v>NAHCO</v>
          </cell>
          <cell r="C117">
            <v>103.5</v>
          </cell>
          <cell r="F117">
            <v>103.5</v>
          </cell>
          <cell r="I117">
            <v>750409</v>
          </cell>
          <cell r="J117">
            <v>77984824.5</v>
          </cell>
        </row>
        <row r="118">
          <cell r="B118" t="str">
            <v>NASCON</v>
          </cell>
          <cell r="C118">
            <v>89</v>
          </cell>
          <cell r="F118">
            <v>89</v>
          </cell>
          <cell r="I118">
            <v>722493</v>
          </cell>
          <cell r="J118">
            <v>64390587.5</v>
          </cell>
        </row>
        <row r="119">
          <cell r="B119" t="str">
            <v>NB</v>
          </cell>
          <cell r="C119">
            <v>70.5</v>
          </cell>
          <cell r="F119">
            <v>70.5</v>
          </cell>
          <cell r="I119">
            <v>797748</v>
          </cell>
          <cell r="J119">
            <v>56017091</v>
          </cell>
        </row>
        <row r="120">
          <cell r="B120" t="str">
            <v>NCR</v>
          </cell>
          <cell r="C120">
            <v>11.55</v>
          </cell>
          <cell r="F120">
            <v>11.55</v>
          </cell>
          <cell r="I120">
            <v>25200</v>
          </cell>
          <cell r="J120">
            <v>320040</v>
          </cell>
        </row>
        <row r="121">
          <cell r="B121" t="str">
            <v>NEIMETH</v>
          </cell>
          <cell r="C121">
            <v>6.6</v>
          </cell>
          <cell r="F121">
            <v>6.6</v>
          </cell>
          <cell r="I121">
            <v>923422</v>
          </cell>
          <cell r="J121">
            <v>6223075.54</v>
          </cell>
        </row>
        <row r="122">
          <cell r="B122" t="str">
            <v>NEM</v>
          </cell>
          <cell r="C122">
            <v>28.9</v>
          </cell>
          <cell r="F122">
            <v>31.2</v>
          </cell>
          <cell r="I122">
            <v>1742627</v>
          </cell>
          <cell r="J122">
            <v>50578691.25</v>
          </cell>
        </row>
        <row r="123">
          <cell r="B123" t="str">
            <v>NESTLE</v>
          </cell>
          <cell r="C123">
            <v>1890</v>
          </cell>
          <cell r="F123">
            <v>1870</v>
          </cell>
          <cell r="I123">
            <v>207204</v>
          </cell>
          <cell r="J123">
            <v>387209723.19999999</v>
          </cell>
        </row>
        <row r="124">
          <cell r="B124" t="str">
            <v>NGXGROUP</v>
          </cell>
          <cell r="C124">
            <v>53.55</v>
          </cell>
          <cell r="F124">
            <v>57.8</v>
          </cell>
          <cell r="I124">
            <v>778802</v>
          </cell>
          <cell r="J124">
            <v>44024438.5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170204</v>
          </cell>
          <cell r="J125">
            <v>19232897</v>
          </cell>
        </row>
        <row r="126">
          <cell r="B126" t="str">
            <v>NNFM</v>
          </cell>
          <cell r="C126">
            <v>87.1</v>
          </cell>
          <cell r="F126">
            <v>86.7</v>
          </cell>
          <cell r="I126">
            <v>770072</v>
          </cell>
          <cell r="J126">
            <v>65536740.299999997</v>
          </cell>
        </row>
        <row r="127">
          <cell r="B127" t="str">
            <v>NPFMCRFBK</v>
          </cell>
          <cell r="C127">
            <v>3.17</v>
          </cell>
          <cell r="F127">
            <v>3.1</v>
          </cell>
          <cell r="I127">
            <v>1659348</v>
          </cell>
          <cell r="J127">
            <v>5212712.7300000004</v>
          </cell>
        </row>
        <row r="128">
          <cell r="B128" t="str">
            <v>NSLTECH</v>
          </cell>
          <cell r="C128">
            <v>0.95</v>
          </cell>
          <cell r="F128">
            <v>0.9</v>
          </cell>
          <cell r="I128">
            <v>15172005</v>
          </cell>
          <cell r="J128">
            <v>14087358</v>
          </cell>
        </row>
        <row r="129">
          <cell r="B129" t="str">
            <v>OANDO</v>
          </cell>
          <cell r="C129">
            <v>53.95</v>
          </cell>
          <cell r="F129">
            <v>53.85</v>
          </cell>
          <cell r="I129">
            <v>5027714</v>
          </cell>
          <cell r="J129">
            <v>268946296.89999998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110517</v>
          </cell>
          <cell r="J130">
            <v>105593605.09999999</v>
          </cell>
        </row>
        <row r="131">
          <cell r="B131" t="str">
            <v>OMATEK</v>
          </cell>
          <cell r="C131">
            <v>1.45</v>
          </cell>
          <cell r="F131">
            <v>1.32</v>
          </cell>
          <cell r="I131">
            <v>1531317</v>
          </cell>
          <cell r="J131">
            <v>2105549.86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81900</v>
          </cell>
          <cell r="J132">
            <v>112808968.2</v>
          </cell>
        </row>
        <row r="133">
          <cell r="B133" t="str">
            <v>PRESTIGE</v>
          </cell>
          <cell r="C133">
            <v>1.68</v>
          </cell>
          <cell r="F133">
            <v>1.63</v>
          </cell>
          <cell r="I133">
            <v>5105176</v>
          </cell>
          <cell r="J133">
            <v>8400487.7100000009</v>
          </cell>
        </row>
        <row r="134">
          <cell r="B134" t="str">
            <v>PZ</v>
          </cell>
          <cell r="C134">
            <v>36.9</v>
          </cell>
          <cell r="F134">
            <v>36.9</v>
          </cell>
          <cell r="I134">
            <v>780850</v>
          </cell>
          <cell r="J134">
            <v>26572427.149999999</v>
          </cell>
        </row>
        <row r="135">
          <cell r="B135" t="str">
            <v>REDSTAREX</v>
          </cell>
          <cell r="C135">
            <v>12</v>
          </cell>
          <cell r="F135">
            <v>12</v>
          </cell>
          <cell r="I135">
            <v>19089</v>
          </cell>
          <cell r="J135">
            <v>217313.92000000001</v>
          </cell>
        </row>
        <row r="136">
          <cell r="B136" t="str">
            <v>REGALINS</v>
          </cell>
          <cell r="C136">
            <v>1.33</v>
          </cell>
          <cell r="F136">
            <v>1.33</v>
          </cell>
          <cell r="I136">
            <v>1810978</v>
          </cell>
          <cell r="J136">
            <v>2418269.5</v>
          </cell>
        </row>
        <row r="137">
          <cell r="B137" t="str">
            <v>ROYALEX</v>
          </cell>
          <cell r="C137">
            <v>2.15</v>
          </cell>
          <cell r="F137">
            <v>2</v>
          </cell>
          <cell r="I137">
            <v>7120039</v>
          </cell>
          <cell r="J137">
            <v>14732837.42</v>
          </cell>
        </row>
        <row r="138">
          <cell r="B138" t="str">
            <v>RTBRISCOE</v>
          </cell>
          <cell r="C138">
            <v>3.06</v>
          </cell>
          <cell r="F138">
            <v>3.36</v>
          </cell>
          <cell r="I138">
            <v>1393223</v>
          </cell>
          <cell r="J138">
            <v>4598847.38</v>
          </cell>
        </row>
        <row r="139">
          <cell r="B139" t="str">
            <v>SCOA</v>
          </cell>
          <cell r="C139">
            <v>5.5</v>
          </cell>
          <cell r="F139">
            <v>6.05</v>
          </cell>
          <cell r="I139">
            <v>150060</v>
          </cell>
          <cell r="J139">
            <v>898970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51018</v>
          </cell>
          <cell r="J140">
            <v>268785884.39999998</v>
          </cell>
        </row>
        <row r="141">
          <cell r="B141" t="str">
            <v>SFSREIT</v>
          </cell>
          <cell r="C141">
            <v>301.55</v>
          </cell>
          <cell r="F141">
            <v>301.55</v>
          </cell>
          <cell r="I141">
            <v>39245</v>
          </cell>
          <cell r="J141">
            <v>13015917.800000001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8239</v>
          </cell>
          <cell r="J142">
            <v>712739.7</v>
          </cell>
        </row>
        <row r="143">
          <cell r="B143" t="str">
            <v>SOVRENINS</v>
          </cell>
          <cell r="C143">
            <v>2.6</v>
          </cell>
          <cell r="F143">
            <v>2.6</v>
          </cell>
          <cell r="I143">
            <v>11771706</v>
          </cell>
          <cell r="J143">
            <v>31790326.93</v>
          </cell>
        </row>
        <row r="144">
          <cell r="B144" t="str">
            <v>STANBIC</v>
          </cell>
          <cell r="C144">
            <v>100</v>
          </cell>
          <cell r="F144">
            <v>100</v>
          </cell>
          <cell r="I144">
            <v>85948</v>
          </cell>
          <cell r="J144">
            <v>8754226</v>
          </cell>
        </row>
        <row r="145">
          <cell r="B145" t="str">
            <v>STERLINGNG</v>
          </cell>
          <cell r="C145">
            <v>8</v>
          </cell>
          <cell r="F145">
            <v>8</v>
          </cell>
          <cell r="I145">
            <v>90824256</v>
          </cell>
          <cell r="J145">
            <v>726592471.64999998</v>
          </cell>
        </row>
        <row r="146">
          <cell r="B146" t="str">
            <v>SUNUASSUR</v>
          </cell>
          <cell r="C146">
            <v>5.92</v>
          </cell>
          <cell r="F146">
            <v>5.54</v>
          </cell>
          <cell r="I146">
            <v>1331579</v>
          </cell>
          <cell r="J146">
            <v>7692048.6600000001</v>
          </cell>
        </row>
        <row r="147">
          <cell r="B147" t="str">
            <v>TANTALIZER</v>
          </cell>
          <cell r="C147">
            <v>2.59</v>
          </cell>
          <cell r="F147">
            <v>2.59</v>
          </cell>
          <cell r="I147">
            <v>2391979</v>
          </cell>
          <cell r="J147">
            <v>6075598.0800000001</v>
          </cell>
        </row>
        <row r="148">
          <cell r="B148" t="str">
            <v>THOMASWY</v>
          </cell>
          <cell r="C148">
            <v>3</v>
          </cell>
          <cell r="F148">
            <v>3</v>
          </cell>
          <cell r="I148">
            <v>44108</v>
          </cell>
          <cell r="J148">
            <v>128531.58</v>
          </cell>
        </row>
        <row r="149">
          <cell r="B149" t="str">
            <v>TIP</v>
          </cell>
          <cell r="C149">
            <v>12</v>
          </cell>
          <cell r="F149">
            <v>12.01</v>
          </cell>
          <cell r="I149">
            <v>1190747</v>
          </cell>
          <cell r="J149">
            <v>14433868.6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15731</v>
          </cell>
          <cell r="J150">
            <v>9158052.8000000007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12552</v>
          </cell>
          <cell r="J151">
            <v>2059148.3</v>
          </cell>
        </row>
        <row r="152">
          <cell r="B152" t="str">
            <v>TRANSCORP</v>
          </cell>
          <cell r="C152">
            <v>47.55</v>
          </cell>
          <cell r="F152">
            <v>47.95</v>
          </cell>
          <cell r="I152">
            <v>5364050</v>
          </cell>
          <cell r="J152">
            <v>254989423.65000001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30556</v>
          </cell>
          <cell r="J153">
            <v>67312.160000000003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137048</v>
          </cell>
          <cell r="J154">
            <v>35344679.200000003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40772</v>
          </cell>
          <cell r="J155">
            <v>212308.04</v>
          </cell>
        </row>
        <row r="156">
          <cell r="B156" t="str">
            <v>UACN</v>
          </cell>
          <cell r="C156">
            <v>73</v>
          </cell>
          <cell r="F156">
            <v>73</v>
          </cell>
          <cell r="I156">
            <v>2290174</v>
          </cell>
          <cell r="J156">
            <v>165060564.69999999</v>
          </cell>
        </row>
        <row r="157">
          <cell r="B157" t="str">
            <v>UBA</v>
          </cell>
          <cell r="C157">
            <v>49.5</v>
          </cell>
          <cell r="F157">
            <v>48.8</v>
          </cell>
          <cell r="I157">
            <v>9458088</v>
          </cell>
          <cell r="J157">
            <v>462793484</v>
          </cell>
        </row>
        <row r="158">
          <cell r="B158" t="str">
            <v>UCAP</v>
          </cell>
          <cell r="C158">
            <v>19.3</v>
          </cell>
          <cell r="F158">
            <v>19</v>
          </cell>
          <cell r="I158">
            <v>5035071</v>
          </cell>
          <cell r="J158">
            <v>96483629.049999997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28288</v>
          </cell>
          <cell r="J159">
            <v>1640326.1</v>
          </cell>
        </row>
        <row r="160">
          <cell r="B160" t="str">
            <v>UNILEVER</v>
          </cell>
          <cell r="C160">
            <v>73</v>
          </cell>
          <cell r="F160">
            <v>73</v>
          </cell>
          <cell r="I160">
            <v>535187</v>
          </cell>
          <cell r="J160">
            <v>38950183.600000001</v>
          </cell>
        </row>
        <row r="161">
          <cell r="B161" t="str">
            <v>UNIONDICON</v>
          </cell>
          <cell r="C161">
            <v>11.2</v>
          </cell>
          <cell r="F161">
            <v>11.2</v>
          </cell>
          <cell r="I161">
            <v>28280</v>
          </cell>
          <cell r="J161">
            <v>335756</v>
          </cell>
        </row>
        <row r="162">
          <cell r="B162" t="str">
            <v>UNIVINSURE</v>
          </cell>
          <cell r="C162">
            <v>1.23</v>
          </cell>
          <cell r="F162">
            <v>1.28</v>
          </cell>
          <cell r="I162">
            <v>10375584</v>
          </cell>
          <cell r="J162">
            <v>13171021.01</v>
          </cell>
        </row>
        <row r="163">
          <cell r="B163" t="str">
            <v>UPDC</v>
          </cell>
          <cell r="C163">
            <v>6.5</v>
          </cell>
          <cell r="F163">
            <v>6.5</v>
          </cell>
          <cell r="I163">
            <v>1319512</v>
          </cell>
          <cell r="J163">
            <v>8610034.3100000005</v>
          </cell>
        </row>
        <row r="164">
          <cell r="B164" t="str">
            <v>UPDCREIT</v>
          </cell>
          <cell r="C164">
            <v>7.9</v>
          </cell>
          <cell r="F164">
            <v>7.8</v>
          </cell>
          <cell r="I164">
            <v>1068170</v>
          </cell>
          <cell r="J164">
            <v>8409475.0500000007</v>
          </cell>
        </row>
        <row r="165">
          <cell r="B165" t="str">
            <v>UPL</v>
          </cell>
          <cell r="C165">
            <v>5.54</v>
          </cell>
          <cell r="F165">
            <v>5.54</v>
          </cell>
          <cell r="I165">
            <v>187189</v>
          </cell>
          <cell r="J165">
            <v>1051286.72</v>
          </cell>
        </row>
        <row r="166">
          <cell r="B166" t="str">
            <v>VERITASKAP</v>
          </cell>
          <cell r="C166">
            <v>2.2000000000000002</v>
          </cell>
          <cell r="F166">
            <v>2.15</v>
          </cell>
          <cell r="I166">
            <v>6463265</v>
          </cell>
          <cell r="J166">
            <v>14085215.550000001</v>
          </cell>
        </row>
        <row r="167">
          <cell r="B167" t="str">
            <v>VFDGROUP</v>
          </cell>
          <cell r="C167">
            <v>11</v>
          </cell>
          <cell r="F167">
            <v>11</v>
          </cell>
          <cell r="I167">
            <v>3682279</v>
          </cell>
          <cell r="J167">
            <v>40491833.299999997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328277</v>
          </cell>
          <cell r="J168">
            <v>25739841.800000001</v>
          </cell>
        </row>
        <row r="169">
          <cell r="B169" t="str">
            <v>WAPCO</v>
          </cell>
          <cell r="C169">
            <v>134</v>
          </cell>
          <cell r="F169">
            <v>130</v>
          </cell>
          <cell r="I169">
            <v>2533583</v>
          </cell>
          <cell r="J169">
            <v>329474810.30000001</v>
          </cell>
        </row>
        <row r="170">
          <cell r="B170" t="str">
            <v>WAPIC</v>
          </cell>
          <cell r="C170">
            <v>3.5</v>
          </cell>
          <cell r="F170">
            <v>3.58</v>
          </cell>
          <cell r="I170">
            <v>2439212</v>
          </cell>
          <cell r="J170">
            <v>8701986.6199999992</v>
          </cell>
        </row>
        <row r="171">
          <cell r="B171" t="str">
            <v>WEMABANK</v>
          </cell>
          <cell r="C171">
            <v>23</v>
          </cell>
          <cell r="F171">
            <v>22.45</v>
          </cell>
          <cell r="I171">
            <v>4375247</v>
          </cell>
          <cell r="J171">
            <v>97210383.75</v>
          </cell>
        </row>
        <row r="172">
          <cell r="B172" t="str">
            <v>ZENITHBANK</v>
          </cell>
          <cell r="C172">
            <v>69.900000000000006</v>
          </cell>
          <cell r="F172">
            <v>69</v>
          </cell>
          <cell r="I172">
            <v>6672810</v>
          </cell>
          <cell r="J172">
            <v>461776367.44999999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AC34-0C2A-47C0-B484-449C5381F66F}">
  <dimension ref="A1:AV260"/>
  <sheetViews>
    <sheetView tabSelected="1" topLeftCell="A116" zoomScale="80" zoomScaleNormal="80" workbookViewId="0">
      <selection activeCell="O138" sqref="O13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f ca="1">TODAY()</f>
        <v>45897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COUNTIFS(W9:W221,"&gt;"&amp;LARGE(W9:W221,MIN(AH4,COUNT(W9:W221))))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f t="shared" ref="G9:G72" si="0">F9-C9</f>
        <v>0</v>
      </c>
      <c r="H9" s="43">
        <f t="shared" ref="H9:H72" si="1">G9/C9*100</f>
        <v>0</v>
      </c>
      <c r="I9" s="44">
        <v>588582</v>
      </c>
      <c r="J9" s="45">
        <v>3842660.6</v>
      </c>
      <c r="K9" s="46">
        <f>IFERROR(F9/VLOOKUP(B9,[1]Work!$B:$C,2,FALSE)-1,"")</f>
        <v>1.1666666666666665</v>
      </c>
      <c r="L9" s="47"/>
      <c r="N9" s="48" t="str">
        <f t="array" ref="N9:N18">IF(N7=1,AG9:AG18,IF(N7=2,AM9:AM18,IF(N7=3,AD9:AD18,IF(N7=4,AJ9:AJ18,IF(N7=5,AP9:AP18,IF(N7=6,AS9:AS18))))))</f>
        <v>SCOA</v>
      </c>
      <c r="O9" s="49">
        <f t="shared" ref="O9:O18" si="2">VLOOKUP(N9,$B$9:$F$1048576,5,FALSE)</f>
        <v>6.05</v>
      </c>
      <c r="P9" s="50" t="str">
        <f>IF($T$8="change",ROUNDUP((T9*1),1)&amp;"%",IF($T$8="YTD",ROUNDUP((T9*100),0)&amp;"%",T9))</f>
        <v>10%</v>
      </c>
      <c r="T9" s="51">
        <f t="shared" ref="T9:T18" si="3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4">IF(ISTEXT(B9),B9,"")</f>
        <v>ABBEYBDS</v>
      </c>
      <c r="W9" s="52">
        <f>IF(ISTEXT(B9),H9,"")/100</f>
        <v>0</v>
      </c>
      <c r="X9" s="52">
        <f t="shared" ref="X9:X72" si="5">IF(ISTEXT(B9),K9,"")</f>
        <v>1.1666666666666665</v>
      </c>
      <c r="Y9" s="53">
        <f t="shared" ref="Y9:Y72" si="6">IF(ISTEXT(B9),I9,"")</f>
        <v>588582</v>
      </c>
      <c r="Z9" s="53">
        <f t="shared" ref="Z9:Z72" si="7">IF(ISTEXT(B9),J9,"")</f>
        <v>3842660.6</v>
      </c>
      <c r="AA9" s="8">
        <v>1</v>
      </c>
      <c r="AB9" s="54" t="str" cm="1">
        <f t="array" ref="AB9">IF($AC9="","",INDEX($V$9:$V$221,SMALL(IF($W$9:$W$221=$AC9,ROW($V$9:$V$221)-ROW($V$9)+1),COUNTIFS($AC$9:AC9,AC9))))</f>
        <v>INTENEGINS</v>
      </c>
      <c r="AC9" s="55">
        <f>IF(ROWS($AC$9:AC9)&lt;=$AC$5,SMALL($W$9:$W$221,ROWS($AC$9:AC9)),"")</f>
        <v>-9.6153846153846173E-2</v>
      </c>
      <c r="AD9" s="56" t="str">
        <f t="shared" ref="AD9:AD18" si="8">INDEX($V$9:$Z$221,MATCH(AE9,$W$9:$W$221,0)+0,1)</f>
        <v>INTENEGINS</v>
      </c>
      <c r="AE9" s="57">
        <f>_xlfn.MINIFS($W$9:$W$221,$W$9:$W$221,"&lt;&gt;0")</f>
        <v>-9.6153846153846173E-2</v>
      </c>
      <c r="AF9" s="57"/>
      <c r="AG9" s="54" t="str" cm="1">
        <f t="array" ref="AG9">IF($AH9="","",INDEX($V$9:$V$221,SMALL(IF($W$9:$W$221=$AH9,ROW($V$9:$V$221)-ROW($V$9)+1),COUNTIFS($AH$9:AH9,AH9))))</f>
        <v>SCOA</v>
      </c>
      <c r="AH9" s="55">
        <f>IF(ROWS($AH$9:AH9)&lt;=$AH$5,LARGE($W$9:$W$221,ROWS($AH$9:AH9)),"")</f>
        <v>9.9999999999999964E-2</v>
      </c>
      <c r="AJ9" s="56" t="str">
        <f t="shared" ref="AJ9:AJ18" si="9">INDEX($V$9:$Z$221,MATCH(AK9,$X$9:$X$221,0)+0,1)</f>
        <v>VFDGROUP</v>
      </c>
      <c r="AK9" s="57">
        <f>_xlfn.MINIFS($X$9:$X$221,$X$9:$X$221,"&lt;&gt;0")</f>
        <v>-0.75225225225225223</v>
      </c>
      <c r="AM9" s="56" t="str">
        <f t="shared" ref="AM9:AM18" si="10">INDEX($V$9:$Z$221,MATCH(AN9,$X$9:$X$221,0)+0,1)</f>
        <v>BETAGLAS</v>
      </c>
      <c r="AN9" s="57">
        <f t="shared" ref="AN9:AN18" si="11">LARGE($X$9:$X$221,AA9)</f>
        <v>6.4884437596301998</v>
      </c>
      <c r="AP9" s="56" t="str">
        <f t="shared" ref="AP9:AP18" si="12">INDEX($V$9:$Z$221,MATCH(AQ9,$Y$9:$Y$221,0)+0,1)</f>
        <v>CHAMPION</v>
      </c>
      <c r="AQ9" s="58">
        <f t="shared" ref="AQ9:AQ18" si="13">LARGE($Y$9:$Y$221,AA9)</f>
        <v>201053143</v>
      </c>
      <c r="AR9" s="58"/>
      <c r="AS9" s="56" t="str">
        <f t="shared" ref="AS9:AS18" si="14">INDEX($V$9:$Z$221,MATCH(AT9,$Z$9:$Z$221,0)+0,1)</f>
        <v>GTCO</v>
      </c>
      <c r="AT9" s="59">
        <f t="shared" ref="AT9:AT18" si="15">LARGE($Z$9:$Z$221,AA9)</f>
        <v>8886922264.7499981</v>
      </c>
    </row>
    <row r="10" spans="2:46" x14ac:dyDescent="0.3">
      <c r="B10" s="60" t="s">
        <v>26</v>
      </c>
      <c r="C10" s="41">
        <v>4.51</v>
      </c>
      <c r="D10" s="61">
        <v>4.51</v>
      </c>
      <c r="E10" s="61">
        <v>4.51</v>
      </c>
      <c r="F10" s="42">
        <v>4.51</v>
      </c>
      <c r="G10" s="43">
        <f t="shared" si="0"/>
        <v>0</v>
      </c>
      <c r="H10" s="43">
        <f t="shared" si="1"/>
        <v>0</v>
      </c>
      <c r="I10" s="44">
        <v>279327</v>
      </c>
      <c r="J10" s="62">
        <v>1287310.6299999999</v>
      </c>
      <c r="K10" s="46">
        <f>IFERROR(F10/VLOOKUP(B10,[1]Work!$B:$C,2,FALSE)-1,"")</f>
        <v>2.6666666666666665</v>
      </c>
      <c r="L10" s="47"/>
      <c r="N10" s="48" t="str">
        <v>RTBRISCOE</v>
      </c>
      <c r="O10" s="49">
        <f t="shared" si="2"/>
        <v>3.36</v>
      </c>
      <c r="P10" s="50" t="str">
        <f t="shared" ref="P10:P18" si="16">IF($T$8="change",ROUNDUP((T10*1),1)&amp;"%",IF($T$8="YTD",ROUNDUP((T10*100),0)&amp;"%",T10))</f>
        <v>9.9%</v>
      </c>
      <c r="T10" s="51">
        <f t="shared" si="3"/>
        <v>9.8039215686274446</v>
      </c>
      <c r="V10" s="7" t="str">
        <f t="shared" si="4"/>
        <v>ABCTRANS</v>
      </c>
      <c r="W10" s="52">
        <f t="shared" ref="W10:W73" si="17">IF(ISTEXT(B10),H10,"")/100</f>
        <v>0</v>
      </c>
      <c r="X10" s="52">
        <f t="shared" si="5"/>
        <v>2.6666666666666665</v>
      </c>
      <c r="Y10" s="53">
        <f t="shared" si="6"/>
        <v>279327</v>
      </c>
      <c r="Z10" s="53">
        <f t="shared" si="7"/>
        <v>1287310.6299999999</v>
      </c>
      <c r="AA10" s="8">
        <v>2</v>
      </c>
      <c r="AB10" s="54" t="str" cm="1">
        <f t="array" ref="AB10">IF($AC10="","",INDEX($V$9:$V$221,SMALL(IF($W$9:$W$221=$AC10,ROW($V$9:$V$221)-ROW($V$9)+1),COUNTIFS($AC$9:AC10,AC10))))</f>
        <v>OMATEK</v>
      </c>
      <c r="AC10" s="55">
        <f>IF(ROWS($AC$9:AC10)&lt;=$AC$5,SMALL($W$9:$W$221,ROWS($AC$9:AC10)),"")</f>
        <v>-8.9655172413793019E-2</v>
      </c>
      <c r="AD10" s="56" t="str">
        <f t="shared" si="8"/>
        <v>OMATEK</v>
      </c>
      <c r="AE10" s="57">
        <f t="shared" ref="AE10:AE18" si="18">SMALL($W$9:$W$221,AA10)</f>
        <v>-8.9655172413793019E-2</v>
      </c>
      <c r="AF10" s="57"/>
      <c r="AG10" s="54" t="str" cm="1">
        <f t="array" ref="AG10">IF($AH10="","",INDEX($V$9:$V$221,SMALL(IF($W$9:$W$221=$AH10,ROW($V$9:$V$221)-ROW($V$9)+1),COUNTIFS($AH$9:AH10,AH10))))</f>
        <v>RTBRISCOE</v>
      </c>
      <c r="AH10" s="55">
        <f>IF(ROWS($AH$9:AH10)&lt;=$AH$5,LARGE($W$9:$W$221,ROWS($AH$9:AH10)),"")</f>
        <v>9.8039215686274439E-2</v>
      </c>
      <c r="AJ10" s="56" t="str">
        <f t="shared" si="9"/>
        <v>SUNUASSUR</v>
      </c>
      <c r="AK10" s="57">
        <f t="shared" ref="AK10:AK18" si="19">SMALL($X$9:$X$221,AA10)</f>
        <v>-0.48465116279069764</v>
      </c>
      <c r="AM10" s="56" t="str">
        <f t="shared" si="10"/>
        <v>MBENEFIT</v>
      </c>
      <c r="AN10" s="57">
        <f t="shared" si="11"/>
        <v>5.3934426229508201</v>
      </c>
      <c r="AP10" s="56" t="str">
        <f t="shared" si="12"/>
        <v>ACCESSCORP</v>
      </c>
      <c r="AQ10" s="58">
        <f t="shared" si="13"/>
        <v>102182356</v>
      </c>
      <c r="AR10" s="58"/>
      <c r="AS10" s="56" t="str">
        <f t="shared" si="14"/>
        <v>ARADEL</v>
      </c>
      <c r="AT10" s="59">
        <f t="shared" si="15"/>
        <v>3551834847.500001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f t="shared" si="0"/>
        <v>0</v>
      </c>
      <c r="H11" s="43">
        <f t="shared" si="1"/>
        <v>0</v>
      </c>
      <c r="I11" s="44">
        <v>647513</v>
      </c>
      <c r="J11" s="62">
        <v>5877611.0300000003</v>
      </c>
      <c r="K11" s="46">
        <f>IFERROR(F11/VLOOKUP(B11,[1]Work!$B:$C,2,FALSE)-1,"")</f>
        <v>2</v>
      </c>
      <c r="L11" s="47"/>
      <c r="N11" s="48" t="str">
        <v>NEM</v>
      </c>
      <c r="O11" s="49">
        <f t="shared" si="2"/>
        <v>31.2</v>
      </c>
      <c r="P11" s="50" t="str">
        <f t="shared" si="16"/>
        <v>8%</v>
      </c>
      <c r="T11" s="51">
        <f t="shared" si="3"/>
        <v>7.9584775086505219</v>
      </c>
      <c r="V11" s="7" t="str">
        <f t="shared" si="4"/>
        <v>ACADEMY</v>
      </c>
      <c r="W11" s="52">
        <f t="shared" si="17"/>
        <v>0</v>
      </c>
      <c r="X11" s="52">
        <f t="shared" si="5"/>
        <v>2</v>
      </c>
      <c r="Y11" s="53">
        <f t="shared" si="6"/>
        <v>647513</v>
      </c>
      <c r="Z11" s="53">
        <f t="shared" si="7"/>
        <v>5877611.0300000003</v>
      </c>
      <c r="AA11" s="8">
        <v>3</v>
      </c>
      <c r="AB11" s="54" t="str" cm="1">
        <f t="array" ref="AB11">IF($AC11="","",INDEX($V$9:$V$221,SMALL(IF($W$9:$W$221=$AC11,ROW($V$9:$V$221)-ROW($V$9)+1),COUNTIFS($AC$9:AC11,AC11))))</f>
        <v>ELLAHLAKES</v>
      </c>
      <c r="AC11" s="55">
        <f>IF(ROWS($AC$9:AC11)&lt;=$AC$5,SMALL($W$9:$W$221,ROWS($AC$9:AC11)),"")</f>
        <v>-8.4949832775919706E-2</v>
      </c>
      <c r="AD11" s="56" t="str">
        <f t="shared" si="8"/>
        <v>ELLAHLAKES</v>
      </c>
      <c r="AE11" s="57">
        <f t="shared" si="18"/>
        <v>-8.4949832775919706E-2</v>
      </c>
      <c r="AF11" s="57"/>
      <c r="AG11" s="54" t="str" cm="1">
        <f t="array" ref="AG11">IF($AH11="","",INDEX($V$9:$V$221,SMALL(IF($W$9:$W$221=$AH11,ROW($V$9:$V$221)-ROW($V$9)+1),COUNTIFS($AH$9:AH11,AH11))))</f>
        <v>NEM</v>
      </c>
      <c r="AH11" s="55">
        <f>IF(ROWS($AH$9:AH11)&lt;=$AH$5,LARGE($W$9:$W$221,ROWS($AH$9:AH11)),"")</f>
        <v>7.9584775086505216E-2</v>
      </c>
      <c r="AJ11" s="56" t="str">
        <f t="shared" si="9"/>
        <v>CONOIL</v>
      </c>
      <c r="AK11" s="57">
        <f t="shared" si="19"/>
        <v>-0.45480371900826444</v>
      </c>
      <c r="AM11" s="56" t="str">
        <f t="shared" si="10"/>
        <v>TIP</v>
      </c>
      <c r="AN11" s="57">
        <f t="shared" si="11"/>
        <v>3.8040000000000003</v>
      </c>
      <c r="AP11" s="56" t="str">
        <f t="shared" si="12"/>
        <v>GTCO</v>
      </c>
      <c r="AQ11" s="58">
        <f t="shared" si="13"/>
        <v>96449936</v>
      </c>
      <c r="AR11" s="58"/>
      <c r="AS11" s="56" t="str">
        <f t="shared" si="14"/>
        <v>CHAMPION</v>
      </c>
      <c r="AT11" s="59">
        <f t="shared" si="15"/>
        <v>3474064662.900001</v>
      </c>
    </row>
    <row r="12" spans="2:46" x14ac:dyDescent="0.3">
      <c r="B12" s="60" t="s">
        <v>28</v>
      </c>
      <c r="C12" s="41">
        <v>27.2</v>
      </c>
      <c r="D12" s="41">
        <v>27.5</v>
      </c>
      <c r="E12" s="41">
        <v>26.95</v>
      </c>
      <c r="F12" s="42">
        <v>27</v>
      </c>
      <c r="G12" s="43">
        <f t="shared" si="0"/>
        <v>-0.19999999999999929</v>
      </c>
      <c r="H12" s="43">
        <f t="shared" si="1"/>
        <v>-0.73529411764705621</v>
      </c>
      <c r="I12" s="44">
        <v>102182356</v>
      </c>
      <c r="J12" s="62">
        <v>2761635959.099998</v>
      </c>
      <c r="K12" s="46">
        <f>IFERROR(F12/VLOOKUP(B12,[1]Work!$B:$C,2,FALSE)-1,"")</f>
        <v>0.13207547169811318</v>
      </c>
      <c r="L12" s="47"/>
      <c r="N12" s="48" t="str">
        <v>NGXGROUP</v>
      </c>
      <c r="O12" s="49">
        <f t="shared" si="2"/>
        <v>57.8</v>
      </c>
      <c r="P12" s="50" t="str">
        <f t="shared" si="16"/>
        <v>8%</v>
      </c>
      <c r="T12" s="51">
        <f t="shared" si="3"/>
        <v>7.9365079365079376</v>
      </c>
      <c r="V12" s="7" t="str">
        <f t="shared" si="4"/>
        <v>ACCESSCORP</v>
      </c>
      <c r="W12" s="52">
        <f t="shared" si="17"/>
        <v>-7.3529411764705621E-3</v>
      </c>
      <c r="X12" s="52">
        <f t="shared" si="5"/>
        <v>0.13207547169811318</v>
      </c>
      <c r="Y12" s="53">
        <f t="shared" si="6"/>
        <v>102182356</v>
      </c>
      <c r="Z12" s="53">
        <f t="shared" si="7"/>
        <v>2761635959.099998</v>
      </c>
      <c r="AA12" s="8">
        <v>4</v>
      </c>
      <c r="AB12" s="54" t="str" cm="1">
        <f t="array" ref="AB12">IF($AC12="","",INDEX($V$9:$V$221,SMALL(IF($W$9:$W$221=$AC12,ROW($V$9:$V$221)-ROW($V$9)+1),COUNTIFS($AC$9:AC12,AC12))))</f>
        <v>ROYALEX</v>
      </c>
      <c r="AC12" s="55">
        <f>IF(ROWS($AC$9:AC12)&lt;=$AC$5,SMALL($W$9:$W$221,ROWS($AC$9:AC12)),"")</f>
        <v>-6.9767441860465074E-2</v>
      </c>
      <c r="AD12" s="56" t="str">
        <f t="shared" si="8"/>
        <v>ROYALEX</v>
      </c>
      <c r="AE12" s="57">
        <f t="shared" si="18"/>
        <v>-6.9767441860465074E-2</v>
      </c>
      <c r="AF12" s="57"/>
      <c r="AG12" s="54" t="str" cm="1">
        <f t="array" ref="AG12">IF($AH12="","",INDEX($V$9:$V$221,SMALL(IF($W$9:$W$221=$AH12,ROW($V$9:$V$221)-ROW($V$9)+1),COUNTIFS($AH$9:AH12,AH12))))</f>
        <v>NGXGROUP</v>
      </c>
      <c r="AH12" s="55">
        <f>IF(ROWS($AH$9:AH12)&lt;=$AH$5,LARGE($W$9:$W$221,ROWS($AH$9:AH12)),"")</f>
        <v>7.9365079365079375E-2</v>
      </c>
      <c r="AJ12" s="56" t="str">
        <f t="shared" si="9"/>
        <v>AFRIPRUD</v>
      </c>
      <c r="AK12" s="57">
        <f t="shared" si="19"/>
        <v>-0.20437956204379559</v>
      </c>
      <c r="AM12" s="56" t="str">
        <f t="shared" si="10"/>
        <v>CHAMPION</v>
      </c>
      <c r="AN12" s="57">
        <f t="shared" si="11"/>
        <v>3.5406824146981632</v>
      </c>
      <c r="AP12" s="56" t="str">
        <f t="shared" si="12"/>
        <v>STERLINGNG</v>
      </c>
      <c r="AQ12" s="58">
        <f t="shared" si="13"/>
        <v>90824256</v>
      </c>
      <c r="AR12" s="58"/>
      <c r="AS12" s="56" t="str">
        <f t="shared" si="14"/>
        <v>ACCESSCORP</v>
      </c>
      <c r="AT12" s="59">
        <f t="shared" si="15"/>
        <v>2761635959.099998</v>
      </c>
    </row>
    <row r="13" spans="2:46" x14ac:dyDescent="0.3">
      <c r="B13" s="60" t="s">
        <v>29</v>
      </c>
      <c r="C13" s="41">
        <v>16.5</v>
      </c>
      <c r="D13" s="61">
        <v>16.8</v>
      </c>
      <c r="E13" s="61">
        <v>16.350000000000001</v>
      </c>
      <c r="F13" s="42">
        <v>16.350000000000001</v>
      </c>
      <c r="G13" s="43">
        <f t="shared" si="0"/>
        <v>-0.14999999999999858</v>
      </c>
      <c r="H13" s="43">
        <f t="shared" si="1"/>
        <v>-0.90909090909090051</v>
      </c>
      <c r="I13" s="44">
        <v>4374091</v>
      </c>
      <c r="J13" s="62">
        <v>72069350.049999997</v>
      </c>
      <c r="K13" s="46">
        <f>IFERROR(F13/VLOOKUP(B13,[1]Work!$B:$C,2,FALSE)-1,"")</f>
        <v>-0.20437956204379559</v>
      </c>
      <c r="L13" s="47"/>
      <c r="N13" s="48" t="str">
        <v>MCNICHOLS</v>
      </c>
      <c r="O13" s="49">
        <f t="shared" si="2"/>
        <v>3.8</v>
      </c>
      <c r="P13" s="50" t="str">
        <f t="shared" si="16"/>
        <v>7.1%</v>
      </c>
      <c r="T13" s="51">
        <f t="shared" si="3"/>
        <v>7.042253521126761</v>
      </c>
      <c r="V13" s="7" t="str">
        <f t="shared" si="4"/>
        <v>AFRIPRUD</v>
      </c>
      <c r="W13" s="52">
        <f t="shared" si="17"/>
        <v>-9.0909090909090055E-3</v>
      </c>
      <c r="X13" s="52">
        <f t="shared" si="5"/>
        <v>-0.20437956204379559</v>
      </c>
      <c r="Y13" s="53">
        <f t="shared" si="6"/>
        <v>4374091</v>
      </c>
      <c r="Z13" s="53">
        <f t="shared" si="7"/>
        <v>72069350.049999997</v>
      </c>
      <c r="AA13" s="8">
        <v>5</v>
      </c>
      <c r="AB13" s="54" t="str" cm="1">
        <f t="array" ref="AB13">IF($AC13="","",INDEX($V$9:$V$221,SMALL(IF($W$9:$W$221=$AC13,ROW($V$9:$V$221)-ROW($V$9)+1),COUNTIFS($AC$9:AC13,AC13))))</f>
        <v>SUNUASSUR</v>
      </c>
      <c r="AC13" s="55">
        <f>IF(ROWS($AC$9:AC13)&lt;=$AC$5,SMALL($W$9:$W$221,ROWS($AC$9:AC13)),"")</f>
        <v>-6.4189189189189172E-2</v>
      </c>
      <c r="AD13" s="56" t="str">
        <f t="shared" si="8"/>
        <v>SUNUASSUR</v>
      </c>
      <c r="AE13" s="57">
        <f t="shared" si="18"/>
        <v>-6.4189189189189172E-2</v>
      </c>
      <c r="AF13" s="57"/>
      <c r="AG13" s="54" t="str" cm="1">
        <f t="array" ref="AG13">IF($AH13="","",INDEX($V$9:$V$221,SMALL(IF($W$9:$W$221=$AH13,ROW($V$9:$V$221)-ROW($V$9)+1),COUNTIFS($AH$9:AH13,AH13))))</f>
        <v>MCNICHOLS</v>
      </c>
      <c r="AH13" s="55">
        <f>IF(ROWS($AH$9:AH13)&lt;=$AH$5,LARGE($W$9:$W$221,ROWS($AH$9:AH13)),"")</f>
        <v>7.0422535211267609E-2</v>
      </c>
      <c r="AJ13" s="56" t="str">
        <f t="shared" si="9"/>
        <v>TRANSPOWER</v>
      </c>
      <c r="AK13" s="57">
        <f t="shared" si="19"/>
        <v>-0.20394554042789659</v>
      </c>
      <c r="AM13" s="56" t="str">
        <f t="shared" si="10"/>
        <v>ELLAHLAKES</v>
      </c>
      <c r="AN13" s="57">
        <f t="shared" si="11"/>
        <v>3.3291139240506329</v>
      </c>
      <c r="AP13" s="56" t="str">
        <f t="shared" si="12"/>
        <v>FIRSTHOLDCO</v>
      </c>
      <c r="AQ13" s="58">
        <f t="shared" si="13"/>
        <v>46257501</v>
      </c>
      <c r="AR13" s="58"/>
      <c r="AS13" s="56" t="str">
        <f t="shared" si="14"/>
        <v>FIRSTHOLDCO</v>
      </c>
      <c r="AT13" s="59">
        <f t="shared" si="15"/>
        <v>1504888691.349999</v>
      </c>
    </row>
    <row r="14" spans="2:46" x14ac:dyDescent="0.3">
      <c r="B14" s="60" t="s">
        <v>30</v>
      </c>
      <c r="C14" s="41">
        <v>4.18</v>
      </c>
      <c r="D14" s="41">
        <v>4.25</v>
      </c>
      <c r="E14" s="41">
        <v>4.1100000000000003</v>
      </c>
      <c r="F14" s="42">
        <v>4.1100000000000003</v>
      </c>
      <c r="G14" s="43">
        <f t="shared" si="0"/>
        <v>-6.9999999999999396E-2</v>
      </c>
      <c r="H14" s="43">
        <f t="shared" si="1"/>
        <v>-1.6746411483253443</v>
      </c>
      <c r="I14" s="44">
        <v>8470303</v>
      </c>
      <c r="J14" s="62">
        <v>35376861.609999999</v>
      </c>
      <c r="K14" s="46">
        <f>IFERROR(F14/VLOOKUP(B14,[1]Work!$B:$C,2,FALSE)-1,"")</f>
        <v>1.8741258741258746</v>
      </c>
      <c r="L14" s="47"/>
      <c r="N14" s="48" t="str">
        <v>AUSTINLAZ</v>
      </c>
      <c r="O14" s="49">
        <f t="shared" si="2"/>
        <v>2.9</v>
      </c>
      <c r="P14" s="50" t="str">
        <f t="shared" si="16"/>
        <v>6.7%</v>
      </c>
      <c r="T14" s="51">
        <f t="shared" si="3"/>
        <v>6.6176470588235183</v>
      </c>
      <c r="V14" s="7" t="str">
        <f t="shared" si="4"/>
        <v>AIICO</v>
      </c>
      <c r="W14" s="52">
        <f t="shared" si="17"/>
        <v>-1.6746411483253443E-2</v>
      </c>
      <c r="X14" s="52">
        <f t="shared" si="5"/>
        <v>1.8741258741258746</v>
      </c>
      <c r="Y14" s="53">
        <f t="shared" si="6"/>
        <v>8470303</v>
      </c>
      <c r="Z14" s="53">
        <f t="shared" si="7"/>
        <v>35376861.609999999</v>
      </c>
      <c r="AA14" s="8">
        <v>6</v>
      </c>
      <c r="AB14" s="54" t="str" cm="1">
        <f t="array" ref="AB14">IF($AC14="","",INDEX($V$9:$V$221,SMALL(IF($W$9:$W$221=$AC14,ROW($V$9:$V$221)-ROW($V$9)+1),COUNTIFS($AC$9:AC14,AC14))))</f>
        <v>DANGSUGAR</v>
      </c>
      <c r="AC14" s="55">
        <f>IF(ROWS($AC$9:AC14)&lt;=$AC$5,SMALL($W$9:$W$221,ROWS($AC$9:AC14)),"")</f>
        <v>-5.5374592833876204E-2</v>
      </c>
      <c r="AD14" s="56" t="str">
        <f t="shared" si="8"/>
        <v>DANGSUGAR</v>
      </c>
      <c r="AE14" s="57">
        <f t="shared" si="18"/>
        <v>-5.5374592833876204E-2</v>
      </c>
      <c r="AF14" s="57"/>
      <c r="AG14" s="54" t="str" cm="1">
        <f t="array" ref="AG14">IF($AH14="","",INDEX($V$9:$V$221,SMALL(IF($W$9:$W$221=$AH14,ROW($V$9:$V$221)-ROW($V$9)+1),COUNTIFS($AH$9:AH14,AH14))))</f>
        <v>AUSTINLAZ</v>
      </c>
      <c r="AH14" s="55">
        <f>IF(ROWS($AH$9:AH14)&lt;=$AH$5,LARGE($W$9:$W$221,ROWS($AH$9:AH14)),"")</f>
        <v>6.6176470588235184E-2</v>
      </c>
      <c r="AJ14" s="56" t="str">
        <f t="shared" si="9"/>
        <v>MORISON</v>
      </c>
      <c r="AK14" s="57">
        <f t="shared" si="19"/>
        <v>-0.19700748129675805</v>
      </c>
      <c r="AM14" s="56" t="str">
        <f t="shared" si="10"/>
        <v>UPDC</v>
      </c>
      <c r="AN14" s="57">
        <f t="shared" si="11"/>
        <v>3.0880503144654083</v>
      </c>
      <c r="AP14" s="56" t="str">
        <f t="shared" si="12"/>
        <v>FCMB</v>
      </c>
      <c r="AQ14" s="58">
        <f t="shared" si="13"/>
        <v>42584400</v>
      </c>
      <c r="AR14" s="58"/>
      <c r="AS14" s="56" t="str">
        <f t="shared" si="14"/>
        <v>STERLINGNG</v>
      </c>
      <c r="AT14" s="59">
        <f t="shared" si="15"/>
        <v>726592471.64999998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f t="shared" si="0"/>
        <v>0</v>
      </c>
      <c r="H15" s="43">
        <f t="shared" si="1"/>
        <v>0</v>
      </c>
      <c r="I15" s="44">
        <v>96</v>
      </c>
      <c r="J15" s="62">
        <v>243984</v>
      </c>
      <c r="K15" s="46">
        <f>IFERROR(F15/VLOOKUP(B15,[1]Work!$B:$C,2,FALSE)-1,"")</f>
        <v>7.1213315406370103E-2</v>
      </c>
      <c r="L15" s="47"/>
      <c r="N15" s="48" t="str">
        <v>CUTIX</v>
      </c>
      <c r="O15" s="49">
        <f t="shared" si="2"/>
        <v>3.69</v>
      </c>
      <c r="P15" s="50" t="str">
        <f>IF($T$8="change",ROUNDUP((T15*1),1)&amp;"%",IF($T$8="YTD",ROUNDUP((T15*100),0)&amp;"%",T15))</f>
        <v>5.5%</v>
      </c>
      <c r="T15" s="51">
        <f t="shared" si="3"/>
        <v>5.428571428571427</v>
      </c>
      <c r="V15" s="7" t="str">
        <f t="shared" si="4"/>
        <v>AIRTELAFRI</v>
      </c>
      <c r="W15" s="52">
        <f t="shared" si="17"/>
        <v>0</v>
      </c>
      <c r="X15" s="52">
        <f t="shared" si="5"/>
        <v>7.1213315406370103E-2</v>
      </c>
      <c r="Y15" s="53">
        <f t="shared" si="6"/>
        <v>96</v>
      </c>
      <c r="Z15" s="53">
        <f t="shared" si="7"/>
        <v>243984</v>
      </c>
      <c r="AA15" s="8">
        <v>7</v>
      </c>
      <c r="AB15" s="54" t="str" cm="1">
        <f t="array" ref="AB15">IF($AC15="","",INDEX($V$9:$V$221,SMALL(IF($W$9:$W$221=$AC15,ROW($V$9:$V$221)-ROW($V$9)+1),COUNTIFS($AC$9:AC15,AC15))))</f>
        <v>NSLTECH</v>
      </c>
      <c r="AC15" s="55">
        <f>IF(ROWS($AC$9:AC15)&lt;=$AC$5,SMALL($W$9:$W$221,ROWS($AC$9:AC15)),"")</f>
        <v>-5.2631578947368356E-2</v>
      </c>
      <c r="AD15" s="56" t="str">
        <f t="shared" si="8"/>
        <v>NSLTECH</v>
      </c>
      <c r="AE15" s="57">
        <f t="shared" si="18"/>
        <v>-5.2631578947368356E-2</v>
      </c>
      <c r="AF15" s="57"/>
      <c r="AG15" s="54" t="str" cm="1">
        <f t="array" ref="AG15">IF($AH15="","",INDEX($V$9:$V$221,SMALL(IF($W$9:$W$221=$AH15,ROW($V$9:$V$221)-ROW($V$9)+1),COUNTIFS($AH$9:AH15,AH15))))</f>
        <v>CUTIX</v>
      </c>
      <c r="AH15" s="55">
        <f>IF(ROWS($AH$9:AH15)&lt;=$AH$5,LARGE($W$9:$W$221,ROWS($AH$9:AH15)),"")</f>
        <v>5.428571428571427E-2</v>
      </c>
      <c r="AJ15" s="56" t="str">
        <f t="shared" si="9"/>
        <v>OANDO</v>
      </c>
      <c r="AK15" s="57">
        <f t="shared" si="19"/>
        <v>-0.18409090909090908</v>
      </c>
      <c r="AM15" s="56" t="str">
        <f t="shared" si="10"/>
        <v>ABCTRANS</v>
      </c>
      <c r="AN15" s="57">
        <f t="shared" si="11"/>
        <v>2.6666666666666665</v>
      </c>
      <c r="AP15" s="56" t="str">
        <f t="shared" si="12"/>
        <v>FIDELITYBK</v>
      </c>
      <c r="AQ15" s="58">
        <f t="shared" si="13"/>
        <v>33500051</v>
      </c>
      <c r="AR15" s="58"/>
      <c r="AS15" s="56" t="str">
        <f t="shared" si="14"/>
        <v>FIDELITYBK</v>
      </c>
      <c r="AT15" s="59">
        <f t="shared" si="15"/>
        <v>711411368.85000002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f t="shared" si="0"/>
        <v>0</v>
      </c>
      <c r="H16" s="43">
        <f t="shared" si="1"/>
        <v>0</v>
      </c>
      <c r="I16" s="44">
        <v>2219</v>
      </c>
      <c r="J16" s="62">
        <v>15870.85</v>
      </c>
      <c r="K16" s="46">
        <f>IFERROR(F16/VLOOKUP(B16,[1]Work!$B:$C,2,FALSE)-1,"")</f>
        <v>0</v>
      </c>
      <c r="L16" s="47"/>
      <c r="N16" s="48" t="str">
        <v>UNIVINSURE</v>
      </c>
      <c r="O16" s="49">
        <f t="shared" si="2"/>
        <v>1.28</v>
      </c>
      <c r="P16" s="50" t="str">
        <f t="shared" ref="P16:P24" si="20">IF($T$8="change",ROUNDUP((T16*1),1)&amp;"%",IF($T$8="YTD",ROUNDUP((T16*100),0)&amp;"%",T16))</f>
        <v>4.1%</v>
      </c>
      <c r="T16" s="51">
        <f t="shared" si="3"/>
        <v>4.0650406504065071</v>
      </c>
      <c r="V16" s="7" t="str">
        <f t="shared" si="4"/>
        <v>ALEX</v>
      </c>
      <c r="W16" s="52">
        <f t="shared" si="17"/>
        <v>0</v>
      </c>
      <c r="X16" s="52">
        <f t="shared" si="5"/>
        <v>0</v>
      </c>
      <c r="Y16" s="53">
        <f t="shared" si="6"/>
        <v>2219</v>
      </c>
      <c r="Z16" s="53">
        <f t="shared" si="7"/>
        <v>15870.85</v>
      </c>
      <c r="AA16" s="8">
        <v>8</v>
      </c>
      <c r="AB16" s="54" t="str" cm="1">
        <f t="array" ref="AB16">IF($AC16="","",INDEX($V$9:$V$221,SMALL(IF($W$9:$W$221=$AC16,ROW($V$9:$V$221)-ROW($V$9)+1),COUNTIFS($AC$9:AC16,AC16))))</f>
        <v>FCMB</v>
      </c>
      <c r="AC16" s="55">
        <f>IF(ROWS($AC$9:AC16)&lt;=$AC$5,SMALL($W$9:$W$221,ROWS($AC$9:AC16)),"")</f>
        <v>-4.5454545454545456E-2</v>
      </c>
      <c r="AD16" s="56" t="str">
        <f t="shared" si="8"/>
        <v>FCMB</v>
      </c>
      <c r="AE16" s="57">
        <f t="shared" si="18"/>
        <v>-4.5454545454545456E-2</v>
      </c>
      <c r="AF16" s="57"/>
      <c r="AG16" s="54" t="str" cm="1">
        <f t="array" ref="AG16">IF($AH16="","",INDEX($V$9:$V$221,SMALL(IF($W$9:$W$221=$AH16,ROW($V$9:$V$221)-ROW($V$9)+1),COUNTIFS($AH$9:AH16,AH16))))</f>
        <v>UNIVINSURE</v>
      </c>
      <c r="AH16" s="55">
        <f>IF(ROWS($AH$9:AH16)&lt;=$AH$5,LARGE($W$9:$W$221,ROWS($AH$9:AH16)),"")</f>
        <v>4.0650406504065068E-2</v>
      </c>
      <c r="AJ16" s="56" t="str">
        <f t="shared" si="9"/>
        <v>ARADEL</v>
      </c>
      <c r="AK16" s="57">
        <f t="shared" si="19"/>
        <v>-0.14715719063545152</v>
      </c>
      <c r="AM16" s="56" t="str">
        <f t="shared" si="10"/>
        <v>FTNCOCOA</v>
      </c>
      <c r="AN16" s="57">
        <f t="shared" si="11"/>
        <v>2.5714285714285712</v>
      </c>
      <c r="AP16" s="56" t="str">
        <f t="shared" si="12"/>
        <v>JAPAULGOLD</v>
      </c>
      <c r="AQ16" s="58">
        <f t="shared" si="13"/>
        <v>18448352</v>
      </c>
      <c r="AR16" s="58"/>
      <c r="AS16" s="56" t="str">
        <f t="shared" si="14"/>
        <v>UBA</v>
      </c>
      <c r="AT16" s="59">
        <f t="shared" si="15"/>
        <v>462793484</v>
      </c>
    </row>
    <row r="17" spans="2:46" x14ac:dyDescent="0.3">
      <c r="B17" s="60" t="s">
        <v>33</v>
      </c>
      <c r="C17" s="41">
        <v>510</v>
      </c>
      <c r="D17" s="41">
        <v>510</v>
      </c>
      <c r="E17" s="41">
        <v>510</v>
      </c>
      <c r="F17" s="42">
        <v>510</v>
      </c>
      <c r="G17" s="43">
        <f t="shared" si="0"/>
        <v>0</v>
      </c>
      <c r="H17" s="43">
        <f t="shared" si="1"/>
        <v>0</v>
      </c>
      <c r="I17" s="44">
        <v>6966636</v>
      </c>
      <c r="J17" s="62">
        <v>3551834847.500001</v>
      </c>
      <c r="K17" s="46">
        <f>IFERROR(F17/VLOOKUP(B17,[1]Work!$B:$C,2,FALSE)-1,"")</f>
        <v>-0.14715719063545152</v>
      </c>
      <c r="L17" s="47"/>
      <c r="N17" s="48" t="str">
        <v>DEAPCAP</v>
      </c>
      <c r="O17" s="49">
        <f t="shared" si="2"/>
        <v>1.81</v>
      </c>
      <c r="P17" s="50" t="str">
        <f t="shared" si="20"/>
        <v>4.1%</v>
      </c>
      <c r="T17" s="51">
        <f t="shared" si="3"/>
        <v>4.0229885057471302</v>
      </c>
      <c r="V17" s="7" t="str">
        <f t="shared" si="4"/>
        <v>ARADEL</v>
      </c>
      <c r="W17" s="52">
        <f t="shared" si="17"/>
        <v>0</v>
      </c>
      <c r="X17" s="52">
        <f t="shared" si="5"/>
        <v>-0.14715719063545152</v>
      </c>
      <c r="Y17" s="53">
        <f t="shared" si="6"/>
        <v>6966636</v>
      </c>
      <c r="Z17" s="53">
        <f t="shared" si="7"/>
        <v>3551834847.500001</v>
      </c>
      <c r="AA17" s="8">
        <v>9</v>
      </c>
      <c r="AB17" s="54" t="str" cm="1">
        <f t="array" ref="AB17">IF($AC17="","",INDEX($V$9:$V$221,SMALL(IF($W$9:$W$221=$AC17,ROW($V$9:$V$221)-ROW($V$9)+1),COUNTIFS($AC$9:AC17,AC17))))</f>
        <v>HONYFLOUR</v>
      </c>
      <c r="AC17" s="55">
        <f>IF(ROWS($AC$9:AC17)&lt;=$AC$5,SMALL($W$9:$W$221,ROWS($AC$9:AC17)),"")</f>
        <v>-4.4444444444444446E-2</v>
      </c>
      <c r="AD17" s="56" t="str">
        <f t="shared" si="8"/>
        <v>HONYFLOUR</v>
      </c>
      <c r="AE17" s="57">
        <f t="shared" si="18"/>
        <v>-4.4444444444444446E-2</v>
      </c>
      <c r="AF17" s="57"/>
      <c r="AG17" s="54" t="str" cm="1">
        <f t="array" ref="AG17">IF($AH17="","",INDEX($V$9:$V$221,SMALL(IF($W$9:$W$221=$AH17,ROW($V$9:$V$221)-ROW($V$9)+1),COUNTIFS($AH$9:AH17,AH17))))</f>
        <v>DEAPCAP</v>
      </c>
      <c r="AH17" s="55">
        <f>IF(ROWS($AH$9:AH17)&lt;=$AH$5,LARGE($W$9:$W$221,ROWS($AH$9:AH17)),"")</f>
        <v>4.0229885057471299E-2</v>
      </c>
      <c r="AJ17" s="56" t="str">
        <f t="shared" si="9"/>
        <v>HMCALL</v>
      </c>
      <c r="AK17" s="57">
        <f t="shared" si="19"/>
        <v>-0.10251046025104604</v>
      </c>
      <c r="AM17" s="56" t="str">
        <f t="shared" si="10"/>
        <v>VITAFOAM</v>
      </c>
      <c r="AN17" s="57">
        <f t="shared" si="11"/>
        <v>2.5608695652173914</v>
      </c>
      <c r="AP17" s="56" t="str">
        <f t="shared" si="12"/>
        <v>NSLTECH</v>
      </c>
      <c r="AQ17" s="58">
        <f t="shared" si="13"/>
        <v>15172005</v>
      </c>
      <c r="AR17" s="58"/>
      <c r="AS17" s="56" t="str">
        <f t="shared" si="14"/>
        <v>ZENITHBANK</v>
      </c>
      <c r="AT17" s="59">
        <f t="shared" si="15"/>
        <v>461776367.44999999</v>
      </c>
    </row>
    <row r="18" spans="2:46" x14ac:dyDescent="0.3">
      <c r="B18" s="60" t="s">
        <v>34</v>
      </c>
      <c r="C18" s="41">
        <v>2.72</v>
      </c>
      <c r="D18" s="41">
        <v>2.9</v>
      </c>
      <c r="E18" s="41">
        <v>2.9</v>
      </c>
      <c r="F18" s="42">
        <v>2.9</v>
      </c>
      <c r="G18" s="43">
        <f t="shared" si="0"/>
        <v>0.17999999999999972</v>
      </c>
      <c r="H18" s="43">
        <f t="shared" si="1"/>
        <v>6.6176470588235183</v>
      </c>
      <c r="I18" s="44">
        <v>486457</v>
      </c>
      <c r="J18" s="62">
        <v>1410158.47</v>
      </c>
      <c r="K18" s="46">
        <f>IFERROR(F18/VLOOKUP(B18,[1]Work!$B:$C,2,FALSE)-1,"")</f>
        <v>0.5934065934065933</v>
      </c>
      <c r="L18" s="47"/>
      <c r="N18" s="48" t="str">
        <v>CAVERTON</v>
      </c>
      <c r="O18" s="49">
        <f t="shared" si="2"/>
        <v>6.55</v>
      </c>
      <c r="P18" s="50" t="str">
        <f t="shared" si="20"/>
        <v>2.4%</v>
      </c>
      <c r="T18" s="51">
        <f t="shared" si="3"/>
        <v>2.3437499999999916</v>
      </c>
      <c r="V18" s="7" t="str">
        <f t="shared" si="4"/>
        <v>AUSTINLAZ</v>
      </c>
      <c r="W18" s="52">
        <f t="shared" si="17"/>
        <v>6.6176470588235184E-2</v>
      </c>
      <c r="X18" s="52">
        <f t="shared" si="5"/>
        <v>0.5934065934065933</v>
      </c>
      <c r="Y18" s="53">
        <f t="shared" si="6"/>
        <v>486457</v>
      </c>
      <c r="Z18" s="53">
        <f t="shared" si="7"/>
        <v>1410158.47</v>
      </c>
      <c r="AA18" s="8">
        <v>10</v>
      </c>
      <c r="AB18" s="54" t="str" cm="1">
        <f t="array" ref="AB18">IF($AC18="","",INDEX($V$9:$V$221,SMALL(IF($W$9:$W$221=$AC18,ROW($V$9:$V$221)-ROW($V$9)+1),COUNTIFS($AC$9:AC18,AC18))))</f>
        <v>LEGENDINT</v>
      </c>
      <c r="AC18" s="55">
        <f>IF(ROWS($AC$9:AC18)&lt;=$AC$5,SMALL($W$9:$W$221,ROWS($AC$9:AC18)),"")</f>
        <v>-4.4247787610619468E-2</v>
      </c>
      <c r="AD18" s="56" t="str">
        <f t="shared" si="8"/>
        <v>LEGENDINT</v>
      </c>
      <c r="AE18" s="57">
        <f t="shared" si="18"/>
        <v>-4.4247787610619468E-2</v>
      </c>
      <c r="AF18" s="57"/>
      <c r="AG18" s="54" t="str" cm="1">
        <f t="array" ref="AG18">IF($AH18="","",INDEX($V$9:$V$221,SMALL(IF($W$9:$W$221=$AH18,ROW($V$9:$V$221)-ROW($V$9)+1),COUNTIFS($AH$9:AH18,AH18))))</f>
        <v>CAVERTON</v>
      </c>
      <c r="AH18" s="55">
        <f>IF(ROWS($AH$9:AH18)&lt;=$AH$5,LARGE($W$9:$W$221,ROWS($AH$9:AH18)),"")</f>
        <v>2.3437499999999917E-2</v>
      </c>
      <c r="AJ18" s="56" t="str">
        <f t="shared" si="9"/>
        <v>JOHNHOLT</v>
      </c>
      <c r="AK18" s="57">
        <f t="shared" si="19"/>
        <v>-0.10141206675224645</v>
      </c>
      <c r="AM18" s="56" t="str">
        <f t="shared" si="10"/>
        <v>HONYFLOUR</v>
      </c>
      <c r="AN18" s="57">
        <f t="shared" si="11"/>
        <v>2.412698412698413</v>
      </c>
      <c r="AP18" s="56" t="str">
        <f t="shared" si="12"/>
        <v>SOVRENINS</v>
      </c>
      <c r="AQ18" s="58">
        <f t="shared" si="13"/>
        <v>11771706</v>
      </c>
      <c r="AR18" s="58"/>
      <c r="AS18" s="56" t="str">
        <f t="shared" si="14"/>
        <v>GEREGU</v>
      </c>
      <c r="AT18" s="59">
        <f t="shared" si="15"/>
        <v>452669357.80000001</v>
      </c>
    </row>
    <row r="19" spans="2:46" x14ac:dyDescent="0.3">
      <c r="B19" s="60" t="s">
        <v>35</v>
      </c>
      <c r="C19" s="41">
        <v>34.9</v>
      </c>
      <c r="D19" s="41">
        <v>34.9</v>
      </c>
      <c r="E19" s="41">
        <v>34.9</v>
      </c>
      <c r="F19" s="42">
        <v>34.9</v>
      </c>
      <c r="G19" s="43">
        <f t="shared" si="0"/>
        <v>0</v>
      </c>
      <c r="H19" s="43">
        <f t="shared" si="1"/>
        <v>0</v>
      </c>
      <c r="I19" s="44">
        <v>1433726</v>
      </c>
      <c r="J19" s="62">
        <v>53268827</v>
      </c>
      <c r="K19" s="46">
        <f>IFERROR(F19/VLOOKUP(B19,[1]Work!$B:$C,2,FALSE)-1,"")</f>
        <v>0.74499999999999988</v>
      </c>
      <c r="L19" s="47"/>
      <c r="P19" s="63"/>
      <c r="V19" s="7" t="str">
        <f t="shared" si="4"/>
        <v>BERGER</v>
      </c>
      <c r="W19" s="52">
        <f t="shared" si="17"/>
        <v>0</v>
      </c>
      <c r="X19" s="52">
        <f t="shared" si="5"/>
        <v>0.74499999999999988</v>
      </c>
      <c r="Y19" s="53">
        <f t="shared" si="6"/>
        <v>1433726</v>
      </c>
      <c r="Z19" s="53">
        <f t="shared" si="7"/>
        <v>53268827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f t="shared" si="0"/>
        <v>0</v>
      </c>
      <c r="H20" s="43">
        <f t="shared" si="1"/>
        <v>0</v>
      </c>
      <c r="I20" s="44">
        <v>81699</v>
      </c>
      <c r="J20" s="62">
        <v>37132328.350000001</v>
      </c>
      <c r="K20" s="46">
        <f>IFERROR(F20/VLOOKUP(B20,[1]Work!$B:$C,2,FALSE)-1,"")</f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4"/>
        <v>BETAGLAS</v>
      </c>
      <c r="W20" s="52">
        <f t="shared" si="17"/>
        <v>0</v>
      </c>
      <c r="X20" s="52">
        <f t="shared" si="5"/>
        <v>6.4884437596301998</v>
      </c>
      <c r="Y20" s="53">
        <f t="shared" si="6"/>
        <v>81699</v>
      </c>
      <c r="Z20" s="53">
        <f t="shared" si="7"/>
        <v>37132328.350000001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f t="shared" si="0"/>
        <v>0</v>
      </c>
      <c r="H21" s="43">
        <f t="shared" si="1"/>
        <v>0</v>
      </c>
      <c r="I21" s="44">
        <v>173744</v>
      </c>
      <c r="J21" s="62">
        <v>25310665.699999999</v>
      </c>
      <c r="K21" s="46">
        <f>IFERROR(F21/VLOOKUP(B21,[1]Work!$B:$C,2,FALSE)-1,"")</f>
        <v>0.63225806451612909</v>
      </c>
      <c r="L21" s="47"/>
      <c r="N21" s="65">
        <f>COUNTIF($H$9:$H$182,"&gt;0.00")</f>
        <v>19</v>
      </c>
      <c r="O21" s="65">
        <f>COUNTIF($H$9:$H$184,"&lt;0.00")</f>
        <v>39</v>
      </c>
      <c r="P21" s="65">
        <f>COUNTIF($H$9:$H$153,"=0.00")</f>
        <v>71</v>
      </c>
      <c r="Q21" s="66">
        <f>N21/O21</f>
        <v>0.48717948717948717</v>
      </c>
      <c r="V21" s="7" t="str">
        <f t="shared" si="4"/>
        <v>BUACEMENT</v>
      </c>
      <c r="W21" s="52">
        <f t="shared" si="17"/>
        <v>0</v>
      </c>
      <c r="X21" s="52">
        <f t="shared" si="5"/>
        <v>0.63225806451612909</v>
      </c>
      <c r="Y21" s="53">
        <f t="shared" si="6"/>
        <v>173744</v>
      </c>
      <c r="Z21" s="53">
        <f t="shared" si="7"/>
        <v>25310665.699999999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f t="shared" si="0"/>
        <v>0</v>
      </c>
      <c r="H22" s="43">
        <f t="shared" si="1"/>
        <v>0</v>
      </c>
      <c r="I22" s="44">
        <v>88107</v>
      </c>
      <c r="J22" s="62">
        <v>47778499.899999999</v>
      </c>
      <c r="K22" s="46">
        <f>IFERROR(F22/VLOOKUP(B22,[1]Work!$B:$C,2,FALSE)-1,"")</f>
        <v>0.42168674698795172</v>
      </c>
      <c r="L22" s="47"/>
      <c r="V22" s="7" t="str">
        <f t="shared" si="4"/>
        <v>BUAFOODS</v>
      </c>
      <c r="W22" s="52">
        <f t="shared" si="17"/>
        <v>0</v>
      </c>
      <c r="X22" s="52">
        <f t="shared" si="5"/>
        <v>0.42168674698795172</v>
      </c>
      <c r="Y22" s="53">
        <f t="shared" si="6"/>
        <v>88107</v>
      </c>
      <c r="Z22" s="53">
        <f t="shared" si="7"/>
        <v>47778499.899999999</v>
      </c>
      <c r="AG22" s="57"/>
      <c r="AH22" s="57"/>
      <c r="AI22" s="67"/>
    </row>
    <row r="23" spans="2:46" x14ac:dyDescent="0.3">
      <c r="B23" s="60" t="s">
        <v>43</v>
      </c>
      <c r="C23" s="41">
        <v>62.5</v>
      </c>
      <c r="D23" s="61">
        <v>60</v>
      </c>
      <c r="E23" s="61">
        <v>59</v>
      </c>
      <c r="F23" s="42">
        <v>60</v>
      </c>
      <c r="G23" s="43">
        <f t="shared" si="0"/>
        <v>-2.5</v>
      </c>
      <c r="H23" s="43">
        <f t="shared" si="1"/>
        <v>-4</v>
      </c>
      <c r="I23" s="44">
        <v>1422407</v>
      </c>
      <c r="J23" s="62">
        <v>85109494.700000003</v>
      </c>
      <c r="K23" s="46">
        <f>IFERROR(F23/VLOOKUP(B23,[1]Work!$B:$C,2,FALSE)-1,"")</f>
        <v>1.7906976744186047</v>
      </c>
      <c r="L23" s="47"/>
      <c r="N23" s="68"/>
      <c r="O23" s="68"/>
      <c r="P23" s="68"/>
      <c r="V23" s="7" t="str">
        <f t="shared" si="4"/>
        <v>CADBURY</v>
      </c>
      <c r="W23" s="52">
        <f t="shared" si="17"/>
        <v>-0.04</v>
      </c>
      <c r="X23" s="52">
        <f t="shared" si="5"/>
        <v>1.7906976744186047</v>
      </c>
      <c r="Y23" s="53">
        <f t="shared" si="6"/>
        <v>1422407</v>
      </c>
      <c r="Z23" s="53">
        <f t="shared" si="7"/>
        <v>85109494.700000003</v>
      </c>
      <c r="AG23" s="57"/>
      <c r="AH23" s="57"/>
      <c r="AI23" s="67"/>
    </row>
    <row r="24" spans="2:46" x14ac:dyDescent="0.3">
      <c r="B24" s="60" t="s">
        <v>44</v>
      </c>
      <c r="C24" s="41">
        <v>70.2</v>
      </c>
      <c r="D24" s="61">
        <v>70.2</v>
      </c>
      <c r="E24" s="61">
        <v>70.2</v>
      </c>
      <c r="F24" s="42">
        <v>70.2</v>
      </c>
      <c r="G24" s="43">
        <f t="shared" si="0"/>
        <v>0</v>
      </c>
      <c r="H24" s="43">
        <f t="shared" si="1"/>
        <v>0</v>
      </c>
      <c r="I24" s="44">
        <v>3043</v>
      </c>
      <c r="J24" s="62">
        <v>202238.25</v>
      </c>
      <c r="K24" s="46">
        <f>IFERROR(F24/VLOOKUP(B24,[1]Work!$B:$C,2,FALSE)-1,"")</f>
        <v>0.84736842105263155</v>
      </c>
      <c r="L24" s="47"/>
      <c r="N24" s="68"/>
      <c r="O24" s="68" t="s">
        <v>45</v>
      </c>
      <c r="P24" s="68"/>
      <c r="V24" s="7" t="str">
        <f t="shared" si="4"/>
        <v>CAP</v>
      </c>
      <c r="W24" s="52">
        <f t="shared" si="17"/>
        <v>0</v>
      </c>
      <c r="X24" s="52">
        <f t="shared" si="5"/>
        <v>0.84736842105263155</v>
      </c>
      <c r="Y24" s="53">
        <f t="shared" si="6"/>
        <v>3043</v>
      </c>
      <c r="Z24" s="53">
        <f t="shared" si="7"/>
        <v>202238.25</v>
      </c>
      <c r="AG24" s="57"/>
      <c r="AH24" s="57"/>
      <c r="AI24" s="67"/>
    </row>
    <row r="25" spans="2:46" x14ac:dyDescent="0.3">
      <c r="B25" s="60" t="s">
        <v>46</v>
      </c>
      <c r="C25" s="41">
        <v>6.4</v>
      </c>
      <c r="D25" s="41">
        <v>6.82</v>
      </c>
      <c r="E25" s="41">
        <v>6.55</v>
      </c>
      <c r="F25" s="42">
        <v>6.55</v>
      </c>
      <c r="G25" s="43">
        <f t="shared" si="0"/>
        <v>0.14999999999999947</v>
      </c>
      <c r="H25" s="43">
        <f t="shared" si="1"/>
        <v>2.3437499999999916</v>
      </c>
      <c r="I25" s="44">
        <v>1574926</v>
      </c>
      <c r="J25" s="62">
        <v>10641106.25</v>
      </c>
      <c r="K25" s="46">
        <f>IFERROR(F25/VLOOKUP(B25,[1]Work!$B:$C,2,FALSE)-1,"")</f>
        <v>1.8232758620689657</v>
      </c>
      <c r="L25" s="47"/>
      <c r="V25" s="7" t="str">
        <f t="shared" si="4"/>
        <v>CAVERTON</v>
      </c>
      <c r="W25" s="52">
        <f t="shared" si="17"/>
        <v>2.3437499999999917E-2</v>
      </c>
      <c r="X25" s="52">
        <f t="shared" si="5"/>
        <v>1.8232758620689657</v>
      </c>
      <c r="Y25" s="53">
        <f t="shared" si="6"/>
        <v>1574926</v>
      </c>
      <c r="Z25" s="53">
        <f t="shared" si="7"/>
        <v>10641106.25</v>
      </c>
      <c r="AG25" s="57"/>
      <c r="AH25" s="57"/>
      <c r="AI25" s="67"/>
    </row>
    <row r="26" spans="2:46" x14ac:dyDescent="0.3">
      <c r="B26" s="60" t="s">
        <v>47</v>
      </c>
      <c r="C26" s="41">
        <v>18.100000000000001</v>
      </c>
      <c r="D26" s="61">
        <v>17.3</v>
      </c>
      <c r="E26" s="61">
        <v>17.28</v>
      </c>
      <c r="F26" s="42">
        <v>17.3</v>
      </c>
      <c r="G26" s="43">
        <f t="shared" si="0"/>
        <v>-0.80000000000000071</v>
      </c>
      <c r="H26" s="43">
        <f t="shared" si="1"/>
        <v>-4.4198895027624339</v>
      </c>
      <c r="I26" s="44">
        <v>201053143</v>
      </c>
      <c r="J26" s="62">
        <v>3474064662.900001</v>
      </c>
      <c r="K26" s="46">
        <f>IFERROR(F26/VLOOKUP(B26,[1]Work!$B:$C,2,FALSE)-1,"")</f>
        <v>3.5406824146981632</v>
      </c>
      <c r="L26" s="47"/>
      <c r="N26" s="69"/>
      <c r="O26" s="69"/>
      <c r="P26" s="69"/>
      <c r="V26" s="7" t="str">
        <f t="shared" si="4"/>
        <v>CHAMPION</v>
      </c>
      <c r="W26" s="52">
        <f t="shared" si="17"/>
        <v>-4.4198895027624335E-2</v>
      </c>
      <c r="X26" s="52">
        <f t="shared" si="5"/>
        <v>3.5406824146981632</v>
      </c>
      <c r="Y26" s="53">
        <f t="shared" si="6"/>
        <v>201053143</v>
      </c>
      <c r="Z26" s="53">
        <f t="shared" si="7"/>
        <v>3474064662.900001</v>
      </c>
      <c r="AG26" s="57"/>
      <c r="AH26" s="57"/>
      <c r="AI26" s="67"/>
    </row>
    <row r="27" spans="2:46" x14ac:dyDescent="0.3">
      <c r="B27" s="60" t="s">
        <v>48</v>
      </c>
      <c r="C27" s="41">
        <v>2.97</v>
      </c>
      <c r="D27" s="61">
        <v>3</v>
      </c>
      <c r="E27" s="61">
        <v>2.97</v>
      </c>
      <c r="F27" s="42">
        <v>2.97</v>
      </c>
      <c r="G27" s="43">
        <f t="shared" si="0"/>
        <v>0</v>
      </c>
      <c r="H27" s="43">
        <f t="shared" si="1"/>
        <v>0</v>
      </c>
      <c r="I27" s="44">
        <v>6437235</v>
      </c>
      <c r="J27" s="62">
        <v>19202939.760000002</v>
      </c>
      <c r="K27" s="46">
        <f>IFERROR(F27/VLOOKUP(B27,[1]Work!$B:$C,2,FALSE)-1,"")</f>
        <v>0.49246231155778908</v>
      </c>
      <c r="L27" s="47"/>
      <c r="V27" s="7" t="str">
        <f t="shared" si="4"/>
        <v>CHAMS</v>
      </c>
      <c r="W27" s="52">
        <f t="shared" si="17"/>
        <v>0</v>
      </c>
      <c r="X27" s="52">
        <f t="shared" si="5"/>
        <v>0.49246231155778908</v>
      </c>
      <c r="Y27" s="53">
        <f t="shared" si="6"/>
        <v>6437235</v>
      </c>
      <c r="Z27" s="53">
        <f t="shared" si="7"/>
        <v>19202939.760000002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f t="shared" si="0"/>
        <v>0</v>
      </c>
      <c r="H28" s="43">
        <f t="shared" si="1"/>
        <v>0</v>
      </c>
      <c r="I28" s="44">
        <v>34938</v>
      </c>
      <c r="J28" s="62">
        <v>361593.45</v>
      </c>
      <c r="K28" s="46">
        <f>IFERROR(F28/VLOOKUP(B28,[1]Work!$B:$C,2,FALSE)-1,"")</f>
        <v>1.8378378378378377</v>
      </c>
      <c r="L28" s="47"/>
      <c r="N28" s="70"/>
      <c r="V28" s="7" t="str">
        <f t="shared" si="4"/>
        <v>CHELLARAM</v>
      </c>
      <c r="W28" s="52">
        <f t="shared" si="17"/>
        <v>0</v>
      </c>
      <c r="X28" s="52">
        <f t="shared" si="5"/>
        <v>1.8378378378378377</v>
      </c>
      <c r="Y28" s="53">
        <f t="shared" si="6"/>
        <v>34938</v>
      </c>
      <c r="Z28" s="53">
        <f t="shared" si="7"/>
        <v>361593.45</v>
      </c>
      <c r="AG28" s="57"/>
      <c r="AH28" s="57"/>
      <c r="AI28" s="67"/>
    </row>
    <row r="29" spans="2:46" x14ac:dyDescent="0.3">
      <c r="B29" s="60" t="s">
        <v>50</v>
      </c>
      <c r="C29" s="41">
        <v>7</v>
      </c>
      <c r="D29" s="41">
        <v>6.9</v>
      </c>
      <c r="E29" s="41">
        <v>6.9</v>
      </c>
      <c r="F29" s="42">
        <v>6.9</v>
      </c>
      <c r="G29" s="43">
        <f t="shared" si="0"/>
        <v>-9.9999999999999645E-2</v>
      </c>
      <c r="H29" s="43">
        <f t="shared" si="1"/>
        <v>-1.4285714285714235</v>
      </c>
      <c r="I29" s="44">
        <v>1573355</v>
      </c>
      <c r="J29" s="62">
        <v>10832268.84</v>
      </c>
      <c r="K29" s="46">
        <f>IFERROR(F29/VLOOKUP(B29,[1]Work!$B:$C,2,FALSE)-1,"")</f>
        <v>0.83023872679045096</v>
      </c>
      <c r="L29" s="47"/>
      <c r="V29" s="7" t="str">
        <f t="shared" si="4"/>
        <v>CILEASING</v>
      </c>
      <c r="W29" s="52">
        <f t="shared" si="17"/>
        <v>-1.4285714285714235E-2</v>
      </c>
      <c r="X29" s="52">
        <f t="shared" si="5"/>
        <v>0.83023872679045096</v>
      </c>
      <c r="Y29" s="53">
        <f t="shared" si="6"/>
        <v>1573355</v>
      </c>
      <c r="Z29" s="53">
        <f t="shared" si="7"/>
        <v>10832268.84</v>
      </c>
      <c r="AG29" s="57"/>
      <c r="AH29" s="57"/>
      <c r="AI29" s="67"/>
    </row>
    <row r="30" spans="2:46" x14ac:dyDescent="0.3">
      <c r="B30" s="60" t="s">
        <v>51</v>
      </c>
      <c r="C30" s="41">
        <v>4.3</v>
      </c>
      <c r="D30" s="41">
        <v>4.5</v>
      </c>
      <c r="E30" s="41">
        <v>4.2</v>
      </c>
      <c r="F30" s="42">
        <v>4.2</v>
      </c>
      <c r="G30" s="43">
        <f t="shared" si="0"/>
        <v>-9.9999999999999645E-2</v>
      </c>
      <c r="H30" s="43">
        <f t="shared" si="1"/>
        <v>-2.3255813953488293</v>
      </c>
      <c r="I30" s="44">
        <v>2072886</v>
      </c>
      <c r="J30" s="62">
        <v>9023063.1300000008</v>
      </c>
      <c r="K30" s="46">
        <f>IFERROR(F30/VLOOKUP(B30,[1]Work!$B:$C,2,FALSE)-1,"")</f>
        <v>0.21739130434782616</v>
      </c>
      <c r="L30" s="47"/>
      <c r="V30" s="7" t="str">
        <f t="shared" si="4"/>
        <v>CONHALLPLC</v>
      </c>
      <c r="W30" s="52">
        <f t="shared" si="17"/>
        <v>-2.3255813953488292E-2</v>
      </c>
      <c r="X30" s="52">
        <f t="shared" si="5"/>
        <v>0.21739130434782616</v>
      </c>
      <c r="Y30" s="53">
        <f t="shared" si="6"/>
        <v>2072886</v>
      </c>
      <c r="Z30" s="53">
        <f t="shared" si="7"/>
        <v>9023063.1300000008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f t="shared" si="0"/>
        <v>0</v>
      </c>
      <c r="H31" s="43">
        <f t="shared" si="1"/>
        <v>0</v>
      </c>
      <c r="I31" s="44">
        <v>31529</v>
      </c>
      <c r="J31" s="62">
        <v>6936522.5</v>
      </c>
      <c r="K31" s="46">
        <f>IFERROR(F31/VLOOKUP(B31,[1]Work!$B:$C,2,FALSE)-1,"")</f>
        <v>-0.45480371900826444</v>
      </c>
      <c r="L31" s="47"/>
      <c r="V31" s="7" t="str">
        <f t="shared" si="4"/>
        <v>CONOIL</v>
      </c>
      <c r="W31" s="52">
        <f t="shared" si="17"/>
        <v>0</v>
      </c>
      <c r="X31" s="52">
        <f t="shared" si="5"/>
        <v>-0.45480371900826444</v>
      </c>
      <c r="Y31" s="53">
        <f t="shared" si="6"/>
        <v>31529</v>
      </c>
      <c r="Z31" s="53">
        <f t="shared" si="7"/>
        <v>6936522.5</v>
      </c>
    </row>
    <row r="32" spans="2:46" x14ac:dyDescent="0.3">
      <c r="B32" s="60" t="s">
        <v>53</v>
      </c>
      <c r="C32" s="41">
        <v>6.39</v>
      </c>
      <c r="D32" s="61">
        <v>7</v>
      </c>
      <c r="E32" s="61">
        <v>6.39</v>
      </c>
      <c r="F32" s="42">
        <v>6.39</v>
      </c>
      <c r="G32" s="43">
        <f t="shared" si="0"/>
        <v>0</v>
      </c>
      <c r="H32" s="43">
        <f t="shared" si="1"/>
        <v>0</v>
      </c>
      <c r="I32" s="44">
        <v>4006223</v>
      </c>
      <c r="J32" s="62">
        <v>26267690.530000001</v>
      </c>
      <c r="K32" s="46">
        <f>IFERROR(F32/VLOOKUP(B32,[1]Work!$B:$C,2,FALSE)-1,"")</f>
        <v>0.77499999999999991</v>
      </c>
      <c r="L32" s="47"/>
      <c r="V32" s="7" t="str">
        <f t="shared" si="4"/>
        <v>CORNERST</v>
      </c>
      <c r="W32" s="52">
        <f t="shared" si="17"/>
        <v>0</v>
      </c>
      <c r="X32" s="52">
        <f t="shared" si="5"/>
        <v>0.77499999999999991</v>
      </c>
      <c r="Y32" s="53">
        <f t="shared" si="6"/>
        <v>4006223</v>
      </c>
      <c r="Z32" s="53">
        <f t="shared" si="7"/>
        <v>26267690.530000001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f t="shared" si="0"/>
        <v>0</v>
      </c>
      <c r="H33" s="43">
        <f t="shared" si="1"/>
        <v>0</v>
      </c>
      <c r="I33" s="44">
        <v>517847</v>
      </c>
      <c r="J33" s="62">
        <v>20591889.350000001</v>
      </c>
      <c r="K33" s="46">
        <f>IFERROR(F33/VLOOKUP(B33,[1]Work!$B:$C,2,FALSE)-1,"")</f>
        <v>1.3830409356725144</v>
      </c>
      <c r="V33" s="7" t="str">
        <f t="shared" si="4"/>
        <v>CUSTODIAN</v>
      </c>
      <c r="W33" s="52">
        <f t="shared" si="17"/>
        <v>0</v>
      </c>
      <c r="X33" s="52">
        <f t="shared" si="5"/>
        <v>1.3830409356725144</v>
      </c>
      <c r="Y33" s="53">
        <f t="shared" si="6"/>
        <v>517847</v>
      </c>
      <c r="Z33" s="53">
        <f t="shared" si="7"/>
        <v>20591889.350000001</v>
      </c>
    </row>
    <row r="34" spans="2:26" x14ac:dyDescent="0.3">
      <c r="B34" s="60" t="s">
        <v>55</v>
      </c>
      <c r="C34" s="41">
        <v>3.5</v>
      </c>
      <c r="D34" s="41">
        <v>3.69</v>
      </c>
      <c r="E34" s="41">
        <v>3.5</v>
      </c>
      <c r="F34" s="42">
        <v>3.69</v>
      </c>
      <c r="G34" s="43">
        <f t="shared" si="0"/>
        <v>0.18999999999999995</v>
      </c>
      <c r="H34" s="43">
        <f t="shared" si="1"/>
        <v>5.428571428571427</v>
      </c>
      <c r="I34" s="44">
        <v>5462292</v>
      </c>
      <c r="J34" s="62">
        <v>19408717.760000002</v>
      </c>
      <c r="K34" s="46">
        <f>IFERROR(F34/VLOOKUP(B34,[1]Work!$B:$C,2,FALSE)-1,"")</f>
        <v>0.60434782608695659</v>
      </c>
      <c r="L34" s="47"/>
      <c r="V34" s="7" t="str">
        <f t="shared" si="4"/>
        <v>CUTIX</v>
      </c>
      <c r="W34" s="52">
        <f t="shared" si="17"/>
        <v>5.428571428571427E-2</v>
      </c>
      <c r="X34" s="52">
        <f t="shared" si="5"/>
        <v>0.60434782608695659</v>
      </c>
      <c r="Y34" s="53">
        <f t="shared" si="6"/>
        <v>5462292</v>
      </c>
      <c r="Z34" s="53">
        <f t="shared" si="7"/>
        <v>19408717.760000002</v>
      </c>
    </row>
    <row r="35" spans="2:26" x14ac:dyDescent="0.3">
      <c r="B35" s="60" t="s">
        <v>56</v>
      </c>
      <c r="C35" s="41">
        <v>16.5</v>
      </c>
      <c r="D35" s="61">
        <v>16.5</v>
      </c>
      <c r="E35" s="61">
        <v>16.25</v>
      </c>
      <c r="F35" s="42">
        <v>16.45</v>
      </c>
      <c r="G35" s="43">
        <f t="shared" si="0"/>
        <v>-5.0000000000000711E-2</v>
      </c>
      <c r="H35" s="43">
        <f t="shared" si="1"/>
        <v>-0.30303030303030731</v>
      </c>
      <c r="I35" s="44">
        <v>1985339</v>
      </c>
      <c r="J35" s="62">
        <v>32574239.300000001</v>
      </c>
      <c r="K35" s="46">
        <f>IFERROR(F35/VLOOKUP(B35,[1]Work!$B:$C,2,FALSE)-1,"")</f>
        <v>1.1363636363636362</v>
      </c>
      <c r="L35" s="47"/>
      <c r="V35" s="7" t="str">
        <f t="shared" si="4"/>
        <v>CWG</v>
      </c>
      <c r="W35" s="52">
        <f t="shared" si="17"/>
        <v>-3.0303030303030732E-3</v>
      </c>
      <c r="X35" s="52">
        <f t="shared" si="5"/>
        <v>1.1363636363636362</v>
      </c>
      <c r="Y35" s="53">
        <f t="shared" si="6"/>
        <v>1985339</v>
      </c>
      <c r="Z35" s="53">
        <f t="shared" si="7"/>
        <v>32574239.300000001</v>
      </c>
    </row>
    <row r="36" spans="2:26" x14ac:dyDescent="0.3">
      <c r="B36" s="60" t="s">
        <v>57</v>
      </c>
      <c r="C36" s="41">
        <v>1.1200000000000001</v>
      </c>
      <c r="D36" s="61">
        <v>1.1200000000000001</v>
      </c>
      <c r="E36" s="61">
        <v>1.02</v>
      </c>
      <c r="F36" s="42">
        <v>1.1100000000000001</v>
      </c>
      <c r="G36" s="43">
        <f t="shared" si="0"/>
        <v>-1.0000000000000009E-2</v>
      </c>
      <c r="H36" s="43">
        <f t="shared" si="1"/>
        <v>-0.89285714285714346</v>
      </c>
      <c r="I36" s="44">
        <v>2537402</v>
      </c>
      <c r="J36" s="62">
        <v>2784433.16</v>
      </c>
      <c r="K36" s="46">
        <f>IFERROR(F36/VLOOKUP(B36,[1]Work!$B:$C,2,FALSE)-1,"")</f>
        <v>0.76190476190476208</v>
      </c>
      <c r="L36" s="47"/>
      <c r="V36" s="7" t="str">
        <f t="shared" si="4"/>
        <v>DAARCOMM</v>
      </c>
      <c r="W36" s="52">
        <f t="shared" si="17"/>
        <v>-8.928571428571435E-3</v>
      </c>
      <c r="X36" s="52">
        <f t="shared" si="5"/>
        <v>0.76190476190476208</v>
      </c>
      <c r="Y36" s="53">
        <f t="shared" si="6"/>
        <v>2537402</v>
      </c>
      <c r="Z36" s="53">
        <f t="shared" si="7"/>
        <v>2784433.16</v>
      </c>
    </row>
    <row r="37" spans="2:26" x14ac:dyDescent="0.3">
      <c r="B37" s="60" t="s">
        <v>58</v>
      </c>
      <c r="C37" s="41">
        <v>520</v>
      </c>
      <c r="D37" s="41">
        <v>520.20000000000005</v>
      </c>
      <c r="E37" s="41">
        <v>520.20000000000005</v>
      </c>
      <c r="F37" s="42">
        <v>520.20000000000005</v>
      </c>
      <c r="G37" s="43">
        <f t="shared" si="0"/>
        <v>0.20000000000004547</v>
      </c>
      <c r="H37" s="43">
        <f t="shared" si="1"/>
        <v>3.8461538461547207E-2</v>
      </c>
      <c r="I37" s="44">
        <v>799322</v>
      </c>
      <c r="J37" s="62">
        <v>417603663.5</v>
      </c>
      <c r="K37" s="46">
        <f>IFERROR(F37/VLOOKUP(B37,[1]Work!$B:$C,2,FALSE)-1,"")</f>
        <v>8.6466165413533913E-2</v>
      </c>
      <c r="L37" s="47"/>
      <c r="V37" s="7" t="str">
        <f t="shared" si="4"/>
        <v>DANGCEM</v>
      </c>
      <c r="W37" s="52">
        <f t="shared" si="17"/>
        <v>3.8461538461547206E-4</v>
      </c>
      <c r="X37" s="52">
        <f t="shared" si="5"/>
        <v>8.6466165413533913E-2</v>
      </c>
      <c r="Y37" s="53">
        <f t="shared" si="6"/>
        <v>799322</v>
      </c>
      <c r="Z37" s="53">
        <f t="shared" si="7"/>
        <v>417603663.5</v>
      </c>
    </row>
    <row r="38" spans="2:26" x14ac:dyDescent="0.3">
      <c r="B38" s="60" t="s">
        <v>59</v>
      </c>
      <c r="C38" s="41">
        <v>61.4</v>
      </c>
      <c r="D38" s="41">
        <v>58</v>
      </c>
      <c r="E38" s="41">
        <v>58</v>
      </c>
      <c r="F38" s="42">
        <v>58</v>
      </c>
      <c r="G38" s="43">
        <f t="shared" si="0"/>
        <v>-3.3999999999999986</v>
      </c>
      <c r="H38" s="43">
        <f t="shared" si="1"/>
        <v>-5.5374592833876202</v>
      </c>
      <c r="I38" s="44">
        <v>1650289</v>
      </c>
      <c r="J38" s="62">
        <v>95945158.150000006</v>
      </c>
      <c r="K38" s="46">
        <f>IFERROR(F38/VLOOKUP(B38,[1]Work!$B:$C,2,FALSE)-1,"")</f>
        <v>0.78461538461538471</v>
      </c>
      <c r="L38" s="47"/>
      <c r="V38" s="7" t="str">
        <f t="shared" si="4"/>
        <v>DANGSUGAR</v>
      </c>
      <c r="W38" s="52">
        <f t="shared" si="17"/>
        <v>-5.5374592833876204E-2</v>
      </c>
      <c r="X38" s="52">
        <f t="shared" si="5"/>
        <v>0.78461538461538471</v>
      </c>
      <c r="Y38" s="53">
        <f t="shared" si="6"/>
        <v>1650289</v>
      </c>
      <c r="Z38" s="53">
        <f t="shared" si="7"/>
        <v>95945158.150000006</v>
      </c>
    </row>
    <row r="39" spans="2:26" x14ac:dyDescent="0.3">
      <c r="B39" s="60" t="s">
        <v>60</v>
      </c>
      <c r="C39" s="41">
        <v>1.74</v>
      </c>
      <c r="D39" s="61">
        <v>1.91</v>
      </c>
      <c r="E39" s="61">
        <v>1.8</v>
      </c>
      <c r="F39" s="42">
        <v>1.81</v>
      </c>
      <c r="G39" s="43">
        <f t="shared" si="0"/>
        <v>7.0000000000000062E-2</v>
      </c>
      <c r="H39" s="43">
        <f t="shared" si="1"/>
        <v>4.0229885057471302</v>
      </c>
      <c r="I39" s="44">
        <v>9516107</v>
      </c>
      <c r="J39" s="62">
        <v>17642822.899999999</v>
      </c>
      <c r="K39" s="46">
        <f>IFERROR(F39/VLOOKUP(B39,[1]Work!$B:$C,2,FALSE)-1,"")</f>
        <v>0.53389830508474589</v>
      </c>
      <c r="L39" s="47"/>
      <c r="V39" s="7" t="str">
        <f t="shared" si="4"/>
        <v>DEAPCAP</v>
      </c>
      <c r="W39" s="52">
        <f t="shared" si="17"/>
        <v>4.0229885057471299E-2</v>
      </c>
      <c r="X39" s="52">
        <f t="shared" si="5"/>
        <v>0.53389830508474589</v>
      </c>
      <c r="Y39" s="53">
        <f t="shared" si="6"/>
        <v>9516107</v>
      </c>
      <c r="Z39" s="53">
        <f t="shared" si="7"/>
        <v>17642822.899999999</v>
      </c>
    </row>
    <row r="40" spans="2:26" x14ac:dyDescent="0.3">
      <c r="B40" s="60" t="s">
        <v>61</v>
      </c>
      <c r="C40" s="41">
        <v>14.95</v>
      </c>
      <c r="D40" s="41">
        <v>14.9</v>
      </c>
      <c r="E40" s="41">
        <v>13.5</v>
      </c>
      <c r="F40" s="42">
        <v>13.68</v>
      </c>
      <c r="G40" s="43">
        <f t="shared" si="0"/>
        <v>-1.2699999999999996</v>
      </c>
      <c r="H40" s="43">
        <f t="shared" si="1"/>
        <v>-8.4949832775919702</v>
      </c>
      <c r="I40" s="44">
        <v>11647415</v>
      </c>
      <c r="J40" s="62">
        <v>164057898.13</v>
      </c>
      <c r="K40" s="46">
        <f>IFERROR(F40/VLOOKUP(B40,[1]Work!$B:$C,2,FALSE)-1,"")</f>
        <v>3.3291139240506329</v>
      </c>
      <c r="L40" s="47"/>
      <c r="V40" s="7" t="str">
        <f t="shared" si="4"/>
        <v>ELLAHLAKES</v>
      </c>
      <c r="W40" s="52">
        <f t="shared" si="17"/>
        <v>-8.4949832775919706E-2</v>
      </c>
      <c r="X40" s="52">
        <f t="shared" si="5"/>
        <v>3.3291139240506329</v>
      </c>
      <c r="Y40" s="53">
        <f t="shared" si="6"/>
        <v>11647415</v>
      </c>
      <c r="Z40" s="53">
        <f t="shared" si="7"/>
        <v>164057898.13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f t="shared" si="0"/>
        <v>0</v>
      </c>
      <c r="H41" s="43">
        <f t="shared" si="1"/>
        <v>0</v>
      </c>
      <c r="I41" s="44">
        <v>350</v>
      </c>
      <c r="J41" s="62">
        <v>13390</v>
      </c>
      <c r="K41" s="46">
        <f>IFERROR(F41/VLOOKUP(B41,[1]Work!$B:$C,2,FALSE)-1,"")</f>
        <v>1.0207253886010363</v>
      </c>
      <c r="L41" s="47"/>
      <c r="V41" s="7" t="str">
        <f t="shared" si="4"/>
        <v>ENAMELWA</v>
      </c>
      <c r="W41" s="52">
        <f t="shared" si="17"/>
        <v>0</v>
      </c>
      <c r="X41" s="52">
        <f t="shared" si="5"/>
        <v>1.0207253886010363</v>
      </c>
      <c r="Y41" s="53">
        <f t="shared" si="6"/>
        <v>350</v>
      </c>
      <c r="Z41" s="53">
        <f t="shared" si="7"/>
        <v>13390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f t="shared" si="0"/>
        <v>0</v>
      </c>
      <c r="H42" s="43">
        <f t="shared" si="1"/>
        <v>0</v>
      </c>
      <c r="I42" s="44">
        <v>58284</v>
      </c>
      <c r="J42" s="62">
        <v>2066838.15</v>
      </c>
      <c r="K42" s="46">
        <f>IFERROR(F42/VLOOKUP(B42,[1]Work!$B:$C,2,FALSE)-1,"")</f>
        <v>0.56378600823045266</v>
      </c>
      <c r="L42" s="47"/>
      <c r="V42" s="7" t="str">
        <f t="shared" si="4"/>
        <v>ETERNA</v>
      </c>
      <c r="W42" s="52">
        <f t="shared" si="17"/>
        <v>0</v>
      </c>
      <c r="X42" s="52">
        <f t="shared" si="5"/>
        <v>0.56378600823045266</v>
      </c>
      <c r="Y42" s="53">
        <f t="shared" si="6"/>
        <v>58284</v>
      </c>
      <c r="Z42" s="53">
        <f t="shared" si="7"/>
        <v>2066838.15</v>
      </c>
    </row>
    <row r="43" spans="2:26" x14ac:dyDescent="0.3">
      <c r="B43" s="60" t="s">
        <v>64</v>
      </c>
      <c r="C43" s="41">
        <v>36.5</v>
      </c>
      <c r="D43" s="61">
        <v>36.549999999999997</v>
      </c>
      <c r="E43" s="61">
        <v>36.549999999999997</v>
      </c>
      <c r="F43" s="42">
        <v>36.549999999999997</v>
      </c>
      <c r="G43" s="43">
        <f t="shared" si="0"/>
        <v>4.9999999999997158E-2</v>
      </c>
      <c r="H43" s="43">
        <f t="shared" si="1"/>
        <v>0.13698630136985523</v>
      </c>
      <c r="I43" s="44">
        <v>658689</v>
      </c>
      <c r="J43" s="62">
        <v>24076153.300000001</v>
      </c>
      <c r="K43" s="46">
        <f>IFERROR(F43/VLOOKUP(B43,[1]Work!$B:$C,2,FALSE)-1,"")</f>
        <v>0.30535714285714266</v>
      </c>
      <c r="L43" s="47"/>
      <c r="V43" s="7" t="str">
        <f t="shared" si="4"/>
        <v>ETI</v>
      </c>
      <c r="W43" s="52">
        <f t="shared" si="17"/>
        <v>1.3698630136985523E-3</v>
      </c>
      <c r="X43" s="52">
        <f t="shared" si="5"/>
        <v>0.30535714285714266</v>
      </c>
      <c r="Y43" s="53">
        <f t="shared" si="6"/>
        <v>658689</v>
      </c>
      <c r="Z43" s="53">
        <f t="shared" si="7"/>
        <v>24076153.300000001</v>
      </c>
    </row>
    <row r="44" spans="2:26" x14ac:dyDescent="0.3">
      <c r="B44" s="60" t="s">
        <v>65</v>
      </c>
      <c r="C44" s="41">
        <v>10.85</v>
      </c>
      <c r="D44" s="61">
        <v>10.85</v>
      </c>
      <c r="E44" s="61">
        <v>10.85</v>
      </c>
      <c r="F44" s="42">
        <v>10.85</v>
      </c>
      <c r="G44" s="43">
        <f t="shared" si="0"/>
        <v>0</v>
      </c>
      <c r="H44" s="43">
        <f t="shared" si="1"/>
        <v>0</v>
      </c>
      <c r="I44" s="44">
        <v>163624</v>
      </c>
      <c r="J44" s="62">
        <v>1644179.05</v>
      </c>
      <c r="K44" s="46">
        <f>IFERROR(F44/VLOOKUP(B44,[1]Work!$B:$C,2,FALSE)-1,"")</f>
        <v>0.66923076923076907</v>
      </c>
      <c r="L44" s="47"/>
      <c r="V44" s="7" t="str">
        <f t="shared" si="4"/>
        <v>ETRANZACT</v>
      </c>
      <c r="W44" s="52">
        <f t="shared" si="17"/>
        <v>0</v>
      </c>
      <c r="X44" s="52">
        <f t="shared" si="5"/>
        <v>0.66923076923076907</v>
      </c>
      <c r="Y44" s="53">
        <f t="shared" si="6"/>
        <v>163624</v>
      </c>
      <c r="Z44" s="53">
        <f t="shared" si="7"/>
        <v>1644179.05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f t="shared" si="0"/>
        <v>0</v>
      </c>
      <c r="H45" s="43">
        <f t="shared" si="1"/>
        <v>0</v>
      </c>
      <c r="I45" s="44">
        <v>114713</v>
      </c>
      <c r="J45" s="62">
        <v>2638053.9</v>
      </c>
      <c r="K45" s="46">
        <f>IFERROR(F45/VLOOKUP(B45,[1]Work!$B:$C,2,FALSE)-1,"")</f>
        <v>0.32070576024909192</v>
      </c>
      <c r="L45" s="47"/>
      <c r="V45" s="7" t="str">
        <f t="shared" si="4"/>
        <v>EUNISELL</v>
      </c>
      <c r="W45" s="52">
        <f t="shared" si="17"/>
        <v>0</v>
      </c>
      <c r="X45" s="52">
        <f t="shared" si="5"/>
        <v>0.32070576024909192</v>
      </c>
      <c r="Y45" s="53">
        <f t="shared" si="6"/>
        <v>114713</v>
      </c>
      <c r="Z45" s="53">
        <f t="shared" si="7"/>
        <v>2638053.9</v>
      </c>
    </row>
    <row r="46" spans="2:26" x14ac:dyDescent="0.3">
      <c r="B46" s="60" t="s">
        <v>67</v>
      </c>
      <c r="C46" s="41">
        <v>11</v>
      </c>
      <c r="D46" s="61">
        <v>10.85</v>
      </c>
      <c r="E46" s="61">
        <v>10.5</v>
      </c>
      <c r="F46" s="42">
        <v>10.5</v>
      </c>
      <c r="G46" s="43">
        <f t="shared" si="0"/>
        <v>-0.5</v>
      </c>
      <c r="H46" s="43">
        <f t="shared" si="1"/>
        <v>-4.5454545454545459</v>
      </c>
      <c r="I46" s="44">
        <v>42584400</v>
      </c>
      <c r="J46" s="62">
        <v>451618417.80000001</v>
      </c>
      <c r="K46" s="46">
        <f>IFERROR(F46/VLOOKUP(B46,[1]Work!$B:$C,2,FALSE)-1,"")</f>
        <v>0.11702127659574457</v>
      </c>
      <c r="L46" s="47"/>
      <c r="V46" s="7" t="str">
        <f t="shared" si="4"/>
        <v>FCMB</v>
      </c>
      <c r="W46" s="52">
        <f t="shared" si="17"/>
        <v>-4.5454545454545456E-2</v>
      </c>
      <c r="X46" s="52">
        <f t="shared" si="5"/>
        <v>0.11702127659574457</v>
      </c>
      <c r="Y46" s="53">
        <f t="shared" si="6"/>
        <v>42584400</v>
      </c>
      <c r="Z46" s="53">
        <f t="shared" si="7"/>
        <v>451618417.80000001</v>
      </c>
    </row>
    <row r="47" spans="2:26" x14ac:dyDescent="0.3">
      <c r="B47" s="60" t="s">
        <v>68</v>
      </c>
      <c r="C47" s="41">
        <v>21.4</v>
      </c>
      <c r="D47" s="61">
        <v>21.5</v>
      </c>
      <c r="E47" s="61">
        <v>21</v>
      </c>
      <c r="F47" s="42">
        <v>21.3</v>
      </c>
      <c r="G47" s="43">
        <f t="shared" si="0"/>
        <v>-9.9999999999997868E-2</v>
      </c>
      <c r="H47" s="43">
        <f t="shared" si="1"/>
        <v>-0.46728971962615828</v>
      </c>
      <c r="I47" s="44">
        <v>33500051</v>
      </c>
      <c r="J47" s="62">
        <v>711411368.85000002</v>
      </c>
      <c r="K47" s="46">
        <f>IFERROR(F47/VLOOKUP(B47,[1]Work!$B:$C,2,FALSE)-1,"")</f>
        <v>0.21714285714285708</v>
      </c>
      <c r="L47" s="47"/>
      <c r="V47" s="7" t="str">
        <f t="shared" si="4"/>
        <v>FIDELITYBK</v>
      </c>
      <c r="W47" s="52">
        <f t="shared" si="17"/>
        <v>-4.672897196261583E-3</v>
      </c>
      <c r="X47" s="52">
        <f t="shared" si="5"/>
        <v>0.21714285714285708</v>
      </c>
      <c r="Y47" s="53">
        <f t="shared" si="6"/>
        <v>33500051</v>
      </c>
      <c r="Z47" s="53">
        <f t="shared" si="7"/>
        <v>711411368.85000002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f t="shared" si="0"/>
        <v>0</v>
      </c>
      <c r="H48" s="43">
        <f t="shared" si="1"/>
        <v>0</v>
      </c>
      <c r="I48" s="44">
        <v>211659</v>
      </c>
      <c r="J48" s="62">
        <v>8410773.5</v>
      </c>
      <c r="K48" s="46">
        <f>IFERROR(F48/VLOOKUP(B48,[1]Work!$B:$C,2,FALSE)-1,"")</f>
        <v>1.774193548387097</v>
      </c>
      <c r="L48" s="47"/>
      <c r="V48" s="7" t="str">
        <f t="shared" si="4"/>
        <v>FIDSON</v>
      </c>
      <c r="W48" s="52">
        <f t="shared" si="17"/>
        <v>0</v>
      </c>
      <c r="X48" s="52">
        <f t="shared" si="5"/>
        <v>1.774193548387097</v>
      </c>
      <c r="Y48" s="53">
        <f t="shared" si="6"/>
        <v>211659</v>
      </c>
      <c r="Z48" s="53">
        <f t="shared" si="7"/>
        <v>8410773.5</v>
      </c>
    </row>
    <row r="49" spans="2:26" x14ac:dyDescent="0.3">
      <c r="B49" s="60" t="s">
        <v>70</v>
      </c>
      <c r="C49" s="41">
        <v>32.5</v>
      </c>
      <c r="D49" s="61">
        <v>32.75</v>
      </c>
      <c r="E49" s="61">
        <v>32.5</v>
      </c>
      <c r="F49" s="42">
        <v>32.549999999999997</v>
      </c>
      <c r="G49" s="43">
        <f t="shared" si="0"/>
        <v>4.9999999999997158E-2</v>
      </c>
      <c r="H49" s="43">
        <f t="shared" si="1"/>
        <v>0.15384615384614511</v>
      </c>
      <c r="I49" s="44">
        <v>46257501</v>
      </c>
      <c r="J49" s="62">
        <v>1504888691.349999</v>
      </c>
      <c r="K49" s="46">
        <f>IFERROR(F49/VLOOKUP(B49,[1]Work!$B:$C,2,FALSE)-1,"")</f>
        <v>0.16042780748663099</v>
      </c>
      <c r="L49" s="47"/>
      <c r="V49" s="7" t="str">
        <f t="shared" si="4"/>
        <v>FIRSTHOLDCO</v>
      </c>
      <c r="W49" s="52">
        <f t="shared" si="17"/>
        <v>1.5384615384614511E-3</v>
      </c>
      <c r="X49" s="52">
        <f t="shared" si="5"/>
        <v>0.16042780748663099</v>
      </c>
      <c r="Y49" s="53">
        <f t="shared" si="6"/>
        <v>46257501</v>
      </c>
      <c r="Z49" s="53">
        <f t="shared" si="7"/>
        <v>1504888691.349999</v>
      </c>
    </row>
    <row r="50" spans="2:26" x14ac:dyDescent="0.3">
      <c r="B50" s="60" t="s">
        <v>71</v>
      </c>
      <c r="C50" s="41">
        <v>6.5</v>
      </c>
      <c r="D50" s="61">
        <v>6.58</v>
      </c>
      <c r="E50" s="61">
        <v>6.5</v>
      </c>
      <c r="F50" s="42">
        <v>6.5</v>
      </c>
      <c r="G50" s="43">
        <f t="shared" si="0"/>
        <v>0</v>
      </c>
      <c r="H50" s="43">
        <f t="shared" si="1"/>
        <v>0</v>
      </c>
      <c r="I50" s="44">
        <v>1825651</v>
      </c>
      <c r="J50" s="62">
        <v>11849197.699999999</v>
      </c>
      <c r="K50" s="46">
        <f>IFERROR(F50/VLOOKUP(B50,[1]Work!$B:$C,2,FALSE)-1,"")</f>
        <v>2.5714285714285712</v>
      </c>
      <c r="L50" s="47"/>
      <c r="V50" s="7" t="str">
        <f t="shared" si="4"/>
        <v>FTNCOCOA</v>
      </c>
      <c r="W50" s="52">
        <f t="shared" si="17"/>
        <v>0</v>
      </c>
      <c r="X50" s="52">
        <f t="shared" si="5"/>
        <v>2.5714285714285712</v>
      </c>
      <c r="Y50" s="53">
        <f t="shared" si="6"/>
        <v>1825651</v>
      </c>
      <c r="Z50" s="53">
        <f t="shared" si="7"/>
        <v>11849197.699999999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f t="shared" si="0"/>
        <v>0</v>
      </c>
      <c r="H51" s="43">
        <f t="shared" si="1"/>
        <v>0</v>
      </c>
      <c r="I51" s="44">
        <v>440597</v>
      </c>
      <c r="J51" s="62">
        <v>452669357.80000001</v>
      </c>
      <c r="K51" s="46">
        <f>IFERROR(F51/VLOOKUP(B51,[1]Work!$B:$C,2,FALSE)-1,"")</f>
        <v>-7.3913043478260887E-3</v>
      </c>
      <c r="L51" s="47"/>
      <c r="V51" s="7" t="str">
        <f t="shared" si="4"/>
        <v>GEREGU</v>
      </c>
      <c r="W51" s="52">
        <f t="shared" si="17"/>
        <v>0</v>
      </c>
      <c r="X51" s="52">
        <f t="shared" si="5"/>
        <v>-7.3913043478260887E-3</v>
      </c>
      <c r="Y51" s="53">
        <f t="shared" si="6"/>
        <v>440597</v>
      </c>
      <c r="Z51" s="53">
        <f t="shared" si="7"/>
        <v>452669357.80000001</v>
      </c>
    </row>
    <row r="52" spans="2:26" x14ac:dyDescent="0.3">
      <c r="B52" s="60" t="s">
        <v>73</v>
      </c>
      <c r="C52" s="41">
        <v>95</v>
      </c>
      <c r="D52" s="61">
        <v>97</v>
      </c>
      <c r="E52" s="61">
        <v>92</v>
      </c>
      <c r="F52" s="42">
        <v>92.05</v>
      </c>
      <c r="G52" s="43">
        <f t="shared" si="0"/>
        <v>-2.9500000000000028</v>
      </c>
      <c r="H52" s="43">
        <f t="shared" si="1"/>
        <v>-3.1052631578947398</v>
      </c>
      <c r="I52" s="44">
        <v>96449936</v>
      </c>
      <c r="J52" s="62">
        <v>8886922264.7499981</v>
      </c>
      <c r="K52" s="46">
        <f>IFERROR(F52/VLOOKUP(B52,[1]Work!$B:$C,2,FALSE)-1,"")</f>
        <v>0.61491228070175441</v>
      </c>
      <c r="L52" s="47"/>
      <c r="V52" s="7" t="str">
        <f t="shared" si="4"/>
        <v>GTCO</v>
      </c>
      <c r="W52" s="52">
        <f t="shared" si="17"/>
        <v>-3.1052631578947398E-2</v>
      </c>
      <c r="X52" s="52">
        <f t="shared" si="5"/>
        <v>0.61491228070175441</v>
      </c>
      <c r="Y52" s="53">
        <f t="shared" si="6"/>
        <v>96449936</v>
      </c>
      <c r="Z52" s="53">
        <f t="shared" si="7"/>
        <v>8886922264.7499981</v>
      </c>
    </row>
    <row r="53" spans="2:26" x14ac:dyDescent="0.3">
      <c r="B53" s="60" t="s">
        <v>74</v>
      </c>
      <c r="C53" s="41">
        <v>1.61</v>
      </c>
      <c r="D53" s="61">
        <v>1.64</v>
      </c>
      <c r="E53" s="61">
        <v>1.54</v>
      </c>
      <c r="F53" s="42">
        <v>1.54</v>
      </c>
      <c r="G53" s="43">
        <f t="shared" si="0"/>
        <v>-7.0000000000000062E-2</v>
      </c>
      <c r="H53" s="43">
        <f t="shared" si="1"/>
        <v>-4.3478260869565251</v>
      </c>
      <c r="I53" s="44">
        <v>2022150</v>
      </c>
      <c r="J53" s="62">
        <v>3250647.41</v>
      </c>
      <c r="K53" s="46">
        <f>IFERROR(F53/VLOOKUP(B53,[1]Work!$B:$C,2,FALSE)-1,"")</f>
        <v>0.90123456790123457</v>
      </c>
      <c r="L53" s="47"/>
      <c r="V53" s="7" t="str">
        <f t="shared" si="4"/>
        <v>GUINEAINS</v>
      </c>
      <c r="W53" s="52">
        <f t="shared" si="17"/>
        <v>-4.3478260869565251E-2</v>
      </c>
      <c r="X53" s="52">
        <f t="shared" si="5"/>
        <v>0.90123456790123457</v>
      </c>
      <c r="Y53" s="53">
        <f t="shared" si="6"/>
        <v>2022150</v>
      </c>
      <c r="Z53" s="53">
        <f t="shared" si="7"/>
        <v>3250647.41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f t="shared" si="0"/>
        <v>0</v>
      </c>
      <c r="H54" s="43">
        <f t="shared" si="1"/>
        <v>0</v>
      </c>
      <c r="I54" s="44">
        <v>298427</v>
      </c>
      <c r="J54" s="62">
        <v>40169275.049999997</v>
      </c>
      <c r="K54" s="46">
        <f>IFERROR(F54/VLOOKUP(B54,[1]Work!$B:$C,2,FALSE)-1,"")</f>
        <v>0.85053380782918153</v>
      </c>
      <c r="L54" s="47"/>
      <c r="V54" s="7" t="str">
        <f t="shared" si="4"/>
        <v>GUINNESS</v>
      </c>
      <c r="W54" s="52">
        <f t="shared" si="17"/>
        <v>0</v>
      </c>
      <c r="X54" s="52">
        <f t="shared" si="5"/>
        <v>0.85053380782918153</v>
      </c>
      <c r="Y54" s="53">
        <f t="shared" si="6"/>
        <v>298427</v>
      </c>
      <c r="Z54" s="53">
        <f t="shared" si="7"/>
        <v>40169275.049999997</v>
      </c>
    </row>
    <row r="55" spans="2:26" x14ac:dyDescent="0.3">
      <c r="B55" s="60" t="s">
        <v>76</v>
      </c>
      <c r="C55" s="41">
        <v>4.29</v>
      </c>
      <c r="D55" s="61">
        <v>4.29</v>
      </c>
      <c r="E55" s="61">
        <v>4.29</v>
      </c>
      <c r="F55" s="42">
        <v>4.29</v>
      </c>
      <c r="G55" s="43">
        <f t="shared" si="0"/>
        <v>0</v>
      </c>
      <c r="H55" s="43">
        <f t="shared" si="1"/>
        <v>0</v>
      </c>
      <c r="I55" s="44">
        <v>310861</v>
      </c>
      <c r="J55" s="62">
        <v>1320999.98</v>
      </c>
      <c r="K55" s="46">
        <f>IFERROR(F55/VLOOKUP(B55,[1]Work!$B:$C,2,FALSE)-1,"")</f>
        <v>-0.10251046025104604</v>
      </c>
      <c r="L55" s="47"/>
      <c r="V55" s="7" t="str">
        <f t="shared" si="4"/>
        <v>HMCALL</v>
      </c>
      <c r="W55" s="52">
        <f t="shared" si="17"/>
        <v>0</v>
      </c>
      <c r="X55" s="52">
        <f t="shared" si="5"/>
        <v>-0.10251046025104604</v>
      </c>
      <c r="Y55" s="53">
        <f t="shared" si="6"/>
        <v>310861</v>
      </c>
      <c r="Z55" s="53">
        <f t="shared" si="7"/>
        <v>1320999.98</v>
      </c>
    </row>
    <row r="56" spans="2:26" x14ac:dyDescent="0.3">
      <c r="B56" s="60" t="s">
        <v>77</v>
      </c>
      <c r="C56" s="41">
        <v>22.5</v>
      </c>
      <c r="D56" s="61">
        <v>22.5</v>
      </c>
      <c r="E56" s="61">
        <v>21.5</v>
      </c>
      <c r="F56" s="42">
        <v>21.5</v>
      </c>
      <c r="G56" s="43">
        <f t="shared" si="0"/>
        <v>-1</v>
      </c>
      <c r="H56" s="43">
        <f t="shared" si="1"/>
        <v>-4.4444444444444446</v>
      </c>
      <c r="I56" s="44">
        <v>1663567</v>
      </c>
      <c r="J56" s="62">
        <v>36789041.899999999</v>
      </c>
      <c r="K56" s="46">
        <f>IFERROR(F56/VLOOKUP(B56,[1]Work!$B:$C,2,FALSE)-1,"")</f>
        <v>2.412698412698413</v>
      </c>
      <c r="L56" s="47"/>
      <c r="V56" s="7" t="str">
        <f t="shared" si="4"/>
        <v>HONYFLOUR</v>
      </c>
      <c r="W56" s="52">
        <f t="shared" si="17"/>
        <v>-4.4444444444444446E-2</v>
      </c>
      <c r="X56" s="52">
        <f t="shared" si="5"/>
        <v>2.412698412698413</v>
      </c>
      <c r="Y56" s="53">
        <f t="shared" si="6"/>
        <v>1663567</v>
      </c>
      <c r="Z56" s="53">
        <f t="shared" si="7"/>
        <v>36789041.899999999</v>
      </c>
    </row>
    <row r="57" spans="2:26" x14ac:dyDescent="0.3">
      <c r="B57" s="60" t="s">
        <v>78</v>
      </c>
      <c r="C57" s="41">
        <v>22.65</v>
      </c>
      <c r="D57" s="61">
        <v>22.95</v>
      </c>
      <c r="E57" s="61">
        <v>22.95</v>
      </c>
      <c r="F57" s="42">
        <v>22.95</v>
      </c>
      <c r="G57" s="43">
        <f t="shared" si="0"/>
        <v>0.30000000000000071</v>
      </c>
      <c r="H57" s="43">
        <f t="shared" si="1"/>
        <v>1.3245033112582814</v>
      </c>
      <c r="I57" s="44">
        <v>560926</v>
      </c>
      <c r="J57" s="62">
        <v>12779447.25</v>
      </c>
      <c r="K57" s="46">
        <f>IFERROR(F57/VLOOKUP(B57,[1]Work!$B:$C,2,FALSE)-1,"")</f>
        <v>1.04</v>
      </c>
      <c r="L57" s="47"/>
      <c r="V57" s="7" t="str">
        <f t="shared" si="4"/>
        <v>IKEJAHOTEL</v>
      </c>
      <c r="W57" s="52">
        <f t="shared" si="17"/>
        <v>1.3245033112582814E-2</v>
      </c>
      <c r="X57" s="52">
        <f t="shared" si="5"/>
        <v>1.04</v>
      </c>
      <c r="Y57" s="53">
        <f t="shared" si="6"/>
        <v>560926</v>
      </c>
      <c r="Z57" s="53">
        <f t="shared" si="7"/>
        <v>12779447.25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f t="shared" si="0"/>
        <v>0</v>
      </c>
      <c r="H58" s="43">
        <f t="shared" si="1"/>
        <v>0</v>
      </c>
      <c r="I58" s="44">
        <v>6513</v>
      </c>
      <c r="J58" s="62">
        <v>236527.65</v>
      </c>
      <c r="K58" s="46">
        <f>IFERROR(F58/VLOOKUP(B58,[1]Work!$B:$C,2,FALSE)-1,"")</f>
        <v>-2.5032938076416378E-2</v>
      </c>
      <c r="L58" s="47"/>
      <c r="V58" s="7" t="str">
        <f t="shared" si="4"/>
        <v>IMG</v>
      </c>
      <c r="W58" s="52">
        <f t="shared" si="17"/>
        <v>0</v>
      </c>
      <c r="X58" s="52">
        <f t="shared" si="5"/>
        <v>-2.5032938076416378E-2</v>
      </c>
      <c r="Y58" s="53">
        <f t="shared" si="6"/>
        <v>6513</v>
      </c>
      <c r="Z58" s="53">
        <f t="shared" si="7"/>
        <v>236527.65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f t="shared" si="0"/>
        <v>0</v>
      </c>
      <c r="H59" s="43">
        <f t="shared" si="1"/>
        <v>0</v>
      </c>
      <c r="I59" s="44">
        <v>29300</v>
      </c>
      <c r="J59" s="62">
        <v>206010</v>
      </c>
      <c r="K59" s="46">
        <f>IFERROR(F59/VLOOKUP(B59,[1]Work!$B:$C,2,FALSE)-1,"")</f>
        <v>0</v>
      </c>
      <c r="L59" s="47"/>
      <c r="V59" s="7" t="str">
        <f t="shared" si="4"/>
        <v>INFINITY</v>
      </c>
      <c r="W59" s="52">
        <f t="shared" si="17"/>
        <v>0</v>
      </c>
      <c r="X59" s="52">
        <f t="shared" si="5"/>
        <v>0</v>
      </c>
      <c r="Y59" s="53">
        <f t="shared" si="6"/>
        <v>29300</v>
      </c>
      <c r="Z59" s="53">
        <f t="shared" si="7"/>
        <v>206010</v>
      </c>
    </row>
    <row r="60" spans="2:26" x14ac:dyDescent="0.3">
      <c r="B60" s="60" t="s">
        <v>81</v>
      </c>
      <c r="C60" s="41">
        <v>13</v>
      </c>
      <c r="D60" s="61">
        <v>13.05</v>
      </c>
      <c r="E60" s="61">
        <v>12.5</v>
      </c>
      <c r="F60" s="42">
        <v>12.5</v>
      </c>
      <c r="G60" s="43">
        <f t="shared" si="0"/>
        <v>-0.5</v>
      </c>
      <c r="H60" s="43">
        <f t="shared" si="1"/>
        <v>-3.8461538461538463</v>
      </c>
      <c r="I60" s="44">
        <v>3193895</v>
      </c>
      <c r="J60" s="62">
        <v>41375957.950000003</v>
      </c>
      <c r="K60" s="46">
        <f>IFERROR(F60/VLOOKUP(B60,[1]Work!$B:$C,2,FALSE)-1,"")</f>
        <v>1.2522522522522523</v>
      </c>
      <c r="V60" s="7" t="str">
        <f t="shared" si="4"/>
        <v>INTBREW</v>
      </c>
      <c r="W60" s="52">
        <f t="shared" si="17"/>
        <v>-3.8461538461538464E-2</v>
      </c>
      <c r="X60" s="52">
        <f t="shared" si="5"/>
        <v>1.2522522522522523</v>
      </c>
      <c r="Y60" s="53">
        <f t="shared" si="6"/>
        <v>3193895</v>
      </c>
      <c r="Z60" s="53">
        <f t="shared" si="7"/>
        <v>41375957.950000003</v>
      </c>
    </row>
    <row r="61" spans="2:26" x14ac:dyDescent="0.3">
      <c r="B61" s="60" t="s">
        <v>82</v>
      </c>
      <c r="C61" s="41">
        <v>3.64</v>
      </c>
      <c r="D61" s="61">
        <v>3.31</v>
      </c>
      <c r="E61" s="61">
        <v>3.28</v>
      </c>
      <c r="F61" s="42">
        <v>3.29</v>
      </c>
      <c r="G61" s="43">
        <f t="shared" si="0"/>
        <v>-0.35000000000000009</v>
      </c>
      <c r="H61" s="43">
        <f t="shared" si="1"/>
        <v>-9.6153846153846168</v>
      </c>
      <c r="I61" s="44">
        <v>2604483</v>
      </c>
      <c r="J61" s="62">
        <v>8630505.2200000007</v>
      </c>
      <c r="K61" s="46">
        <f>IFERROR(F61/VLOOKUP(B61,[1]Work!$B:$C,2,FALSE)-1,"")</f>
        <v>0.93529411764705883</v>
      </c>
      <c r="L61" s="47"/>
      <c r="V61" s="7" t="str">
        <f t="shared" si="4"/>
        <v>INTENEGINS</v>
      </c>
      <c r="W61" s="52">
        <f t="shared" si="17"/>
        <v>-9.6153846153846173E-2</v>
      </c>
      <c r="X61" s="52">
        <f t="shared" si="5"/>
        <v>0.93529411764705883</v>
      </c>
      <c r="Y61" s="53">
        <f t="shared" si="6"/>
        <v>2604483</v>
      </c>
      <c r="Z61" s="53">
        <f t="shared" si="7"/>
        <v>8630505.2200000007</v>
      </c>
    </row>
    <row r="62" spans="2:26" x14ac:dyDescent="0.3">
      <c r="B62" s="60" t="s">
        <v>83</v>
      </c>
      <c r="C62" s="41">
        <v>4.42</v>
      </c>
      <c r="D62" s="41">
        <v>4.7699999999999996</v>
      </c>
      <c r="E62" s="41">
        <v>4.5</v>
      </c>
      <c r="F62" s="42">
        <v>4.5</v>
      </c>
      <c r="G62" s="43">
        <f t="shared" si="0"/>
        <v>8.0000000000000071E-2</v>
      </c>
      <c r="H62" s="43">
        <f t="shared" si="1"/>
        <v>1.8099547511312233</v>
      </c>
      <c r="I62" s="44">
        <v>10156570</v>
      </c>
      <c r="J62" s="62">
        <v>47010318.170000002</v>
      </c>
      <c r="K62" s="46">
        <f>IFERROR(F62/VLOOKUP(B62,[1]Work!$B:$C,2,FALSE)-1,"")</f>
        <v>0.5</v>
      </c>
      <c r="L62" s="47"/>
      <c r="V62" s="7" t="str">
        <f t="shared" si="4"/>
        <v>JAIZBANK</v>
      </c>
      <c r="W62" s="52">
        <f t="shared" si="17"/>
        <v>1.8099547511312233E-2</v>
      </c>
      <c r="X62" s="52">
        <f t="shared" si="5"/>
        <v>0.5</v>
      </c>
      <c r="Y62" s="53">
        <f t="shared" si="6"/>
        <v>10156570</v>
      </c>
      <c r="Z62" s="53">
        <f t="shared" si="7"/>
        <v>47010318.170000002</v>
      </c>
    </row>
    <row r="63" spans="2:26" x14ac:dyDescent="0.3">
      <c r="B63" s="60" t="s">
        <v>84</v>
      </c>
      <c r="C63" s="41">
        <v>2.79</v>
      </c>
      <c r="D63" s="61">
        <v>2.7</v>
      </c>
      <c r="E63" s="61">
        <v>2.6</v>
      </c>
      <c r="F63" s="42">
        <v>2.68</v>
      </c>
      <c r="G63" s="43">
        <f t="shared" si="0"/>
        <v>-0.10999999999999988</v>
      </c>
      <c r="H63" s="43">
        <f t="shared" si="1"/>
        <v>-3.9426523297490994</v>
      </c>
      <c r="I63" s="44">
        <v>18448352</v>
      </c>
      <c r="J63" s="62">
        <v>48288274.759999998</v>
      </c>
      <c r="K63" s="46">
        <f>IFERROR(F63/VLOOKUP(B63,[1]Work!$B:$C,2,FALSE)-1,"")</f>
        <v>0.30731707317073198</v>
      </c>
      <c r="L63" s="47"/>
      <c r="V63" s="7" t="str">
        <f t="shared" si="4"/>
        <v>JAPAULGOLD</v>
      </c>
      <c r="W63" s="52">
        <f t="shared" si="17"/>
        <v>-3.9426523297490995E-2</v>
      </c>
      <c r="X63" s="52">
        <f t="shared" si="5"/>
        <v>0.30731707317073198</v>
      </c>
      <c r="Y63" s="53">
        <f t="shared" si="6"/>
        <v>18448352</v>
      </c>
      <c r="Z63" s="53">
        <f t="shared" si="7"/>
        <v>48288274.759999998</v>
      </c>
    </row>
    <row r="64" spans="2:26" x14ac:dyDescent="0.3">
      <c r="B64" s="60" t="s">
        <v>85</v>
      </c>
      <c r="C64" s="41">
        <v>146.1</v>
      </c>
      <c r="D64" s="61">
        <v>146.1</v>
      </c>
      <c r="E64" s="61">
        <v>146.1</v>
      </c>
      <c r="F64" s="42">
        <v>146.1</v>
      </c>
      <c r="G64" s="43">
        <f t="shared" si="0"/>
        <v>0</v>
      </c>
      <c r="H64" s="43">
        <f t="shared" si="1"/>
        <v>0</v>
      </c>
      <c r="I64" s="44">
        <v>91762</v>
      </c>
      <c r="J64" s="62">
        <v>12993818.699999999</v>
      </c>
      <c r="K64" s="46">
        <f>IFERROR(F64/VLOOKUP(B64,[1]Work!$B:$C,2,FALSE)-1,"")</f>
        <v>-5.8937198067632868E-2</v>
      </c>
      <c r="L64" s="47"/>
      <c r="V64" s="7" t="str">
        <f t="shared" si="4"/>
        <v>JBERGER</v>
      </c>
      <c r="W64" s="52">
        <f t="shared" si="17"/>
        <v>0</v>
      </c>
      <c r="X64" s="52">
        <f t="shared" si="5"/>
        <v>-5.8937198067632868E-2</v>
      </c>
      <c r="Y64" s="53">
        <f t="shared" si="6"/>
        <v>91762</v>
      </c>
      <c r="Z64" s="53">
        <f t="shared" si="7"/>
        <v>12993818.699999999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f t="shared" si="0"/>
        <v>0</v>
      </c>
      <c r="H65" s="43">
        <f t="shared" si="1"/>
        <v>0</v>
      </c>
      <c r="I65" s="44">
        <v>23520</v>
      </c>
      <c r="J65" s="62">
        <v>160140.25</v>
      </c>
      <c r="K65" s="46">
        <f>IFERROR(F65/VLOOKUP(B65,[1]Work!$B:$C,2,FALSE)-1,"")</f>
        <v>-0.10141206675224645</v>
      </c>
      <c r="L65" s="47"/>
      <c r="V65" s="7" t="str">
        <f t="shared" si="4"/>
        <v>JOHNHOLT</v>
      </c>
      <c r="W65" s="52">
        <f t="shared" si="17"/>
        <v>0</v>
      </c>
      <c r="X65" s="52">
        <f t="shared" si="5"/>
        <v>-0.10141206675224645</v>
      </c>
      <c r="Y65" s="53">
        <f t="shared" si="6"/>
        <v>23520</v>
      </c>
      <c r="Z65" s="53">
        <f t="shared" si="7"/>
        <v>160140.25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f t="shared" si="0"/>
        <v>0</v>
      </c>
      <c r="H66" s="43">
        <f t="shared" si="1"/>
        <v>0</v>
      </c>
      <c r="I66" s="44">
        <v>590</v>
      </c>
      <c r="J66" s="62">
        <v>5605</v>
      </c>
      <c r="K66" s="46">
        <f>IFERROR(F66/VLOOKUP(B66,[1]Work!$B:$C,2,FALSE)-1,"")</f>
        <v>-3.8834951456310662E-2</v>
      </c>
      <c r="L66" s="47"/>
      <c r="V66" s="7" t="str">
        <f t="shared" si="4"/>
        <v>JULI</v>
      </c>
      <c r="W66" s="52">
        <f t="shared" si="17"/>
        <v>0</v>
      </c>
      <c r="X66" s="52">
        <f t="shared" si="5"/>
        <v>-3.8834951456310662E-2</v>
      </c>
      <c r="Y66" s="53">
        <f t="shared" si="6"/>
        <v>590</v>
      </c>
      <c r="Z66" s="53">
        <f t="shared" si="7"/>
        <v>5605</v>
      </c>
    </row>
    <row r="67" spans="1:26" x14ac:dyDescent="0.3">
      <c r="B67" s="60" t="s">
        <v>88</v>
      </c>
      <c r="C67" s="41">
        <v>3.3</v>
      </c>
      <c r="D67" s="41">
        <v>3.32</v>
      </c>
      <c r="E67" s="41">
        <v>3.3</v>
      </c>
      <c r="F67" s="42">
        <v>3.32</v>
      </c>
      <c r="G67" s="43">
        <f t="shared" si="0"/>
        <v>2.0000000000000018E-2</v>
      </c>
      <c r="H67" s="43">
        <f t="shared" si="1"/>
        <v>0.60606060606060663</v>
      </c>
      <c r="I67" s="44">
        <v>3268318</v>
      </c>
      <c r="J67" s="62">
        <v>10832033.789999999</v>
      </c>
      <c r="K67" s="46">
        <f>IFERROR(F67/VLOOKUP(B67,[1]Work!$B:$C,2,FALSE)-1,"")</f>
        <v>7.4433656957928696E-2</v>
      </c>
      <c r="L67" s="47"/>
      <c r="V67" s="7" t="str">
        <f t="shared" si="4"/>
        <v>LASACO</v>
      </c>
      <c r="W67" s="52">
        <f t="shared" si="17"/>
        <v>6.0606060606060667E-3</v>
      </c>
      <c r="X67" s="52">
        <f t="shared" si="5"/>
        <v>7.4433656957928696E-2</v>
      </c>
      <c r="Y67" s="53">
        <f t="shared" si="6"/>
        <v>3268318</v>
      </c>
      <c r="Z67" s="53">
        <f t="shared" si="7"/>
        <v>10832033.789999999</v>
      </c>
    </row>
    <row r="68" spans="1:26" x14ac:dyDescent="0.3">
      <c r="B68" s="60" t="s">
        <v>89</v>
      </c>
      <c r="C68" s="41">
        <v>7.1</v>
      </c>
      <c r="D68" s="61">
        <v>7.1</v>
      </c>
      <c r="E68" s="61">
        <v>7.1</v>
      </c>
      <c r="F68" s="42">
        <v>7.1</v>
      </c>
      <c r="G68" s="43">
        <f t="shared" si="0"/>
        <v>0</v>
      </c>
      <c r="H68" s="43">
        <f t="shared" si="1"/>
        <v>0</v>
      </c>
      <c r="I68" s="44">
        <v>35299</v>
      </c>
      <c r="J68" s="62">
        <v>266056.73</v>
      </c>
      <c r="K68" s="46">
        <f>IFERROR(F68/VLOOKUP(B68,[1]Work!$B:$C,2,FALSE)-1,"")</f>
        <v>0.57777777777777772</v>
      </c>
      <c r="L68" s="47"/>
      <c r="V68" s="7" t="str">
        <f t="shared" si="4"/>
        <v>LEARNAFRCA</v>
      </c>
      <c r="W68" s="52">
        <f t="shared" si="17"/>
        <v>0</v>
      </c>
      <c r="X68" s="52">
        <f t="shared" si="5"/>
        <v>0.57777777777777772</v>
      </c>
      <c r="Y68" s="53">
        <f t="shared" si="6"/>
        <v>35299</v>
      </c>
      <c r="Z68" s="53">
        <f t="shared" si="7"/>
        <v>266056.73</v>
      </c>
    </row>
    <row r="69" spans="1:26" x14ac:dyDescent="0.3">
      <c r="B69" s="60" t="s">
        <v>90</v>
      </c>
      <c r="C69" s="41">
        <v>5.65</v>
      </c>
      <c r="D69" s="61">
        <v>5.6</v>
      </c>
      <c r="E69" s="61">
        <v>5.25</v>
      </c>
      <c r="F69" s="42">
        <v>5.4</v>
      </c>
      <c r="G69" s="43">
        <f t="shared" si="0"/>
        <v>-0.25</v>
      </c>
      <c r="H69" s="43">
        <f t="shared" si="1"/>
        <v>-4.4247787610619467</v>
      </c>
      <c r="I69" s="44">
        <v>4479208</v>
      </c>
      <c r="J69" s="62">
        <v>24313519.57</v>
      </c>
      <c r="K69" s="46">
        <f>IFERROR(F69/VLOOKUP(B69,[1]Work!$B:$C,2,FALSE)-1,"")</f>
        <v>-4.2553191489361541E-2</v>
      </c>
      <c r="L69" s="47"/>
      <c r="V69" s="7" t="str">
        <f t="shared" si="4"/>
        <v>LEGENDINT</v>
      </c>
      <c r="W69" s="52">
        <f t="shared" si="17"/>
        <v>-4.4247787610619468E-2</v>
      </c>
      <c r="X69" s="52">
        <f t="shared" si="5"/>
        <v>-4.2553191489361541E-2</v>
      </c>
      <c r="Y69" s="53">
        <f t="shared" si="6"/>
        <v>4479208</v>
      </c>
      <c r="Z69" s="53">
        <f t="shared" si="7"/>
        <v>24313519.57</v>
      </c>
    </row>
    <row r="70" spans="1:26" x14ac:dyDescent="0.3">
      <c r="B70" s="60" t="s">
        <v>91</v>
      </c>
      <c r="C70" s="41">
        <v>2.33</v>
      </c>
      <c r="D70" s="41">
        <v>2.2999999999999998</v>
      </c>
      <c r="E70" s="41">
        <v>2.17</v>
      </c>
      <c r="F70" s="42">
        <v>2.29</v>
      </c>
      <c r="G70" s="43">
        <f t="shared" si="0"/>
        <v>-4.0000000000000036E-2</v>
      </c>
      <c r="H70" s="43">
        <f t="shared" si="1"/>
        <v>-1.7167381974248941</v>
      </c>
      <c r="I70" s="44">
        <v>4192395</v>
      </c>
      <c r="J70" s="62">
        <v>9391247.5199999996</v>
      </c>
      <c r="K70" s="46">
        <f>IFERROR(F70/VLOOKUP(B70,[1]Work!$B:$C,2,FALSE)-1,"")</f>
        <v>0.94067796610169507</v>
      </c>
      <c r="L70" s="47"/>
      <c r="V70" s="7" t="str">
        <f t="shared" si="4"/>
        <v>LINKASSURE</v>
      </c>
      <c r="W70" s="52">
        <f t="shared" si="17"/>
        <v>-1.7167381974248941E-2</v>
      </c>
      <c r="X70" s="52">
        <f t="shared" si="5"/>
        <v>0.94067796610169507</v>
      </c>
      <c r="Y70" s="53">
        <f t="shared" si="6"/>
        <v>4192395</v>
      </c>
      <c r="Z70" s="53">
        <f t="shared" si="7"/>
        <v>9391247.5199999996</v>
      </c>
    </row>
    <row r="71" spans="1:26" x14ac:dyDescent="0.3">
      <c r="B71" s="60" t="s">
        <v>92</v>
      </c>
      <c r="C71" s="41">
        <v>8</v>
      </c>
      <c r="D71" s="41">
        <v>8</v>
      </c>
      <c r="E71" s="41">
        <v>7.75</v>
      </c>
      <c r="F71" s="42">
        <v>8</v>
      </c>
      <c r="G71" s="43">
        <f t="shared" si="0"/>
        <v>0</v>
      </c>
      <c r="H71" s="43">
        <f t="shared" si="1"/>
        <v>0</v>
      </c>
      <c r="I71" s="44">
        <v>1334436</v>
      </c>
      <c r="J71" s="62">
        <v>10528675.15</v>
      </c>
      <c r="K71" s="46">
        <f>IFERROR(F71/VLOOKUP(B71,[1]Work!$B:$C,2,FALSE)-1,"")</f>
        <v>0.94174757281553401</v>
      </c>
      <c r="L71" s="47"/>
      <c r="V71" s="7" t="str">
        <f t="shared" si="4"/>
        <v>LIVESTOCK</v>
      </c>
      <c r="W71" s="52">
        <f t="shared" si="17"/>
        <v>0</v>
      </c>
      <c r="X71" s="52">
        <f t="shared" si="5"/>
        <v>0.94174757281553401</v>
      </c>
      <c r="Y71" s="53">
        <f t="shared" si="6"/>
        <v>1334436</v>
      </c>
      <c r="Z71" s="53">
        <f t="shared" si="7"/>
        <v>10528675.15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f t="shared" si="0"/>
        <v>0</v>
      </c>
      <c r="H72" s="43">
        <f t="shared" si="1"/>
        <v>0</v>
      </c>
      <c r="I72" s="44">
        <v>10000</v>
      </c>
      <c r="J72" s="62">
        <v>40156.85</v>
      </c>
      <c r="K72" s="46">
        <f>IFERROR(F72/VLOOKUP(B72,[1]Work!$B:$C,2,FALSE)-1,"")</f>
        <v>-4.1095890410958846E-2</v>
      </c>
      <c r="L72" s="47"/>
      <c r="V72" s="7" t="str">
        <f t="shared" si="4"/>
        <v>LIVINGTRUST</v>
      </c>
      <c r="W72" s="52">
        <f t="shared" si="17"/>
        <v>0</v>
      </c>
      <c r="X72" s="52">
        <f t="shared" si="5"/>
        <v>-4.1095890410958846E-2</v>
      </c>
      <c r="Y72" s="53">
        <f t="shared" si="6"/>
        <v>10000</v>
      </c>
      <c r="Z72" s="53">
        <f t="shared" si="7"/>
        <v>40156.85</v>
      </c>
    </row>
    <row r="73" spans="1:26" x14ac:dyDescent="0.3">
      <c r="B73" s="60" t="s">
        <v>94</v>
      </c>
      <c r="C73" s="41">
        <v>16.7</v>
      </c>
      <c r="D73" s="41">
        <v>16.899999999999999</v>
      </c>
      <c r="E73" s="41">
        <v>16.5</v>
      </c>
      <c r="F73" s="42">
        <v>16.5</v>
      </c>
      <c r="G73" s="43">
        <f t="shared" ref="G73:G136" si="21">F73-C73</f>
        <v>-0.19999999999999929</v>
      </c>
      <c r="H73" s="43">
        <f t="shared" ref="H73:H136" si="22">G73/C73*100</f>
        <v>-1.1976047904191574</v>
      </c>
      <c r="I73" s="44">
        <v>1093171</v>
      </c>
      <c r="J73" s="62">
        <v>18290092.469999999</v>
      </c>
      <c r="K73" s="46">
        <f>IFERROR(F73/VLOOKUP(B73,[1]Work!$B:$C,2,FALSE)-1,"")</f>
        <v>1.0121951219512195</v>
      </c>
      <c r="L73" s="47"/>
      <c r="V73" s="7" t="str">
        <f t="shared" ref="V73:V136" si="23">IF(ISTEXT(B73),B73,"")</f>
        <v>MANSARD</v>
      </c>
      <c r="W73" s="52">
        <f t="shared" si="17"/>
        <v>-1.1976047904191574E-2</v>
      </c>
      <c r="X73" s="52">
        <f t="shared" ref="X73:X136" si="24">IF(ISTEXT(B73),K73,"")</f>
        <v>1.0121951219512195</v>
      </c>
      <c r="Y73" s="53">
        <f t="shared" ref="Y73:Y136" si="25">IF(ISTEXT(B73),I73,"")</f>
        <v>1093171</v>
      </c>
      <c r="Z73" s="53">
        <f t="shared" ref="Z73:Z136" si="26">IF(ISTEXT(B73),J73,"")</f>
        <v>18290092.469999999</v>
      </c>
    </row>
    <row r="74" spans="1:26" x14ac:dyDescent="0.3">
      <c r="B74" s="60" t="s">
        <v>95</v>
      </c>
      <c r="C74" s="41">
        <v>18.05</v>
      </c>
      <c r="D74" s="61">
        <v>18.05</v>
      </c>
      <c r="E74" s="61">
        <v>18.05</v>
      </c>
      <c r="F74" s="42">
        <v>18.05</v>
      </c>
      <c r="G74" s="43">
        <f t="shared" si="21"/>
        <v>0</v>
      </c>
      <c r="H74" s="43">
        <f t="shared" si="22"/>
        <v>0</v>
      </c>
      <c r="I74" s="44">
        <v>270343</v>
      </c>
      <c r="J74" s="62">
        <v>4675638.3</v>
      </c>
      <c r="K74" s="46">
        <f>IFERROR(F74/VLOOKUP(B74,[1]Work!$B:$C,2,FALSE)-1,"")</f>
        <v>0.92021276595744683</v>
      </c>
      <c r="L74" s="47"/>
      <c r="V74" s="7" t="str">
        <f t="shared" si="23"/>
        <v>MAYBAKER</v>
      </c>
      <c r="W74" s="52">
        <f t="shared" ref="W74:W137" si="27">IF(ISTEXT(B74),H74,"")/100</f>
        <v>0</v>
      </c>
      <c r="X74" s="52">
        <f t="shared" si="24"/>
        <v>0.92021276595744683</v>
      </c>
      <c r="Y74" s="53">
        <f t="shared" si="25"/>
        <v>270343</v>
      </c>
      <c r="Z74" s="53">
        <f t="shared" si="26"/>
        <v>4675638.3</v>
      </c>
    </row>
    <row r="75" spans="1:26" x14ac:dyDescent="0.3">
      <c r="B75" s="60" t="s">
        <v>96</v>
      </c>
      <c r="C75" s="41">
        <v>4.0599999999999996</v>
      </c>
      <c r="D75" s="61">
        <v>4.0199999999999996</v>
      </c>
      <c r="E75" s="61">
        <v>3.9</v>
      </c>
      <c r="F75" s="42">
        <v>3.9</v>
      </c>
      <c r="G75" s="43">
        <f t="shared" si="21"/>
        <v>-0.1599999999999997</v>
      </c>
      <c r="H75" s="43">
        <f t="shared" si="22"/>
        <v>-3.9408866995073821</v>
      </c>
      <c r="I75" s="44">
        <v>11119155</v>
      </c>
      <c r="J75" s="62">
        <v>44000921.600000001</v>
      </c>
      <c r="K75" s="46">
        <f>IFERROR(F75/VLOOKUP(B75,[1]Work!$B:$C,2,FALSE)-1,"")</f>
        <v>5.3934426229508201</v>
      </c>
      <c r="L75" s="47"/>
      <c r="V75" s="7" t="str">
        <f t="shared" si="23"/>
        <v>MBENEFIT</v>
      </c>
      <c r="W75" s="52">
        <f t="shared" si="27"/>
        <v>-3.9408866995073823E-2</v>
      </c>
      <c r="X75" s="52">
        <f t="shared" si="24"/>
        <v>5.3934426229508201</v>
      </c>
      <c r="Y75" s="53">
        <f t="shared" si="25"/>
        <v>11119155</v>
      </c>
      <c r="Z75" s="53">
        <f t="shared" si="26"/>
        <v>44000921.600000001</v>
      </c>
    </row>
    <row r="76" spans="1:26" x14ac:dyDescent="0.3">
      <c r="B76" s="60" t="s">
        <v>97</v>
      </c>
      <c r="C76" s="41">
        <v>3.55</v>
      </c>
      <c r="D76" s="41">
        <v>3.8</v>
      </c>
      <c r="E76" s="41">
        <v>3.8</v>
      </c>
      <c r="F76" s="42">
        <v>3.8</v>
      </c>
      <c r="G76" s="43">
        <f t="shared" si="21"/>
        <v>0.25</v>
      </c>
      <c r="H76" s="43">
        <f t="shared" si="22"/>
        <v>7.042253521126761</v>
      </c>
      <c r="I76" s="44">
        <v>635933</v>
      </c>
      <c r="J76" s="62">
        <v>2368071.83</v>
      </c>
      <c r="K76" s="46">
        <f>IFERROR(F76/VLOOKUP(B76,[1]Work!$B:$C,2,FALSE)-1,"")</f>
        <v>1.3602484472049685</v>
      </c>
      <c r="L76" s="47"/>
      <c r="V76" s="7" t="str">
        <f t="shared" si="23"/>
        <v>MCNICHOLS</v>
      </c>
      <c r="W76" s="52">
        <f t="shared" si="27"/>
        <v>7.0422535211267609E-2</v>
      </c>
      <c r="X76" s="52">
        <f t="shared" si="24"/>
        <v>1.3602484472049685</v>
      </c>
      <c r="Y76" s="53">
        <f t="shared" si="25"/>
        <v>635933</v>
      </c>
      <c r="Z76" s="53">
        <f t="shared" si="26"/>
        <v>2368071.83</v>
      </c>
    </row>
    <row r="77" spans="1:26" x14ac:dyDescent="0.3">
      <c r="B77" s="60" t="s">
        <v>98</v>
      </c>
      <c r="C77" s="41">
        <v>19.5</v>
      </c>
      <c r="D77" s="61">
        <v>19.5</v>
      </c>
      <c r="E77" s="61">
        <v>19.5</v>
      </c>
      <c r="F77" s="42">
        <v>19.5</v>
      </c>
      <c r="G77" s="43">
        <f t="shared" si="21"/>
        <v>0</v>
      </c>
      <c r="H77" s="43">
        <f t="shared" si="22"/>
        <v>0</v>
      </c>
      <c r="I77" s="44">
        <v>869581</v>
      </c>
      <c r="J77" s="62">
        <v>16960830.300000001</v>
      </c>
      <c r="K77" s="46">
        <f>IFERROR(F77/VLOOKUP(B77,[1]Work!$B:$C,2,FALSE)-1,"")</f>
        <v>0.40287769784172656</v>
      </c>
      <c r="L77" s="47"/>
      <c r="V77" s="7" t="str">
        <f t="shared" si="23"/>
        <v>MECURE</v>
      </c>
      <c r="W77" s="52">
        <f t="shared" si="27"/>
        <v>0</v>
      </c>
      <c r="X77" s="52">
        <f t="shared" si="24"/>
        <v>0.40287769784172656</v>
      </c>
      <c r="Y77" s="53">
        <f t="shared" si="25"/>
        <v>869581</v>
      </c>
      <c r="Z77" s="53">
        <f t="shared" si="26"/>
        <v>16960830.300000001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f t="shared" si="21"/>
        <v>0</v>
      </c>
      <c r="H78" s="43">
        <f t="shared" si="22"/>
        <v>0</v>
      </c>
      <c r="I78" s="44">
        <v>94459</v>
      </c>
      <c r="J78" s="62">
        <v>1600114.25</v>
      </c>
      <c r="K78" s="46">
        <f>IFERROR(F78/VLOOKUP(B78,[1]Work!$B:$C,2,FALSE)-1,"")</f>
        <v>0.98695136417556362</v>
      </c>
      <c r="L78" s="47"/>
      <c r="V78" s="7" t="str">
        <f t="shared" si="23"/>
        <v>MEYER</v>
      </c>
      <c r="W78" s="52">
        <f t="shared" si="27"/>
        <v>0</v>
      </c>
      <c r="X78" s="52">
        <f t="shared" si="24"/>
        <v>0.98695136417556362</v>
      </c>
      <c r="Y78" s="53">
        <f t="shared" si="25"/>
        <v>94459</v>
      </c>
      <c r="Z78" s="53">
        <f t="shared" si="26"/>
        <v>1600114.25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f t="shared" si="21"/>
        <v>0</v>
      </c>
      <c r="H79" s="43">
        <f t="shared" si="22"/>
        <v>0</v>
      </c>
      <c r="I79" s="44">
        <v>7249</v>
      </c>
      <c r="J79" s="62">
        <v>23257.78</v>
      </c>
      <c r="K79" s="46">
        <f>IFERROR(F79/VLOOKUP(B79,[1]Work!$B:$C,2,FALSE)-1,"")</f>
        <v>-0.19700748129675805</v>
      </c>
      <c r="L79" s="47"/>
      <c r="V79" s="7" t="str">
        <f t="shared" si="23"/>
        <v>MORISON</v>
      </c>
      <c r="W79" s="52">
        <f t="shared" si="27"/>
        <v>0</v>
      </c>
      <c r="X79" s="52">
        <f t="shared" si="24"/>
        <v>-0.19700748129675805</v>
      </c>
      <c r="Y79" s="53">
        <f t="shared" si="25"/>
        <v>7249</v>
      </c>
      <c r="Z79" s="53">
        <f t="shared" si="26"/>
        <v>23257.78</v>
      </c>
    </row>
    <row r="80" spans="1:26" x14ac:dyDescent="0.3">
      <c r="A80" t="s">
        <v>45</v>
      </c>
      <c r="B80" s="60" t="s">
        <v>101</v>
      </c>
      <c r="C80" s="41">
        <v>435</v>
      </c>
      <c r="D80" s="61">
        <v>435</v>
      </c>
      <c r="E80" s="61">
        <v>435</v>
      </c>
      <c r="F80" s="42">
        <v>435</v>
      </c>
      <c r="G80" s="43">
        <f t="shared" si="21"/>
        <v>0</v>
      </c>
      <c r="H80" s="43">
        <f t="shared" si="22"/>
        <v>0</v>
      </c>
      <c r="I80" s="44">
        <v>719135</v>
      </c>
      <c r="J80" s="62">
        <v>295211514.10000002</v>
      </c>
      <c r="K80" s="46">
        <f>IFERROR(F80/VLOOKUP(B80,[1]Work!$B:$C,2,FALSE)-1,"")</f>
        <v>1.1749999999999998</v>
      </c>
      <c r="L80" s="47"/>
      <c r="V80" s="7" t="str">
        <f t="shared" si="23"/>
        <v>MTNN</v>
      </c>
      <c r="W80" s="52">
        <f t="shared" si="27"/>
        <v>0</v>
      </c>
      <c r="X80" s="52">
        <f t="shared" si="24"/>
        <v>1.1749999999999998</v>
      </c>
      <c r="Y80" s="53">
        <f t="shared" si="25"/>
        <v>719135</v>
      </c>
      <c r="Z80" s="53">
        <f t="shared" si="26"/>
        <v>295211514.10000002</v>
      </c>
    </row>
    <row r="81" spans="2:26" x14ac:dyDescent="0.3">
      <c r="B81" s="60" t="s">
        <v>102</v>
      </c>
      <c r="C81" s="41">
        <v>11</v>
      </c>
      <c r="D81" s="41">
        <v>11</v>
      </c>
      <c r="E81" s="41">
        <v>11</v>
      </c>
      <c r="F81" s="42">
        <v>11</v>
      </c>
      <c r="G81" s="43">
        <f t="shared" si="21"/>
        <v>0</v>
      </c>
      <c r="H81" s="43">
        <f t="shared" si="22"/>
        <v>0</v>
      </c>
      <c r="I81" s="44">
        <v>46033</v>
      </c>
      <c r="J81" s="62">
        <v>503892.9</v>
      </c>
      <c r="K81" s="46">
        <f>IFERROR(F81/VLOOKUP(B81,[1]Work!$B:$C,2,FALSE)-1,"")</f>
        <v>0.49659863945578242</v>
      </c>
      <c r="L81" s="47"/>
      <c r="V81" s="7" t="str">
        <f t="shared" si="23"/>
        <v>MULTIVERSE</v>
      </c>
      <c r="W81" s="52">
        <f t="shared" si="27"/>
        <v>0</v>
      </c>
      <c r="X81" s="52">
        <f t="shared" si="24"/>
        <v>0.49659863945578242</v>
      </c>
      <c r="Y81" s="53">
        <f t="shared" si="25"/>
        <v>46033</v>
      </c>
      <c r="Z81" s="53">
        <f t="shared" si="26"/>
        <v>503892.9</v>
      </c>
    </row>
    <row r="82" spans="2:26" x14ac:dyDescent="0.3">
      <c r="B82" s="60" t="s">
        <v>103</v>
      </c>
      <c r="C82" s="41">
        <v>103.5</v>
      </c>
      <c r="D82" s="61">
        <v>104</v>
      </c>
      <c r="E82" s="61">
        <v>103.5</v>
      </c>
      <c r="F82" s="42">
        <v>103.5</v>
      </c>
      <c r="G82" s="43">
        <f t="shared" si="21"/>
        <v>0</v>
      </c>
      <c r="H82" s="43">
        <f t="shared" si="22"/>
        <v>0</v>
      </c>
      <c r="I82" s="44">
        <v>750409</v>
      </c>
      <c r="J82" s="62">
        <v>77984824.5</v>
      </c>
      <c r="K82" s="46">
        <f>IFERROR(F82/VLOOKUP(B82,[1]Work!$B:$C,2,FALSE)-1,"")</f>
        <v>1.2475570032573291</v>
      </c>
      <c r="L82" s="47"/>
      <c r="V82" s="7" t="str">
        <f t="shared" si="23"/>
        <v>NAHCO</v>
      </c>
      <c r="W82" s="52">
        <f t="shared" si="27"/>
        <v>0</v>
      </c>
      <c r="X82" s="52">
        <f t="shared" si="24"/>
        <v>1.2475570032573291</v>
      </c>
      <c r="Y82" s="53">
        <f t="shared" si="25"/>
        <v>750409</v>
      </c>
      <c r="Z82" s="53">
        <f t="shared" si="26"/>
        <v>77984824.5</v>
      </c>
    </row>
    <row r="83" spans="2:26" x14ac:dyDescent="0.3">
      <c r="B83" s="60" t="s">
        <v>104</v>
      </c>
      <c r="C83" s="41">
        <v>89</v>
      </c>
      <c r="D83" s="41">
        <v>89</v>
      </c>
      <c r="E83" s="41">
        <v>89</v>
      </c>
      <c r="F83" s="42">
        <v>89</v>
      </c>
      <c r="G83" s="43">
        <f t="shared" si="21"/>
        <v>0</v>
      </c>
      <c r="H83" s="43">
        <f t="shared" si="22"/>
        <v>0</v>
      </c>
      <c r="I83" s="44">
        <v>722493</v>
      </c>
      <c r="J83" s="62">
        <v>64390587.5</v>
      </c>
      <c r="K83" s="46">
        <f>IFERROR(F83/VLOOKUP(B83,[1]Work!$B:$C,2,FALSE)-1,"")</f>
        <v>1.8389154704944177</v>
      </c>
      <c r="L83" s="47"/>
      <c r="V83" s="7" t="str">
        <f t="shared" si="23"/>
        <v>NASCON</v>
      </c>
      <c r="W83" s="52">
        <f t="shared" si="27"/>
        <v>0</v>
      </c>
      <c r="X83" s="52">
        <f t="shared" si="24"/>
        <v>1.8389154704944177</v>
      </c>
      <c r="Y83" s="53">
        <f t="shared" si="25"/>
        <v>722493</v>
      </c>
      <c r="Z83" s="53">
        <f t="shared" si="26"/>
        <v>64390587.5</v>
      </c>
    </row>
    <row r="84" spans="2:26" x14ac:dyDescent="0.3">
      <c r="B84" s="60" t="s">
        <v>105</v>
      </c>
      <c r="C84" s="41">
        <v>70.5</v>
      </c>
      <c r="D84" s="41">
        <v>70.5</v>
      </c>
      <c r="E84" s="41">
        <v>70.5</v>
      </c>
      <c r="F84" s="42">
        <v>70.5</v>
      </c>
      <c r="G84" s="43">
        <f t="shared" si="21"/>
        <v>0</v>
      </c>
      <c r="H84" s="43">
        <f t="shared" si="22"/>
        <v>0</v>
      </c>
      <c r="I84" s="44">
        <v>797748</v>
      </c>
      <c r="J84" s="62">
        <v>56017091</v>
      </c>
      <c r="K84" s="46">
        <f>IFERROR(F84/VLOOKUP(B84,[1]Work!$B:$C,2,FALSE)-1,"")</f>
        <v>1.203125</v>
      </c>
      <c r="L84" s="47"/>
      <c r="V84" s="7" t="str">
        <f t="shared" si="23"/>
        <v>NB</v>
      </c>
      <c r="W84" s="52">
        <f t="shared" si="27"/>
        <v>0</v>
      </c>
      <c r="X84" s="52">
        <f t="shared" si="24"/>
        <v>1.203125</v>
      </c>
      <c r="Y84" s="53">
        <f t="shared" si="25"/>
        <v>797748</v>
      </c>
      <c r="Z84" s="53">
        <f t="shared" si="26"/>
        <v>56017091</v>
      </c>
    </row>
    <row r="85" spans="2:26" x14ac:dyDescent="0.3">
      <c r="B85" s="60" t="s">
        <v>106</v>
      </c>
      <c r="C85" s="41">
        <v>11.55</v>
      </c>
      <c r="D85" s="41">
        <v>11.55</v>
      </c>
      <c r="E85" s="41">
        <v>11.55</v>
      </c>
      <c r="F85" s="42">
        <v>11.55</v>
      </c>
      <c r="G85" s="43">
        <f t="shared" si="21"/>
        <v>0</v>
      </c>
      <c r="H85" s="43">
        <f t="shared" si="22"/>
        <v>0</v>
      </c>
      <c r="I85" s="44">
        <v>25200</v>
      </c>
      <c r="J85" s="62">
        <v>320040</v>
      </c>
      <c r="K85" s="46">
        <f>IFERROR(F85/VLOOKUP(B85,[1]Work!$B:$C,2,FALSE)-1,"")</f>
        <v>1.31</v>
      </c>
      <c r="L85" s="47"/>
      <c r="V85" s="7" t="str">
        <f t="shared" si="23"/>
        <v>NCR</v>
      </c>
      <c r="W85" s="52">
        <f t="shared" si="27"/>
        <v>0</v>
      </c>
      <c r="X85" s="52">
        <f t="shared" si="24"/>
        <v>1.31</v>
      </c>
      <c r="Y85" s="53">
        <f t="shared" si="25"/>
        <v>25200</v>
      </c>
      <c r="Z85" s="53">
        <f t="shared" si="26"/>
        <v>320040</v>
      </c>
    </row>
    <row r="86" spans="2:26" x14ac:dyDescent="0.3">
      <c r="B86" s="60" t="s">
        <v>107</v>
      </c>
      <c r="C86" s="41">
        <v>6.6</v>
      </c>
      <c r="D86" s="61">
        <v>6.65</v>
      </c>
      <c r="E86" s="61">
        <v>6.6</v>
      </c>
      <c r="F86" s="42">
        <v>6.6</v>
      </c>
      <c r="G86" s="43">
        <f t="shared" si="21"/>
        <v>0</v>
      </c>
      <c r="H86" s="43">
        <f t="shared" si="22"/>
        <v>0</v>
      </c>
      <c r="I86" s="44">
        <v>923422</v>
      </c>
      <c r="J86" s="62">
        <v>6223075.54</v>
      </c>
      <c r="K86" s="46">
        <f>IFERROR(F86/VLOOKUP(B86,[1]Work!$B:$C,2,FALSE)-1,"")</f>
        <v>1.8820960698689952</v>
      </c>
      <c r="L86" s="47"/>
      <c r="V86" s="7" t="str">
        <f t="shared" si="23"/>
        <v>NEIMETH</v>
      </c>
      <c r="W86" s="52">
        <f t="shared" si="27"/>
        <v>0</v>
      </c>
      <c r="X86" s="52">
        <f t="shared" si="24"/>
        <v>1.8820960698689952</v>
      </c>
      <c r="Y86" s="53">
        <f t="shared" si="25"/>
        <v>923422</v>
      </c>
      <c r="Z86" s="53">
        <f t="shared" si="26"/>
        <v>6223075.54</v>
      </c>
    </row>
    <row r="87" spans="2:26" x14ac:dyDescent="0.3">
      <c r="B87" s="60" t="s">
        <v>108</v>
      </c>
      <c r="C87" s="41">
        <v>28.9</v>
      </c>
      <c r="D87" s="41">
        <v>31.2</v>
      </c>
      <c r="E87" s="41">
        <v>28.6</v>
      </c>
      <c r="F87" s="42">
        <v>31.2</v>
      </c>
      <c r="G87" s="43">
        <f t="shared" si="21"/>
        <v>2.3000000000000007</v>
      </c>
      <c r="H87" s="43">
        <f t="shared" si="22"/>
        <v>7.9584775086505219</v>
      </c>
      <c r="I87" s="44">
        <v>1742627</v>
      </c>
      <c r="J87" s="62">
        <v>50578691.25</v>
      </c>
      <c r="K87" s="46">
        <f>IFERROR(F87/VLOOKUP(B87,[1]Work!$B:$C,2,FALSE)-1,"")</f>
        <v>1.849315068493151</v>
      </c>
      <c r="L87" s="47"/>
      <c r="V87" s="7" t="str">
        <f t="shared" si="23"/>
        <v>NEM</v>
      </c>
      <c r="W87" s="52">
        <f t="shared" si="27"/>
        <v>7.9584775086505216E-2</v>
      </c>
      <c r="X87" s="52">
        <f t="shared" si="24"/>
        <v>1.849315068493151</v>
      </c>
      <c r="Y87" s="53">
        <f t="shared" si="25"/>
        <v>1742627</v>
      </c>
      <c r="Z87" s="53">
        <f t="shared" si="26"/>
        <v>50578691.25</v>
      </c>
    </row>
    <row r="88" spans="2:26" x14ac:dyDescent="0.3">
      <c r="B88" s="60" t="s">
        <v>109</v>
      </c>
      <c r="C88" s="41">
        <v>1890</v>
      </c>
      <c r="D88" s="41">
        <v>1870</v>
      </c>
      <c r="E88" s="41">
        <v>1870</v>
      </c>
      <c r="F88" s="42">
        <v>1870</v>
      </c>
      <c r="G88" s="43">
        <f t="shared" si="21"/>
        <v>-20</v>
      </c>
      <c r="H88" s="43">
        <f t="shared" si="22"/>
        <v>-1.0582010582010581</v>
      </c>
      <c r="I88" s="44">
        <v>207204</v>
      </c>
      <c r="J88" s="62">
        <v>387209723.19999999</v>
      </c>
      <c r="K88" s="46">
        <f>IFERROR(F88/VLOOKUP(B88,[1]Work!$B:$C,2,FALSE)-1,"")</f>
        <v>1.137142857142857</v>
      </c>
      <c r="L88" s="47"/>
      <c r="V88" s="7" t="str">
        <f t="shared" si="23"/>
        <v>NESTLE</v>
      </c>
      <c r="W88" s="52">
        <f t="shared" si="27"/>
        <v>-1.0582010582010581E-2</v>
      </c>
      <c r="X88" s="52">
        <f t="shared" si="24"/>
        <v>1.137142857142857</v>
      </c>
      <c r="Y88" s="53">
        <f t="shared" si="25"/>
        <v>207204</v>
      </c>
      <c r="Z88" s="53">
        <f t="shared" si="26"/>
        <v>387209723.19999999</v>
      </c>
    </row>
    <row r="89" spans="2:26" x14ac:dyDescent="0.3">
      <c r="B89" s="60" t="s">
        <v>110</v>
      </c>
      <c r="C89" s="41">
        <v>53.55</v>
      </c>
      <c r="D89" s="41">
        <v>57.8</v>
      </c>
      <c r="E89" s="41">
        <v>57.8</v>
      </c>
      <c r="F89" s="42">
        <v>57.8</v>
      </c>
      <c r="G89" s="43">
        <f t="shared" si="21"/>
        <v>4.25</v>
      </c>
      <c r="H89" s="43">
        <f t="shared" si="22"/>
        <v>7.9365079365079376</v>
      </c>
      <c r="I89" s="44">
        <v>778802</v>
      </c>
      <c r="J89" s="62">
        <v>44024438.5</v>
      </c>
      <c r="K89" s="46">
        <f>IFERROR(F89/VLOOKUP(B89,[1]Work!$B:$C,2,FALSE)-1,"")</f>
        <v>1.1211009174311926</v>
      </c>
      <c r="L89" s="47"/>
      <c r="V89" s="7" t="str">
        <f t="shared" si="23"/>
        <v>NGXGROUP</v>
      </c>
      <c r="W89" s="52">
        <f t="shared" si="27"/>
        <v>7.9365079365079375E-2</v>
      </c>
      <c r="X89" s="52">
        <f t="shared" si="24"/>
        <v>1.1211009174311926</v>
      </c>
      <c r="Y89" s="53">
        <f t="shared" si="25"/>
        <v>778802</v>
      </c>
      <c r="Z89" s="53">
        <f t="shared" si="26"/>
        <v>44024438.5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f t="shared" si="21"/>
        <v>0</v>
      </c>
      <c r="H90" s="43">
        <f t="shared" si="22"/>
        <v>0</v>
      </c>
      <c r="I90" s="44">
        <v>170204</v>
      </c>
      <c r="J90" s="62">
        <v>19232897</v>
      </c>
      <c r="K90" s="46">
        <f>IFERROR(F90/VLOOKUP(B90,[1]Work!$B:$C,2,FALSE)-1,"")</f>
        <v>1.1638316920322245E-2</v>
      </c>
      <c r="L90" s="47"/>
      <c r="V90" s="7" t="str">
        <f t="shared" si="23"/>
        <v>NIDF</v>
      </c>
      <c r="W90" s="52">
        <f t="shared" si="27"/>
        <v>0</v>
      </c>
      <c r="X90" s="52">
        <f t="shared" si="24"/>
        <v>1.1638316920322245E-2</v>
      </c>
      <c r="Y90" s="53">
        <f t="shared" si="25"/>
        <v>170204</v>
      </c>
      <c r="Z90" s="53">
        <f t="shared" si="26"/>
        <v>19232897</v>
      </c>
    </row>
    <row r="91" spans="2:26" x14ac:dyDescent="0.3">
      <c r="B91" s="60" t="s">
        <v>112</v>
      </c>
      <c r="C91" s="41">
        <v>87.1</v>
      </c>
      <c r="D91" s="61">
        <v>86.7</v>
      </c>
      <c r="E91" s="61">
        <v>86.7</v>
      </c>
      <c r="F91" s="42">
        <v>86.7</v>
      </c>
      <c r="G91" s="43">
        <f t="shared" si="21"/>
        <v>-0.39999999999999147</v>
      </c>
      <c r="H91" s="43">
        <f t="shared" si="22"/>
        <v>-0.4592422502870166</v>
      </c>
      <c r="I91" s="44">
        <v>770072</v>
      </c>
      <c r="J91" s="62">
        <v>65536740.299999997</v>
      </c>
      <c r="K91" s="46">
        <f>IFERROR(F91/VLOOKUP(B91,[1]Work!$B:$C,2,FALSE)-1,"")</f>
        <v>0.97494305239179968</v>
      </c>
      <c r="L91" s="47"/>
      <c r="V91" s="7" t="str">
        <f t="shared" si="23"/>
        <v>NNFM</v>
      </c>
      <c r="W91" s="52">
        <f t="shared" si="27"/>
        <v>-4.5924225028701662E-3</v>
      </c>
      <c r="X91" s="52">
        <f t="shared" si="24"/>
        <v>0.97494305239179968</v>
      </c>
      <c r="Y91" s="53">
        <f t="shared" si="25"/>
        <v>770072</v>
      </c>
      <c r="Z91" s="53">
        <f t="shared" si="26"/>
        <v>65536740.299999997</v>
      </c>
    </row>
    <row r="92" spans="2:26" x14ac:dyDescent="0.3">
      <c r="B92" s="60" t="s">
        <v>113</v>
      </c>
      <c r="C92" s="41">
        <v>3.17</v>
      </c>
      <c r="D92" s="61">
        <v>3.16</v>
      </c>
      <c r="E92" s="61">
        <v>3.1</v>
      </c>
      <c r="F92" s="42">
        <v>3.1</v>
      </c>
      <c r="G92" s="43">
        <f t="shared" si="21"/>
        <v>-6.999999999999984E-2</v>
      </c>
      <c r="H92" s="43">
        <f t="shared" si="22"/>
        <v>-2.2082018927444746</v>
      </c>
      <c r="I92" s="44">
        <v>1659348</v>
      </c>
      <c r="J92" s="62">
        <v>5212712.7300000004</v>
      </c>
      <c r="K92" s="46">
        <f>IFERROR(F92/VLOOKUP(B92,[1]Work!$B:$C,2,FALSE)-1,"")</f>
        <v>0.8128654970760234</v>
      </c>
      <c r="L92" s="47"/>
      <c r="V92" s="7" t="str">
        <f t="shared" si="23"/>
        <v>NPFMCRFBK</v>
      </c>
      <c r="W92" s="52">
        <f t="shared" si="27"/>
        <v>-2.2082018927444748E-2</v>
      </c>
      <c r="X92" s="52">
        <f t="shared" si="24"/>
        <v>0.8128654970760234</v>
      </c>
      <c r="Y92" s="53">
        <f t="shared" si="25"/>
        <v>1659348</v>
      </c>
      <c r="Z92" s="53">
        <f t="shared" si="26"/>
        <v>5212712.7300000004</v>
      </c>
    </row>
    <row r="93" spans="2:26" x14ac:dyDescent="0.3">
      <c r="B93" s="60" t="s">
        <v>114</v>
      </c>
      <c r="C93" s="41">
        <v>0.95</v>
      </c>
      <c r="D93" s="41">
        <v>0.98</v>
      </c>
      <c r="E93" s="41">
        <v>0.9</v>
      </c>
      <c r="F93" s="42">
        <v>0.9</v>
      </c>
      <c r="G93" s="43">
        <f t="shared" si="21"/>
        <v>-4.9999999999999933E-2</v>
      </c>
      <c r="H93" s="43">
        <f t="shared" si="22"/>
        <v>-5.2631578947368354</v>
      </c>
      <c r="I93" s="44">
        <v>15172005</v>
      </c>
      <c r="J93" s="62">
        <v>14087358</v>
      </c>
      <c r="K93" s="46">
        <f>IFERROR(F93/VLOOKUP(B93,[1]Work!$B:$C,2,FALSE)-1,"")</f>
        <v>0.4285714285714286</v>
      </c>
      <c r="L93" s="47"/>
      <c r="V93" s="7" t="str">
        <f t="shared" si="23"/>
        <v>NSLTECH</v>
      </c>
      <c r="W93" s="52">
        <f t="shared" si="27"/>
        <v>-5.2631578947368356E-2</v>
      </c>
      <c r="X93" s="52">
        <f t="shared" si="24"/>
        <v>0.4285714285714286</v>
      </c>
      <c r="Y93" s="53">
        <f t="shared" si="25"/>
        <v>15172005</v>
      </c>
      <c r="Z93" s="53">
        <f t="shared" si="26"/>
        <v>14087358</v>
      </c>
    </row>
    <row r="94" spans="2:26" x14ac:dyDescent="0.3">
      <c r="B94" s="60" t="s">
        <v>115</v>
      </c>
      <c r="C94" s="41">
        <v>53.95</v>
      </c>
      <c r="D94" s="41">
        <v>54</v>
      </c>
      <c r="E94" s="41">
        <v>53.05</v>
      </c>
      <c r="F94" s="42">
        <v>53.85</v>
      </c>
      <c r="G94" s="43">
        <f t="shared" si="21"/>
        <v>-0.10000000000000142</v>
      </c>
      <c r="H94" s="43">
        <f t="shared" si="22"/>
        <v>-0.18535681186283859</v>
      </c>
      <c r="I94" s="44">
        <v>5027714</v>
      </c>
      <c r="J94" s="62">
        <v>268946296.89999998</v>
      </c>
      <c r="K94" s="46">
        <f>IFERROR(F94/VLOOKUP(B94,[1]Work!$B:$C,2,FALSE)-1,"")</f>
        <v>-0.18409090909090908</v>
      </c>
      <c r="L94" s="47"/>
      <c r="V94" s="7" t="str">
        <f t="shared" si="23"/>
        <v>OANDO</v>
      </c>
      <c r="W94" s="52">
        <f t="shared" si="27"/>
        <v>-1.8535681186283859E-3</v>
      </c>
      <c r="X94" s="52">
        <f t="shared" si="24"/>
        <v>-0.18409090909090908</v>
      </c>
      <c r="Y94" s="53">
        <f t="shared" si="25"/>
        <v>5027714</v>
      </c>
      <c r="Z94" s="53">
        <f t="shared" si="26"/>
        <v>268946296.89999998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f t="shared" si="21"/>
        <v>0</v>
      </c>
      <c r="H95" s="43">
        <f t="shared" si="22"/>
        <v>0</v>
      </c>
      <c r="I95" s="44">
        <v>110517</v>
      </c>
      <c r="J95" s="62">
        <v>105593605.09999999</v>
      </c>
      <c r="K95" s="46">
        <f>IFERROR(F95/VLOOKUP(B95,[1]Work!$B:$C,2,FALSE)-1,"")</f>
        <v>1.2972972972972974</v>
      </c>
      <c r="L95" s="47"/>
      <c r="V95" s="7" t="str">
        <f t="shared" si="23"/>
        <v>OKOMUOIL</v>
      </c>
      <c r="W95" s="52">
        <f t="shared" si="27"/>
        <v>0</v>
      </c>
      <c r="X95" s="52">
        <f t="shared" si="24"/>
        <v>1.2972972972972974</v>
      </c>
      <c r="Y95" s="53">
        <f t="shared" si="25"/>
        <v>110517</v>
      </c>
      <c r="Z95" s="53">
        <f t="shared" si="26"/>
        <v>105593605.09999999</v>
      </c>
    </row>
    <row r="96" spans="2:26" x14ac:dyDescent="0.3">
      <c r="B96" s="60" t="s">
        <v>117</v>
      </c>
      <c r="C96" s="41">
        <v>1.45</v>
      </c>
      <c r="D96" s="41">
        <v>1.33</v>
      </c>
      <c r="E96" s="41">
        <v>1.32</v>
      </c>
      <c r="F96" s="42">
        <v>1.32</v>
      </c>
      <c r="G96" s="43">
        <f t="shared" si="21"/>
        <v>-0.12999999999999989</v>
      </c>
      <c r="H96" s="43">
        <f t="shared" si="22"/>
        <v>-8.9655172413793025</v>
      </c>
      <c r="I96" s="44">
        <v>1531317</v>
      </c>
      <c r="J96" s="62">
        <v>2105549.86</v>
      </c>
      <c r="K96" s="46">
        <f>IFERROR(F96/VLOOKUP(B96,[1]Work!$B:$C,2,FALSE)-1,"")</f>
        <v>0.8082191780821919</v>
      </c>
      <c r="L96" s="47"/>
      <c r="V96" s="7" t="str">
        <f t="shared" si="23"/>
        <v>OMATEK</v>
      </c>
      <c r="W96" s="52">
        <f t="shared" si="27"/>
        <v>-8.9655172413793019E-2</v>
      </c>
      <c r="X96" s="52">
        <f t="shared" si="24"/>
        <v>0.8082191780821919</v>
      </c>
      <c r="Y96" s="53">
        <f t="shared" si="25"/>
        <v>1531317</v>
      </c>
      <c r="Z96" s="53">
        <f t="shared" si="26"/>
        <v>2105549.86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f t="shared" si="21"/>
        <v>0</v>
      </c>
      <c r="H97" s="43">
        <f t="shared" si="22"/>
        <v>0</v>
      </c>
      <c r="I97" s="44">
        <v>81900</v>
      </c>
      <c r="J97" s="62">
        <v>112808968.2</v>
      </c>
      <c r="K97" s="46">
        <f>IFERROR(F97/VLOOKUP(B97,[1]Work!$B:$C,2,FALSE)-1,"")</f>
        <v>2.1157894736842104</v>
      </c>
      <c r="L97" s="47"/>
      <c r="V97" s="7" t="str">
        <f t="shared" si="23"/>
        <v>PRESCO</v>
      </c>
      <c r="W97" s="52">
        <f t="shared" si="27"/>
        <v>0</v>
      </c>
      <c r="X97" s="52">
        <f t="shared" si="24"/>
        <v>2.1157894736842104</v>
      </c>
      <c r="Y97" s="53">
        <f t="shared" si="25"/>
        <v>81900</v>
      </c>
      <c r="Z97" s="53">
        <f t="shared" si="26"/>
        <v>112808968.2</v>
      </c>
    </row>
    <row r="98" spans="2:26" x14ac:dyDescent="0.3">
      <c r="B98" s="60" t="s">
        <v>119</v>
      </c>
      <c r="C98" s="41">
        <v>1.68</v>
      </c>
      <c r="D98" s="41">
        <v>1.7</v>
      </c>
      <c r="E98" s="41">
        <v>1.63</v>
      </c>
      <c r="F98" s="42">
        <v>1.63</v>
      </c>
      <c r="G98" s="43">
        <f t="shared" si="21"/>
        <v>-5.0000000000000044E-2</v>
      </c>
      <c r="H98" s="43">
        <f t="shared" si="22"/>
        <v>-2.9761904761904789</v>
      </c>
      <c r="I98" s="44">
        <v>5105176</v>
      </c>
      <c r="J98" s="62">
        <v>8400487.7100000009</v>
      </c>
      <c r="K98" s="46">
        <f>IFERROR(F98/VLOOKUP(B98,[1]Work!$B:$C,2,FALSE)-1,"")</f>
        <v>0.34710743801652888</v>
      </c>
      <c r="L98" s="47"/>
      <c r="V98" s="7" t="str">
        <f t="shared" si="23"/>
        <v>PRESTIGE</v>
      </c>
      <c r="W98" s="52">
        <f t="shared" si="27"/>
        <v>-2.9761904761904788E-2</v>
      </c>
      <c r="X98" s="52">
        <f t="shared" si="24"/>
        <v>0.34710743801652888</v>
      </c>
      <c r="Y98" s="53">
        <f t="shared" si="25"/>
        <v>5105176</v>
      </c>
      <c r="Z98" s="53">
        <f t="shared" si="26"/>
        <v>8400487.7100000009</v>
      </c>
    </row>
    <row r="99" spans="2:26" x14ac:dyDescent="0.3">
      <c r="B99" s="60" t="s">
        <v>120</v>
      </c>
      <c r="C99" s="41">
        <v>36.9</v>
      </c>
      <c r="D99" s="61">
        <v>36.9</v>
      </c>
      <c r="E99" s="61">
        <v>36.9</v>
      </c>
      <c r="F99" s="42">
        <v>36.9</v>
      </c>
      <c r="G99" s="43">
        <f t="shared" si="21"/>
        <v>0</v>
      </c>
      <c r="H99" s="43">
        <f t="shared" si="22"/>
        <v>0</v>
      </c>
      <c r="I99" s="44">
        <v>780850</v>
      </c>
      <c r="J99" s="62">
        <v>26572427.149999999</v>
      </c>
      <c r="K99" s="46">
        <f>IFERROR(F99/VLOOKUP(B99,[1]Work!$B:$C,2,FALSE)-1,"")</f>
        <v>0.51851851851851838</v>
      </c>
      <c r="L99" s="47"/>
      <c r="V99" s="7" t="str">
        <f t="shared" si="23"/>
        <v>PZ</v>
      </c>
      <c r="W99" s="52">
        <f t="shared" si="27"/>
        <v>0</v>
      </c>
      <c r="X99" s="52">
        <f t="shared" si="24"/>
        <v>0.51851851851851838</v>
      </c>
      <c r="Y99" s="53">
        <f t="shared" si="25"/>
        <v>780850</v>
      </c>
      <c r="Z99" s="53">
        <f t="shared" si="26"/>
        <v>26572427.149999999</v>
      </c>
    </row>
    <row r="100" spans="2:26" x14ac:dyDescent="0.3">
      <c r="B100" s="60" t="s">
        <v>121</v>
      </c>
      <c r="C100" s="41">
        <v>12</v>
      </c>
      <c r="D100" s="41">
        <v>12</v>
      </c>
      <c r="E100" s="41">
        <v>12</v>
      </c>
      <c r="F100" s="42">
        <v>12</v>
      </c>
      <c r="G100" s="43">
        <f t="shared" si="21"/>
        <v>0</v>
      </c>
      <c r="H100" s="43">
        <f t="shared" si="22"/>
        <v>0</v>
      </c>
      <c r="I100" s="44">
        <v>19089</v>
      </c>
      <c r="J100" s="62">
        <v>217313.92000000001</v>
      </c>
      <c r="K100" s="46">
        <f>IFERROR(F100/VLOOKUP(B100,[1]Work!$B:$C,2,FALSE)-1,"")</f>
        <v>1.7210884353741496</v>
      </c>
      <c r="L100" s="47"/>
      <c r="V100" s="7" t="str">
        <f t="shared" si="23"/>
        <v>REDSTAREX</v>
      </c>
      <c r="W100" s="52">
        <f t="shared" si="27"/>
        <v>0</v>
      </c>
      <c r="X100" s="52">
        <f t="shared" si="24"/>
        <v>1.7210884353741496</v>
      </c>
      <c r="Y100" s="53">
        <f t="shared" si="25"/>
        <v>19089</v>
      </c>
      <c r="Z100" s="53">
        <f t="shared" si="26"/>
        <v>217313.92000000001</v>
      </c>
    </row>
    <row r="101" spans="2:26" x14ac:dyDescent="0.3">
      <c r="B101" s="60" t="s">
        <v>122</v>
      </c>
      <c r="C101" s="41">
        <v>1.33</v>
      </c>
      <c r="D101" s="61">
        <v>1.34</v>
      </c>
      <c r="E101" s="61">
        <v>1.32</v>
      </c>
      <c r="F101" s="42">
        <v>1.33</v>
      </c>
      <c r="G101" s="43">
        <f t="shared" si="21"/>
        <v>0</v>
      </c>
      <c r="H101" s="43">
        <f t="shared" si="22"/>
        <v>0</v>
      </c>
      <c r="I101" s="44">
        <v>1810978</v>
      </c>
      <c r="J101" s="62">
        <v>2418269.5</v>
      </c>
      <c r="K101" s="46">
        <f>IFERROR(F101/VLOOKUP(B101,[1]Work!$B:$C,2,FALSE)-1,"")</f>
        <v>0.77333333333333343</v>
      </c>
      <c r="L101" s="47"/>
      <c r="V101" s="7" t="str">
        <f t="shared" si="23"/>
        <v>REGALINS</v>
      </c>
      <c r="W101" s="52">
        <f t="shared" si="27"/>
        <v>0</v>
      </c>
      <c r="X101" s="52">
        <f t="shared" si="24"/>
        <v>0.77333333333333343</v>
      </c>
      <c r="Y101" s="53">
        <f t="shared" si="25"/>
        <v>1810978</v>
      </c>
      <c r="Z101" s="53">
        <f t="shared" si="26"/>
        <v>2418269.5</v>
      </c>
    </row>
    <row r="102" spans="2:26" x14ac:dyDescent="0.3">
      <c r="B102" s="60" t="s">
        <v>123</v>
      </c>
      <c r="C102" s="41">
        <v>2.15</v>
      </c>
      <c r="D102" s="41">
        <v>2.1800000000000002</v>
      </c>
      <c r="E102" s="41">
        <v>2</v>
      </c>
      <c r="F102" s="42">
        <v>2</v>
      </c>
      <c r="G102" s="43">
        <f t="shared" si="21"/>
        <v>-0.14999999999999991</v>
      </c>
      <c r="H102" s="43">
        <f t="shared" si="22"/>
        <v>-6.9767441860465071</v>
      </c>
      <c r="I102" s="44">
        <v>7120039</v>
      </c>
      <c r="J102" s="62">
        <v>14732837.42</v>
      </c>
      <c r="K102" s="46">
        <f>IFERROR(F102/VLOOKUP(B102,[1]Work!$B:$C,2,FALSE)-1,"")</f>
        <v>1</v>
      </c>
      <c r="L102" s="47"/>
      <c r="V102" s="7" t="str">
        <f t="shared" si="23"/>
        <v>ROYALEX</v>
      </c>
      <c r="W102" s="52">
        <f t="shared" si="27"/>
        <v>-6.9767441860465074E-2</v>
      </c>
      <c r="X102" s="52">
        <f t="shared" si="24"/>
        <v>1</v>
      </c>
      <c r="Y102" s="53">
        <f t="shared" si="25"/>
        <v>7120039</v>
      </c>
      <c r="Z102" s="53">
        <f t="shared" si="26"/>
        <v>14732837.42</v>
      </c>
    </row>
    <row r="103" spans="2:26" x14ac:dyDescent="0.3">
      <c r="B103" s="60" t="s">
        <v>124</v>
      </c>
      <c r="C103" s="41">
        <v>3.06</v>
      </c>
      <c r="D103" s="41">
        <v>3.36</v>
      </c>
      <c r="E103" s="41">
        <v>3.28</v>
      </c>
      <c r="F103" s="42">
        <v>3.36</v>
      </c>
      <c r="G103" s="43">
        <f t="shared" si="21"/>
        <v>0.29999999999999982</v>
      </c>
      <c r="H103" s="43">
        <f t="shared" si="22"/>
        <v>9.8039215686274446</v>
      </c>
      <c r="I103" s="44">
        <v>1393223</v>
      </c>
      <c r="J103" s="62">
        <v>4598847.38</v>
      </c>
      <c r="K103" s="46">
        <f>IFERROR(F103/VLOOKUP(B103,[1]Work!$B:$C,2,FALSE)-1,"")</f>
        <v>0.34399999999999986</v>
      </c>
      <c r="L103" s="47"/>
      <c r="V103" s="7" t="str">
        <f t="shared" si="23"/>
        <v>RTBRISCOE</v>
      </c>
      <c r="W103" s="52">
        <f t="shared" si="27"/>
        <v>9.8039215686274439E-2</v>
      </c>
      <c r="X103" s="52">
        <f t="shared" si="24"/>
        <v>0.34399999999999986</v>
      </c>
      <c r="Y103" s="53">
        <f t="shared" si="25"/>
        <v>1393223</v>
      </c>
      <c r="Z103" s="53">
        <f t="shared" si="26"/>
        <v>4598847.38</v>
      </c>
    </row>
    <row r="104" spans="2:26" x14ac:dyDescent="0.3">
      <c r="B104" s="60" t="s">
        <v>125</v>
      </c>
      <c r="C104" s="41">
        <v>5.5</v>
      </c>
      <c r="D104" s="41">
        <v>6.05</v>
      </c>
      <c r="E104" s="41">
        <v>6.05</v>
      </c>
      <c r="F104" s="42">
        <v>6.05</v>
      </c>
      <c r="G104" s="43">
        <f t="shared" si="21"/>
        <v>0.54999999999999982</v>
      </c>
      <c r="H104" s="43">
        <f t="shared" si="22"/>
        <v>9.9999999999999964</v>
      </c>
      <c r="I104" s="44">
        <v>150060</v>
      </c>
      <c r="J104" s="62">
        <v>898970</v>
      </c>
      <c r="K104" s="46">
        <f>IFERROR(F104/VLOOKUP(B104,[1]Work!$B:$C,2,FALSE)-1,"")</f>
        <v>1.936893203883495</v>
      </c>
      <c r="L104" s="47"/>
      <c r="V104" s="7" t="str">
        <f t="shared" si="23"/>
        <v>SCOA</v>
      </c>
      <c r="W104" s="52">
        <f t="shared" si="27"/>
        <v>9.9999999999999964E-2</v>
      </c>
      <c r="X104" s="52">
        <f t="shared" si="24"/>
        <v>1.936893203883495</v>
      </c>
      <c r="Y104" s="53">
        <f t="shared" si="25"/>
        <v>150060</v>
      </c>
      <c r="Z104" s="53">
        <f t="shared" si="26"/>
        <v>898970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f t="shared" si="21"/>
        <v>0</v>
      </c>
      <c r="H105" s="43">
        <f t="shared" si="22"/>
        <v>0</v>
      </c>
      <c r="I105" s="44">
        <v>51018</v>
      </c>
      <c r="J105" s="62">
        <v>268785884.39999998</v>
      </c>
      <c r="K105" s="46">
        <f>IFERROR(F105/VLOOKUP(B105,[1]Work!$B:$C,2,FALSE)-1,"")</f>
        <v>-5.6263157894736793E-2</v>
      </c>
      <c r="L105" s="47"/>
      <c r="V105" s="7" t="str">
        <f t="shared" si="23"/>
        <v>SEPLAT</v>
      </c>
      <c r="W105" s="52">
        <f t="shared" si="27"/>
        <v>0</v>
      </c>
      <c r="X105" s="52">
        <f t="shared" si="24"/>
        <v>-5.6263157894736793E-2</v>
      </c>
      <c r="Y105" s="53">
        <f t="shared" si="25"/>
        <v>51018</v>
      </c>
      <c r="Z105" s="53">
        <f t="shared" si="26"/>
        <v>268785884.39999998</v>
      </c>
    </row>
    <row r="106" spans="2:26" x14ac:dyDescent="0.3">
      <c r="B106" s="60" t="s">
        <v>127</v>
      </c>
      <c r="C106" s="41">
        <v>301.55</v>
      </c>
      <c r="D106" s="41">
        <v>301.55</v>
      </c>
      <c r="E106" s="41">
        <v>301.55</v>
      </c>
      <c r="F106" s="42">
        <v>301.55</v>
      </c>
      <c r="G106" s="43">
        <f t="shared" si="21"/>
        <v>0</v>
      </c>
      <c r="H106" s="43">
        <f t="shared" si="22"/>
        <v>0</v>
      </c>
      <c r="I106" s="44">
        <v>39245</v>
      </c>
      <c r="J106" s="62">
        <v>13015917.800000001</v>
      </c>
      <c r="K106" s="46">
        <f>IFERROR(F106/VLOOKUP(B106,[1]Work!$B:$C,2,FALSE)-1,"")</f>
        <v>0.68041237113402087</v>
      </c>
      <c r="L106" s="47"/>
      <c r="V106" s="7" t="str">
        <f t="shared" si="23"/>
        <v>SFSREIT</v>
      </c>
      <c r="W106" s="52">
        <f t="shared" si="27"/>
        <v>0</v>
      </c>
      <c r="X106" s="52">
        <f t="shared" si="24"/>
        <v>0.68041237113402087</v>
      </c>
      <c r="Y106" s="53">
        <f t="shared" si="25"/>
        <v>39245</v>
      </c>
      <c r="Z106" s="53">
        <f t="shared" si="26"/>
        <v>13015917.800000001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f t="shared" si="21"/>
        <v>0</v>
      </c>
      <c r="H107" s="43">
        <f t="shared" si="22"/>
        <v>0</v>
      </c>
      <c r="I107" s="44">
        <v>8239</v>
      </c>
      <c r="J107" s="62">
        <v>712739.7</v>
      </c>
      <c r="K107" s="46">
        <f>IFERROR(F107/VLOOKUP(B107,[1]Work!$B:$C,2,FALSE)-1,"")</f>
        <v>1.6920777279521673</v>
      </c>
      <c r="L107" s="47"/>
      <c r="V107" s="7" t="str">
        <f t="shared" si="23"/>
        <v>SKYAVN</v>
      </c>
      <c r="W107" s="52">
        <f t="shared" si="27"/>
        <v>0</v>
      </c>
      <c r="X107" s="52">
        <f t="shared" si="24"/>
        <v>1.6920777279521673</v>
      </c>
      <c r="Y107" s="53">
        <f t="shared" si="25"/>
        <v>8239</v>
      </c>
      <c r="Z107" s="53">
        <f t="shared" si="26"/>
        <v>712739.7</v>
      </c>
    </row>
    <row r="108" spans="2:26" x14ac:dyDescent="0.3">
      <c r="B108" s="60" t="s">
        <v>129</v>
      </c>
      <c r="C108" s="41">
        <v>2.6</v>
      </c>
      <c r="D108" s="61">
        <v>2.86</v>
      </c>
      <c r="E108" s="61">
        <v>2.6</v>
      </c>
      <c r="F108" s="42">
        <v>2.6</v>
      </c>
      <c r="G108" s="43">
        <f t="shared" si="21"/>
        <v>0</v>
      </c>
      <c r="H108" s="43">
        <f t="shared" si="22"/>
        <v>0</v>
      </c>
      <c r="I108" s="44">
        <v>11771706</v>
      </c>
      <c r="J108" s="62">
        <v>31790326.93</v>
      </c>
      <c r="K108" s="46">
        <f>IFERROR(F108/VLOOKUP(B108,[1]Work!$B:$C,2,FALSE)-1,"")</f>
        <v>1.3214285714285712</v>
      </c>
      <c r="L108" s="47"/>
      <c r="V108" s="7" t="str">
        <f t="shared" si="23"/>
        <v>SOVRENINS</v>
      </c>
      <c r="W108" s="52">
        <f t="shared" si="27"/>
        <v>0</v>
      </c>
      <c r="X108" s="52">
        <f t="shared" si="24"/>
        <v>1.3214285714285712</v>
      </c>
      <c r="Y108" s="53">
        <f t="shared" si="25"/>
        <v>11771706</v>
      </c>
      <c r="Z108" s="53">
        <f t="shared" si="26"/>
        <v>31790326.93</v>
      </c>
    </row>
    <row r="109" spans="2:26" x14ac:dyDescent="0.3">
      <c r="B109" s="60" t="s">
        <v>130</v>
      </c>
      <c r="C109" s="41">
        <v>100</v>
      </c>
      <c r="D109" s="41">
        <v>100</v>
      </c>
      <c r="E109" s="41">
        <v>100</v>
      </c>
      <c r="F109" s="42">
        <v>100</v>
      </c>
      <c r="G109" s="43">
        <f t="shared" si="21"/>
        <v>0</v>
      </c>
      <c r="H109" s="43">
        <f t="shared" si="22"/>
        <v>0</v>
      </c>
      <c r="I109" s="44">
        <v>85948</v>
      </c>
      <c r="J109" s="62">
        <v>8754226</v>
      </c>
      <c r="K109" s="46">
        <f>IFERROR(F109/VLOOKUP(B109,[1]Work!$B:$C,2,FALSE)-1,"")</f>
        <v>0.73611111111111116</v>
      </c>
      <c r="L109" s="47"/>
      <c r="V109" s="7" t="str">
        <f t="shared" si="23"/>
        <v>STANBIC</v>
      </c>
      <c r="W109" s="52">
        <f t="shared" si="27"/>
        <v>0</v>
      </c>
      <c r="X109" s="52">
        <f t="shared" si="24"/>
        <v>0.73611111111111116</v>
      </c>
      <c r="Y109" s="53">
        <f t="shared" si="25"/>
        <v>85948</v>
      </c>
      <c r="Z109" s="53">
        <f t="shared" si="26"/>
        <v>8754226</v>
      </c>
    </row>
    <row r="110" spans="2:26" x14ac:dyDescent="0.3">
      <c r="B110" s="60" t="s">
        <v>131</v>
      </c>
      <c r="C110" s="41">
        <v>8</v>
      </c>
      <c r="D110" s="41">
        <v>8</v>
      </c>
      <c r="E110" s="41">
        <v>8</v>
      </c>
      <c r="F110" s="42">
        <v>8</v>
      </c>
      <c r="G110" s="43">
        <f t="shared" si="21"/>
        <v>0</v>
      </c>
      <c r="H110" s="43">
        <f t="shared" si="22"/>
        <v>0</v>
      </c>
      <c r="I110" s="44">
        <v>90824256</v>
      </c>
      <c r="J110" s="62">
        <v>726592471.64999998</v>
      </c>
      <c r="K110" s="46">
        <f>IFERROR(F110/VLOOKUP(B110,[1]Work!$B:$C,2,FALSE)-1,"")</f>
        <v>0.4285714285714286</v>
      </c>
      <c r="L110" s="47"/>
      <c r="V110" s="7" t="str">
        <f t="shared" si="23"/>
        <v>STERLINGNG</v>
      </c>
      <c r="W110" s="52">
        <f t="shared" si="27"/>
        <v>0</v>
      </c>
      <c r="X110" s="52">
        <f t="shared" si="24"/>
        <v>0.4285714285714286</v>
      </c>
      <c r="Y110" s="53">
        <f t="shared" si="25"/>
        <v>90824256</v>
      </c>
      <c r="Z110" s="53">
        <f t="shared" si="26"/>
        <v>726592471.64999998</v>
      </c>
    </row>
    <row r="111" spans="2:26" x14ac:dyDescent="0.3">
      <c r="B111" s="60" t="s">
        <v>132</v>
      </c>
      <c r="C111" s="41">
        <v>5.92</v>
      </c>
      <c r="D111" s="61">
        <v>5.6</v>
      </c>
      <c r="E111" s="61">
        <v>5.54</v>
      </c>
      <c r="F111" s="42">
        <v>5.54</v>
      </c>
      <c r="G111" s="43">
        <f t="shared" si="21"/>
        <v>-0.37999999999999989</v>
      </c>
      <c r="H111" s="43">
        <f t="shared" si="22"/>
        <v>-6.4189189189189175</v>
      </c>
      <c r="I111" s="44">
        <v>1331579</v>
      </c>
      <c r="J111" s="62">
        <v>7692048.6600000001</v>
      </c>
      <c r="K111" s="46">
        <f>IFERROR(F111/VLOOKUP(B111,[1]Work!$B:$C,2,FALSE)-1,"")</f>
        <v>-0.48465116279069764</v>
      </c>
      <c r="L111" s="47"/>
      <c r="V111" s="7" t="str">
        <f t="shared" si="23"/>
        <v>SUNUASSUR</v>
      </c>
      <c r="W111" s="52">
        <f t="shared" si="27"/>
        <v>-6.4189189189189172E-2</v>
      </c>
      <c r="X111" s="52">
        <f t="shared" si="24"/>
        <v>-0.48465116279069764</v>
      </c>
      <c r="Y111" s="53">
        <f t="shared" si="25"/>
        <v>1331579</v>
      </c>
      <c r="Z111" s="53">
        <f t="shared" si="26"/>
        <v>7692048.6600000001</v>
      </c>
    </row>
    <row r="112" spans="2:26" x14ac:dyDescent="0.3">
      <c r="B112" s="60" t="s">
        <v>133</v>
      </c>
      <c r="C112" s="41">
        <v>2.59</v>
      </c>
      <c r="D112" s="61">
        <v>2.59</v>
      </c>
      <c r="E112" s="61">
        <v>2.5</v>
      </c>
      <c r="F112" s="42">
        <v>2.59</v>
      </c>
      <c r="G112" s="43">
        <f t="shared" si="21"/>
        <v>0</v>
      </c>
      <c r="H112" s="43">
        <f t="shared" si="22"/>
        <v>0</v>
      </c>
      <c r="I112" s="44">
        <v>2391979</v>
      </c>
      <c r="J112" s="62">
        <v>6075598.0800000001</v>
      </c>
      <c r="K112" s="46">
        <f>IFERROR(F112/VLOOKUP(B112,[1]Work!$B:$C,2,FALSE)-1,"")</f>
        <v>0.26341463414634148</v>
      </c>
      <c r="L112" s="47"/>
      <c r="V112" s="7" t="str">
        <f t="shared" si="23"/>
        <v>TANTALIZER</v>
      </c>
      <c r="W112" s="52">
        <f t="shared" si="27"/>
        <v>0</v>
      </c>
      <c r="X112" s="52">
        <f t="shared" si="24"/>
        <v>0.26341463414634148</v>
      </c>
      <c r="Y112" s="53">
        <f t="shared" si="25"/>
        <v>2391979</v>
      </c>
      <c r="Z112" s="53">
        <f t="shared" si="26"/>
        <v>6075598.0800000001</v>
      </c>
    </row>
    <row r="113" spans="2:34" x14ac:dyDescent="0.3">
      <c r="B113" s="60" t="s">
        <v>134</v>
      </c>
      <c r="C113" s="41">
        <v>3</v>
      </c>
      <c r="D113" s="61">
        <v>3</v>
      </c>
      <c r="E113" s="61">
        <v>3</v>
      </c>
      <c r="F113" s="42">
        <v>3</v>
      </c>
      <c r="G113" s="43">
        <f t="shared" si="21"/>
        <v>0</v>
      </c>
      <c r="H113" s="43">
        <f t="shared" si="22"/>
        <v>0</v>
      </c>
      <c r="I113" s="44">
        <v>44108</v>
      </c>
      <c r="J113" s="62">
        <v>128531.58</v>
      </c>
      <c r="K113" s="46">
        <f>IFERROR(F113/VLOOKUP(B113,[1]Work!$B:$C,2,FALSE)-1,"")</f>
        <v>0.58730158730158744</v>
      </c>
      <c r="L113" s="47"/>
      <c r="V113" s="7" t="str">
        <f t="shared" si="23"/>
        <v>THOMASWY</v>
      </c>
      <c r="W113" s="52">
        <f t="shared" si="27"/>
        <v>0</v>
      </c>
      <c r="X113" s="52">
        <f t="shared" si="24"/>
        <v>0.58730158730158744</v>
      </c>
      <c r="Y113" s="53">
        <f t="shared" si="25"/>
        <v>44108</v>
      </c>
      <c r="Z113" s="53">
        <f t="shared" si="26"/>
        <v>128531.58</v>
      </c>
    </row>
    <row r="114" spans="2:34" x14ac:dyDescent="0.3">
      <c r="B114" s="60" t="s">
        <v>135</v>
      </c>
      <c r="C114" s="41">
        <v>12</v>
      </c>
      <c r="D114" s="41">
        <v>12.01</v>
      </c>
      <c r="E114" s="41">
        <v>12.01</v>
      </c>
      <c r="F114" s="42">
        <v>12.01</v>
      </c>
      <c r="G114" s="43">
        <f t="shared" si="21"/>
        <v>9.9999999999997868E-3</v>
      </c>
      <c r="H114" s="43">
        <f t="shared" si="22"/>
        <v>8.3333333333331566E-2</v>
      </c>
      <c r="I114" s="44">
        <v>1190747</v>
      </c>
      <c r="J114" s="62">
        <v>14433868.6</v>
      </c>
      <c r="K114" s="46">
        <f>IFERROR(F114/VLOOKUP(B114,[1]Work!$B:$C,2,FALSE)-1,"")</f>
        <v>3.8040000000000003</v>
      </c>
      <c r="L114" s="47"/>
      <c r="V114" s="7" t="str">
        <f t="shared" si="23"/>
        <v>TIP</v>
      </c>
      <c r="W114" s="52">
        <f t="shared" si="27"/>
        <v>8.3333333333331571E-4</v>
      </c>
      <c r="X114" s="52">
        <f t="shared" si="24"/>
        <v>3.8040000000000003</v>
      </c>
      <c r="Y114" s="53">
        <f t="shared" si="25"/>
        <v>1190747</v>
      </c>
      <c r="Z114" s="53">
        <f t="shared" si="26"/>
        <v>14433868.6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f t="shared" si="21"/>
        <v>0</v>
      </c>
      <c r="H115" s="43">
        <f t="shared" si="22"/>
        <v>0</v>
      </c>
      <c r="I115" s="44">
        <v>15731</v>
      </c>
      <c r="J115" s="62">
        <v>9158052.8000000007</v>
      </c>
      <c r="K115" s="46">
        <f>IFERROR(F115/VLOOKUP(B115,[1]Work!$B:$C,2,FALSE)-1,"")</f>
        <v>-8.3094555873925446E-2</v>
      </c>
      <c r="L115" s="47"/>
      <c r="V115" s="7" t="str">
        <f t="shared" si="23"/>
        <v>TOTAL</v>
      </c>
      <c r="W115" s="52">
        <f t="shared" si="27"/>
        <v>0</v>
      </c>
      <c r="X115" s="52">
        <f t="shared" si="24"/>
        <v>-8.3094555873925446E-2</v>
      </c>
      <c r="Y115" s="53">
        <f t="shared" si="25"/>
        <v>15731</v>
      </c>
      <c r="Z115" s="53">
        <f t="shared" si="26"/>
        <v>9158052.8000000007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f t="shared" si="21"/>
        <v>0</v>
      </c>
      <c r="H116" s="43">
        <f t="shared" si="22"/>
        <v>0</v>
      </c>
      <c r="I116" s="71">
        <v>12552</v>
      </c>
      <c r="J116" s="62">
        <v>2059148.3</v>
      </c>
      <c r="K116" s="46">
        <f>IFERROR(F116/VLOOKUP(B116,[1]Work!$B:$C,2,FALSE)-1,"")</f>
        <v>0.41896551724137931</v>
      </c>
      <c r="V116" s="7" t="str">
        <f t="shared" si="23"/>
        <v>TRANSCOHOT</v>
      </c>
      <c r="W116" s="52">
        <f t="shared" si="27"/>
        <v>0</v>
      </c>
      <c r="X116" s="52">
        <f t="shared" si="24"/>
        <v>0.41896551724137931</v>
      </c>
      <c r="Y116" s="53">
        <f t="shared" si="25"/>
        <v>12552</v>
      </c>
      <c r="Z116" s="53">
        <f t="shared" si="26"/>
        <v>2059148.3</v>
      </c>
    </row>
    <row r="117" spans="2:34" x14ac:dyDescent="0.3">
      <c r="B117" s="60" t="s">
        <v>138</v>
      </c>
      <c r="C117" s="41">
        <v>47.55</v>
      </c>
      <c r="D117" s="61">
        <v>47.95</v>
      </c>
      <c r="E117" s="61">
        <v>47</v>
      </c>
      <c r="F117" s="42">
        <v>47.95</v>
      </c>
      <c r="G117" s="43">
        <f t="shared" si="21"/>
        <v>0.40000000000000568</v>
      </c>
      <c r="H117" s="43">
        <f t="shared" si="22"/>
        <v>0.8412197686645756</v>
      </c>
      <c r="I117" s="71">
        <v>5364050</v>
      </c>
      <c r="J117" s="62">
        <v>254989423.65000001</v>
      </c>
      <c r="K117" s="46">
        <f>IFERROR(F117/VLOOKUP(B117,[1]Work!$B:$C,2,FALSE)-1,"")</f>
        <v>0.10229885057471266</v>
      </c>
      <c r="V117" s="7" t="str">
        <f t="shared" si="23"/>
        <v>TRANSCORP</v>
      </c>
      <c r="W117" s="52">
        <f t="shared" si="27"/>
        <v>8.4121976866457556E-3</v>
      </c>
      <c r="X117" s="52">
        <f t="shared" si="24"/>
        <v>0.10229885057471266</v>
      </c>
      <c r="Y117" s="53">
        <f t="shared" si="25"/>
        <v>5364050</v>
      </c>
      <c r="Z117" s="53">
        <f t="shared" si="26"/>
        <v>254989423.65000001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f t="shared" si="21"/>
        <v>0</v>
      </c>
      <c r="H118" s="43">
        <f t="shared" si="22"/>
        <v>0</v>
      </c>
      <c r="I118" s="44">
        <v>30556</v>
      </c>
      <c r="J118" s="62">
        <v>67312.160000000003</v>
      </c>
      <c r="K118" s="46">
        <f>IFERROR(F118/VLOOKUP(B118,[1]Work!$B:$C,2,FALSE)-1,"")</f>
        <v>0.55797101449275366</v>
      </c>
      <c r="V118" s="7" t="str">
        <f t="shared" si="23"/>
        <v>TRANSEXPR</v>
      </c>
      <c r="W118" s="52">
        <f t="shared" si="27"/>
        <v>0</v>
      </c>
      <c r="X118" s="52">
        <f t="shared" si="24"/>
        <v>0.55797101449275366</v>
      </c>
      <c r="Y118" s="53">
        <f t="shared" si="25"/>
        <v>30556</v>
      </c>
      <c r="Z118" s="53">
        <f t="shared" si="26"/>
        <v>67312.160000000003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f t="shared" si="21"/>
        <v>0</v>
      </c>
      <c r="H119" s="43">
        <f t="shared" si="22"/>
        <v>0</v>
      </c>
      <c r="I119" s="44">
        <v>137048</v>
      </c>
      <c r="J119" s="62">
        <v>35344679.200000003</v>
      </c>
      <c r="K119" s="46">
        <f>IFERROR(F119/VLOOKUP(B119,[1]Work!$B:$C,2,FALSE)-1,"")</f>
        <v>-0.20394554042789659</v>
      </c>
      <c r="V119" s="7" t="str">
        <f t="shared" si="23"/>
        <v>TRANSPOWER</v>
      </c>
      <c r="W119" s="52">
        <f t="shared" si="27"/>
        <v>0</v>
      </c>
      <c r="X119" s="52">
        <f t="shared" si="24"/>
        <v>-0.20394554042789659</v>
      </c>
      <c r="Y119" s="53">
        <f t="shared" si="25"/>
        <v>137048</v>
      </c>
      <c r="Z119" s="53">
        <f t="shared" si="26"/>
        <v>35344679.200000003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f t="shared" si="21"/>
        <v>0</v>
      </c>
      <c r="H120" s="43">
        <f t="shared" si="22"/>
        <v>0</v>
      </c>
      <c r="I120" s="44">
        <v>40772</v>
      </c>
      <c r="J120" s="62">
        <v>212308.04</v>
      </c>
      <c r="K120" s="46">
        <f>IFERROR(F120/VLOOKUP(B120,[1]Work!$B:$C,2,FALSE)-1,"")</f>
        <v>1.7317073170731709</v>
      </c>
      <c r="V120" s="7" t="str">
        <f t="shared" si="23"/>
        <v>TRIPPLEG</v>
      </c>
      <c r="W120" s="52">
        <f t="shared" si="27"/>
        <v>0</v>
      </c>
      <c r="X120" s="52">
        <f t="shared" si="24"/>
        <v>1.7317073170731709</v>
      </c>
      <c r="Y120" s="53">
        <f t="shared" si="25"/>
        <v>40772</v>
      </c>
      <c r="Z120" s="53">
        <f t="shared" si="26"/>
        <v>212308.04</v>
      </c>
    </row>
    <row r="121" spans="2:34" x14ac:dyDescent="0.3">
      <c r="B121" s="60" t="s">
        <v>142</v>
      </c>
      <c r="C121" s="41">
        <v>73</v>
      </c>
      <c r="D121" s="41">
        <v>73</v>
      </c>
      <c r="E121" s="41">
        <v>73</v>
      </c>
      <c r="F121" s="42">
        <v>73</v>
      </c>
      <c r="G121" s="43">
        <f t="shared" si="21"/>
        <v>0</v>
      </c>
      <c r="H121" s="43">
        <f t="shared" si="22"/>
        <v>0</v>
      </c>
      <c r="I121" s="44">
        <v>2290174</v>
      </c>
      <c r="J121" s="62">
        <v>165060564.69999999</v>
      </c>
      <c r="K121" s="46">
        <f>IFERROR(F121/VLOOKUP(B121,[1]Work!$B:$C,2,FALSE)-1,"")</f>
        <v>1.3211446740858506</v>
      </c>
      <c r="V121" s="7" t="str">
        <f t="shared" si="23"/>
        <v>UACN</v>
      </c>
      <c r="W121" s="52">
        <f t="shared" si="27"/>
        <v>0</v>
      </c>
      <c r="X121" s="52">
        <f t="shared" si="24"/>
        <v>1.3211446740858506</v>
      </c>
      <c r="Y121" s="53">
        <f t="shared" si="25"/>
        <v>2290174</v>
      </c>
      <c r="Z121" s="53">
        <f t="shared" si="26"/>
        <v>165060564.69999999</v>
      </c>
    </row>
    <row r="122" spans="2:34" x14ac:dyDescent="0.3">
      <c r="B122" s="60" t="s">
        <v>143</v>
      </c>
      <c r="C122" s="41">
        <v>49.5</v>
      </c>
      <c r="D122" s="61">
        <v>49.5</v>
      </c>
      <c r="E122" s="61">
        <v>48.7</v>
      </c>
      <c r="F122" s="42">
        <v>48.8</v>
      </c>
      <c r="G122" s="43">
        <f t="shared" si="21"/>
        <v>-0.70000000000000284</v>
      </c>
      <c r="H122" s="43">
        <f t="shared" si="22"/>
        <v>-1.4141414141414199</v>
      </c>
      <c r="I122" s="44">
        <v>9458088</v>
      </c>
      <c r="J122" s="62">
        <v>462793484</v>
      </c>
      <c r="K122" s="46">
        <f>IFERROR(F122/VLOOKUP(B122,[1]Work!$B:$C,2,FALSE)-1,"")</f>
        <v>0.43529411764705883</v>
      </c>
      <c r="V122" s="7" t="str">
        <f t="shared" si="23"/>
        <v>UBA</v>
      </c>
      <c r="W122" s="52">
        <f t="shared" si="27"/>
        <v>-1.41414141414142E-2</v>
      </c>
      <c r="X122" s="52">
        <f t="shared" si="24"/>
        <v>0.43529411764705883</v>
      </c>
      <c r="Y122" s="53">
        <f t="shared" si="25"/>
        <v>9458088</v>
      </c>
      <c r="Z122" s="53">
        <f t="shared" si="26"/>
        <v>462793484</v>
      </c>
    </row>
    <row r="123" spans="2:34" x14ac:dyDescent="0.3">
      <c r="B123" s="60" t="s">
        <v>144</v>
      </c>
      <c r="C123" s="41">
        <v>19.3</v>
      </c>
      <c r="D123" s="41">
        <v>19.350000000000001</v>
      </c>
      <c r="E123" s="41">
        <v>19</v>
      </c>
      <c r="F123" s="42">
        <v>19</v>
      </c>
      <c r="G123" s="43">
        <f t="shared" si="21"/>
        <v>-0.30000000000000071</v>
      </c>
      <c r="H123" s="43">
        <f t="shared" si="22"/>
        <v>-1.5544041450777237</v>
      </c>
      <c r="I123" s="44">
        <v>5035071</v>
      </c>
      <c r="J123" s="62">
        <v>96483629.049999997</v>
      </c>
      <c r="K123" s="46">
        <f>IFERROR(F123/VLOOKUP(B123,[1]Work!$B:$C,2,FALSE)-1,"")</f>
        <v>-6.8627450980392135E-2</v>
      </c>
      <c r="V123" s="7" t="str">
        <f t="shared" si="23"/>
        <v>UCAP</v>
      </c>
      <c r="W123" s="52">
        <f t="shared" si="27"/>
        <v>-1.5544041450777236E-2</v>
      </c>
      <c r="X123" s="52">
        <f t="shared" si="24"/>
        <v>-6.8627450980392135E-2</v>
      </c>
      <c r="Y123" s="53">
        <f t="shared" si="25"/>
        <v>5035071</v>
      </c>
      <c r="Z123" s="53">
        <f t="shared" si="26"/>
        <v>96483629.049999997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f t="shared" si="21"/>
        <v>0</v>
      </c>
      <c r="H124" s="43">
        <f t="shared" si="22"/>
        <v>0</v>
      </c>
      <c r="I124" s="44">
        <v>28288</v>
      </c>
      <c r="J124" s="62">
        <v>1640326.1</v>
      </c>
      <c r="K124" s="46">
        <f>IFERROR(F124/VLOOKUP(B124,[1]Work!$B:$C,2,FALSE)-1,"")</f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3"/>
        <v>UHOMREIT</v>
      </c>
      <c r="W124" s="52">
        <f t="shared" si="27"/>
        <v>0</v>
      </c>
      <c r="X124" s="52">
        <f t="shared" si="24"/>
        <v>0.57377049180327866</v>
      </c>
      <c r="Y124" s="53">
        <f t="shared" si="25"/>
        <v>28288</v>
      </c>
      <c r="Z124" s="53">
        <f t="shared" si="26"/>
        <v>1640326.1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</v>
      </c>
      <c r="D125" s="41">
        <v>73</v>
      </c>
      <c r="E125" s="41">
        <v>73</v>
      </c>
      <c r="F125" s="42">
        <v>73</v>
      </c>
      <c r="G125" s="43">
        <f t="shared" si="21"/>
        <v>0</v>
      </c>
      <c r="H125" s="43">
        <f t="shared" si="22"/>
        <v>0</v>
      </c>
      <c r="I125" s="44">
        <v>535187</v>
      </c>
      <c r="J125" s="62">
        <v>38950183.600000001</v>
      </c>
      <c r="K125" s="46">
        <f>IFERROR(F125/VLOOKUP(B125,[1]Work!$B:$C,2,FALSE)-1,"")</f>
        <v>1.2154779969650984</v>
      </c>
      <c r="V125" s="7" t="str">
        <f t="shared" si="23"/>
        <v>UNILEVER</v>
      </c>
      <c r="W125" s="52">
        <f t="shared" si="27"/>
        <v>0</v>
      </c>
      <c r="X125" s="52">
        <f t="shared" si="24"/>
        <v>1.2154779969650984</v>
      </c>
      <c r="Y125" s="53">
        <f t="shared" si="25"/>
        <v>535187</v>
      </c>
      <c r="Z125" s="53">
        <f t="shared" si="26"/>
        <v>38950183.600000001</v>
      </c>
    </row>
    <row r="126" spans="2:34" x14ac:dyDescent="0.3">
      <c r="B126" s="60" t="s">
        <v>147</v>
      </c>
      <c r="C126" s="41">
        <v>11.2</v>
      </c>
      <c r="D126" s="41">
        <v>11.2</v>
      </c>
      <c r="E126" s="41">
        <v>11.2</v>
      </c>
      <c r="F126" s="42">
        <v>11.2</v>
      </c>
      <c r="G126" s="43">
        <f t="shared" si="21"/>
        <v>0</v>
      </c>
      <c r="H126" s="43">
        <f t="shared" si="22"/>
        <v>0</v>
      </c>
      <c r="I126" s="44">
        <v>28280</v>
      </c>
      <c r="J126" s="62">
        <v>335756</v>
      </c>
      <c r="K126" s="46">
        <f>IFERROR(F126/VLOOKUP(B126,[1]Work!$B:$C,2,FALSE)-1,"")</f>
        <v>0.55555555555555536</v>
      </c>
      <c r="V126" s="7" t="str">
        <f t="shared" si="23"/>
        <v>UNIONDICON</v>
      </c>
      <c r="W126" s="52">
        <f t="shared" si="27"/>
        <v>0</v>
      </c>
      <c r="X126" s="52">
        <f t="shared" si="24"/>
        <v>0.55555555555555536</v>
      </c>
      <c r="Y126" s="53">
        <f t="shared" si="25"/>
        <v>28280</v>
      </c>
      <c r="Z126" s="53">
        <f t="shared" si="26"/>
        <v>335756</v>
      </c>
    </row>
    <row r="127" spans="2:34" x14ac:dyDescent="0.3">
      <c r="B127" s="60" t="s">
        <v>148</v>
      </c>
      <c r="C127" s="41">
        <v>1.23</v>
      </c>
      <c r="D127" s="41">
        <v>1.29</v>
      </c>
      <c r="E127" s="41">
        <v>1.24</v>
      </c>
      <c r="F127" s="42">
        <v>1.28</v>
      </c>
      <c r="G127" s="43">
        <f t="shared" si="21"/>
        <v>5.0000000000000044E-2</v>
      </c>
      <c r="H127" s="43">
        <f t="shared" si="22"/>
        <v>4.0650406504065071</v>
      </c>
      <c r="I127" s="44">
        <v>10375584</v>
      </c>
      <c r="J127" s="62">
        <v>13171021.01</v>
      </c>
      <c r="K127" s="46">
        <f>IFERROR(F127/VLOOKUP(B127,[1]Work!$B:$C,2,FALSE)-1,"")</f>
        <v>0.93939393939393945</v>
      </c>
      <c r="V127" s="7" t="str">
        <f t="shared" si="23"/>
        <v>UNIVINSURE</v>
      </c>
      <c r="W127" s="52">
        <f t="shared" si="27"/>
        <v>4.0650406504065068E-2</v>
      </c>
      <c r="X127" s="52">
        <f t="shared" si="24"/>
        <v>0.93939393939393945</v>
      </c>
      <c r="Y127" s="53">
        <f t="shared" si="25"/>
        <v>10375584</v>
      </c>
      <c r="Z127" s="53">
        <f t="shared" si="26"/>
        <v>13171021.01</v>
      </c>
    </row>
    <row r="128" spans="2:34" x14ac:dyDescent="0.3">
      <c r="B128" s="60" t="s">
        <v>149</v>
      </c>
      <c r="C128" s="41">
        <v>6.5</v>
      </c>
      <c r="D128" s="41">
        <v>6.5</v>
      </c>
      <c r="E128" s="41">
        <v>6.5</v>
      </c>
      <c r="F128" s="42">
        <v>6.5</v>
      </c>
      <c r="G128" s="43">
        <f t="shared" si="21"/>
        <v>0</v>
      </c>
      <c r="H128" s="43">
        <f t="shared" si="22"/>
        <v>0</v>
      </c>
      <c r="I128" s="44">
        <v>1319512</v>
      </c>
      <c r="J128" s="62">
        <v>8610034.3100000005</v>
      </c>
      <c r="K128" s="46">
        <f>IFERROR(F128/VLOOKUP(B128,[1]Work!$B:$C,2,FALSE)-1,"")</f>
        <v>3.0880503144654083</v>
      </c>
      <c r="V128" s="7" t="str">
        <f t="shared" si="23"/>
        <v>UPDC</v>
      </c>
      <c r="W128" s="52">
        <f t="shared" si="27"/>
        <v>0</v>
      </c>
      <c r="X128" s="52">
        <f t="shared" si="24"/>
        <v>3.0880503144654083</v>
      </c>
      <c r="Y128" s="53">
        <f t="shared" si="25"/>
        <v>1319512</v>
      </c>
      <c r="Z128" s="53">
        <f t="shared" si="26"/>
        <v>8610034.3100000005</v>
      </c>
    </row>
    <row r="129" spans="2:26" x14ac:dyDescent="0.3">
      <c r="B129" s="60" t="s">
        <v>150</v>
      </c>
      <c r="C129" s="41">
        <v>7.9</v>
      </c>
      <c r="D129" s="41">
        <v>7.9</v>
      </c>
      <c r="E129" s="41">
        <v>7.8</v>
      </c>
      <c r="F129" s="42">
        <v>7.8</v>
      </c>
      <c r="G129" s="43">
        <f t="shared" si="21"/>
        <v>-0.10000000000000053</v>
      </c>
      <c r="H129" s="43">
        <f t="shared" si="22"/>
        <v>-1.2658227848101333</v>
      </c>
      <c r="I129" s="44">
        <v>1068170</v>
      </c>
      <c r="J129" s="62">
        <v>8409475.0500000007</v>
      </c>
      <c r="K129" s="46">
        <f>IFERROR(F129/VLOOKUP(B129,[1]Work!$B:$C,2,FALSE)-1,"")</f>
        <v>0.56000000000000005</v>
      </c>
      <c r="V129" s="7" t="str">
        <f t="shared" si="23"/>
        <v>UPDCREIT</v>
      </c>
      <c r="W129" s="52">
        <f t="shared" si="27"/>
        <v>-1.2658227848101333E-2</v>
      </c>
      <c r="X129" s="52">
        <f t="shared" si="24"/>
        <v>0.56000000000000005</v>
      </c>
      <c r="Y129" s="53">
        <f t="shared" si="25"/>
        <v>1068170</v>
      </c>
      <c r="Z129" s="53">
        <f t="shared" si="26"/>
        <v>8409475.0500000007</v>
      </c>
    </row>
    <row r="130" spans="2:26" x14ac:dyDescent="0.3">
      <c r="B130" s="60" t="s">
        <v>151</v>
      </c>
      <c r="C130" s="41">
        <v>5.54</v>
      </c>
      <c r="D130" s="41">
        <v>5.54</v>
      </c>
      <c r="E130" s="41">
        <v>5.54</v>
      </c>
      <c r="F130" s="42">
        <v>5.54</v>
      </c>
      <c r="G130" s="43">
        <f t="shared" si="21"/>
        <v>0</v>
      </c>
      <c r="H130" s="43">
        <f t="shared" si="22"/>
        <v>0</v>
      </c>
      <c r="I130" s="44">
        <v>187189</v>
      </c>
      <c r="J130" s="62">
        <v>1051286.72</v>
      </c>
      <c r="K130" s="46">
        <f>IFERROR(F130/VLOOKUP(B130,[1]Work!$B:$C,2,FALSE)-1,"")</f>
        <v>0.438961038961039</v>
      </c>
      <c r="V130" s="7" t="str">
        <f t="shared" si="23"/>
        <v>UPL</v>
      </c>
      <c r="W130" s="52">
        <f t="shared" si="27"/>
        <v>0</v>
      </c>
      <c r="X130" s="52">
        <f t="shared" si="24"/>
        <v>0.438961038961039</v>
      </c>
      <c r="Y130" s="53">
        <f t="shared" si="25"/>
        <v>187189</v>
      </c>
      <c r="Z130" s="53">
        <f t="shared" si="26"/>
        <v>1051286.72</v>
      </c>
    </row>
    <row r="131" spans="2:26" x14ac:dyDescent="0.3">
      <c r="B131" s="60" t="s">
        <v>152</v>
      </c>
      <c r="C131" s="41">
        <v>2.2000000000000002</v>
      </c>
      <c r="D131" s="41">
        <v>2.2000000000000002</v>
      </c>
      <c r="E131" s="41">
        <v>2.15</v>
      </c>
      <c r="F131" s="42">
        <v>2.15</v>
      </c>
      <c r="G131" s="43">
        <f t="shared" si="21"/>
        <v>-5.0000000000000266E-2</v>
      </c>
      <c r="H131" s="43">
        <f t="shared" si="22"/>
        <v>-2.2727272727272845</v>
      </c>
      <c r="I131" s="44">
        <v>6463265</v>
      </c>
      <c r="J131" s="62">
        <v>14085215.550000001</v>
      </c>
      <c r="K131" s="46">
        <f>IFERROR(F131/VLOOKUP(B131,[1]Work!$B:$C,2,FALSE)-1,"")</f>
        <v>0.58088235294117618</v>
      </c>
      <c r="V131" s="7" t="str">
        <f t="shared" si="23"/>
        <v>VERITASKAP</v>
      </c>
      <c r="W131" s="52">
        <f t="shared" si="27"/>
        <v>-2.2727272727272846E-2</v>
      </c>
      <c r="X131" s="52">
        <f t="shared" si="24"/>
        <v>0.58088235294117618</v>
      </c>
      <c r="Y131" s="53">
        <f t="shared" si="25"/>
        <v>6463265</v>
      </c>
      <c r="Z131" s="53">
        <f t="shared" si="26"/>
        <v>14085215.550000001</v>
      </c>
    </row>
    <row r="132" spans="2:26" x14ac:dyDescent="0.3">
      <c r="B132" s="60" t="s">
        <v>153</v>
      </c>
      <c r="C132" s="41">
        <v>11</v>
      </c>
      <c r="D132" s="41">
        <v>11</v>
      </c>
      <c r="E132" s="41">
        <v>11</v>
      </c>
      <c r="F132" s="42">
        <v>11</v>
      </c>
      <c r="G132" s="43">
        <f t="shared" si="21"/>
        <v>0</v>
      </c>
      <c r="H132" s="43">
        <f t="shared" si="22"/>
        <v>0</v>
      </c>
      <c r="I132" s="44">
        <v>3682279</v>
      </c>
      <c r="J132" s="62">
        <v>40491833.299999997</v>
      </c>
      <c r="K132" s="46">
        <f>IFERROR(F132/VLOOKUP(B132,[1]Work!$B:$C,2,FALSE)-1,"")</f>
        <v>-0.75225225225225223</v>
      </c>
      <c r="V132" s="7" t="str">
        <f t="shared" si="23"/>
        <v>VFDGROUP</v>
      </c>
      <c r="W132" s="52">
        <f t="shared" si="27"/>
        <v>0</v>
      </c>
      <c r="X132" s="52">
        <f t="shared" si="24"/>
        <v>-0.75225225225225223</v>
      </c>
      <c r="Y132" s="53">
        <f t="shared" si="25"/>
        <v>3682279</v>
      </c>
      <c r="Z132" s="53">
        <f t="shared" si="26"/>
        <v>40491833.299999997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f t="shared" si="21"/>
        <v>0</v>
      </c>
      <c r="H133" s="43">
        <f t="shared" si="22"/>
        <v>0</v>
      </c>
      <c r="I133" s="44">
        <v>328277</v>
      </c>
      <c r="J133" s="62">
        <v>25739841.800000001</v>
      </c>
      <c r="K133" s="46">
        <f>IFERROR(F133/VLOOKUP(B133,[1]Work!$B:$C,2,FALSE)-1,"")</f>
        <v>2.5608695652173914</v>
      </c>
      <c r="V133" s="7" t="str">
        <f t="shared" si="23"/>
        <v>VITAFOAM</v>
      </c>
      <c r="W133" s="52">
        <f t="shared" si="27"/>
        <v>0</v>
      </c>
      <c r="X133" s="52">
        <f t="shared" si="24"/>
        <v>2.5608695652173914</v>
      </c>
      <c r="Y133" s="53">
        <f t="shared" si="25"/>
        <v>328277</v>
      </c>
      <c r="Z133" s="53">
        <f t="shared" si="26"/>
        <v>25739841.800000001</v>
      </c>
    </row>
    <row r="134" spans="2:26" x14ac:dyDescent="0.3">
      <c r="B134" s="60" t="s">
        <v>155</v>
      </c>
      <c r="C134" s="41">
        <v>134</v>
      </c>
      <c r="D134" s="41">
        <v>130</v>
      </c>
      <c r="E134" s="41">
        <v>130</v>
      </c>
      <c r="F134" s="42">
        <v>130</v>
      </c>
      <c r="G134" s="43">
        <f t="shared" si="21"/>
        <v>-4</v>
      </c>
      <c r="H134" s="43">
        <f t="shared" si="22"/>
        <v>-2.9850746268656714</v>
      </c>
      <c r="I134" s="44">
        <v>2533583</v>
      </c>
      <c r="J134" s="62">
        <v>329474810.30000001</v>
      </c>
      <c r="K134" s="46">
        <f>IFERROR(F134/VLOOKUP(B134,[1]Work!$B:$C,2,FALSE)-1,"")</f>
        <v>0.85847033595425293</v>
      </c>
      <c r="V134" s="7" t="str">
        <f t="shared" si="23"/>
        <v>WAPCO</v>
      </c>
      <c r="W134" s="52">
        <f t="shared" si="27"/>
        <v>-2.9850746268656712E-2</v>
      </c>
      <c r="X134" s="52">
        <f t="shared" si="24"/>
        <v>0.85847033595425293</v>
      </c>
      <c r="Y134" s="53">
        <f t="shared" si="25"/>
        <v>2533583</v>
      </c>
      <c r="Z134" s="53">
        <f t="shared" si="26"/>
        <v>329474810.30000001</v>
      </c>
    </row>
    <row r="135" spans="2:26" x14ac:dyDescent="0.3">
      <c r="B135" s="60" t="s">
        <v>156</v>
      </c>
      <c r="C135" s="41">
        <v>3.5</v>
      </c>
      <c r="D135" s="41">
        <v>3.6</v>
      </c>
      <c r="E135" s="41">
        <v>3.55</v>
      </c>
      <c r="F135" s="42">
        <v>3.58</v>
      </c>
      <c r="G135" s="43">
        <f t="shared" si="21"/>
        <v>8.0000000000000071E-2</v>
      </c>
      <c r="H135" s="43">
        <f t="shared" si="22"/>
        <v>2.2857142857142878</v>
      </c>
      <c r="I135" s="44">
        <v>2439212</v>
      </c>
      <c r="J135" s="62">
        <v>8701986.6199999992</v>
      </c>
      <c r="K135" s="46">
        <f>IFERROR(F135/VLOOKUP(B135,[1]Work!$B:$C,2,FALSE)-1,"")</f>
        <v>0.59111111111111114</v>
      </c>
      <c r="V135" s="7" t="str">
        <f t="shared" si="23"/>
        <v>WAPIC</v>
      </c>
      <c r="W135" s="52">
        <f t="shared" si="27"/>
        <v>2.2857142857142878E-2</v>
      </c>
      <c r="X135" s="52">
        <f t="shared" si="24"/>
        <v>0.59111111111111114</v>
      </c>
      <c r="Y135" s="53">
        <f t="shared" si="25"/>
        <v>2439212</v>
      </c>
      <c r="Z135" s="53">
        <f t="shared" si="26"/>
        <v>8701986.6199999992</v>
      </c>
    </row>
    <row r="136" spans="2:26" x14ac:dyDescent="0.3">
      <c r="B136" s="60" t="s">
        <v>157</v>
      </c>
      <c r="C136" s="41">
        <v>23</v>
      </c>
      <c r="D136" s="41">
        <v>23</v>
      </c>
      <c r="E136" s="41">
        <v>22.05</v>
      </c>
      <c r="F136" s="42">
        <v>22.45</v>
      </c>
      <c r="G136" s="43">
        <f t="shared" si="21"/>
        <v>-0.55000000000000071</v>
      </c>
      <c r="H136" s="43">
        <f t="shared" si="22"/>
        <v>-2.39130434782609</v>
      </c>
      <c r="I136" s="44">
        <v>4375247</v>
      </c>
      <c r="J136" s="62">
        <v>97210383.75</v>
      </c>
      <c r="K136" s="46">
        <f>IFERROR(F136/VLOOKUP(B136,[1]Work!$B:$C,2,FALSE)-1,"")</f>
        <v>1.4670329670329672</v>
      </c>
      <c r="V136" s="7" t="str">
        <f t="shared" si="23"/>
        <v>WEMABANK</v>
      </c>
      <c r="W136" s="52">
        <f t="shared" si="27"/>
        <v>-2.3913043478260902E-2</v>
      </c>
      <c r="X136" s="52">
        <f t="shared" si="24"/>
        <v>1.4670329670329672</v>
      </c>
      <c r="Y136" s="53">
        <f t="shared" si="25"/>
        <v>4375247</v>
      </c>
      <c r="Z136" s="53">
        <f t="shared" si="26"/>
        <v>97210383.75</v>
      </c>
    </row>
    <row r="137" spans="2:26" x14ac:dyDescent="0.3">
      <c r="B137" s="60" t="s">
        <v>158</v>
      </c>
      <c r="C137" s="41">
        <v>69.900000000000006</v>
      </c>
      <c r="D137" s="41">
        <v>69.900000000000006</v>
      </c>
      <c r="E137" s="41">
        <v>68.55</v>
      </c>
      <c r="F137" s="42">
        <v>69</v>
      </c>
      <c r="G137" s="43">
        <f t="shared" ref="G137:G138" si="28">F137-C137</f>
        <v>-0.90000000000000568</v>
      </c>
      <c r="H137" s="43">
        <f t="shared" ref="H137:H138" si="29">G137/C137*100</f>
        <v>-1.2875536480686776</v>
      </c>
      <c r="I137" s="44">
        <v>6672810</v>
      </c>
      <c r="J137" s="62">
        <v>461776367.44999999</v>
      </c>
      <c r="K137" s="46">
        <f>IFERROR(F137/VLOOKUP(B137,[1]Work!$B:$C,2,FALSE)-1,"")</f>
        <v>0.51648351648351642</v>
      </c>
      <c r="V137" s="7" t="str">
        <f t="shared" ref="V137:V138" si="30">IF(ISTEXT(B137),B137,"")</f>
        <v>ZENITHBANK</v>
      </c>
      <c r="W137" s="52">
        <f t="shared" si="27"/>
        <v>-1.2875536480686775E-2</v>
      </c>
      <c r="X137" s="52">
        <f t="shared" ref="X137:X138" si="31">IF(ISTEXT(B137),K137,"")</f>
        <v>0.51648351648351642</v>
      </c>
      <c r="Y137" s="53">
        <f t="shared" ref="Y137:Y138" si="32">IF(ISTEXT(B137),I137,"")</f>
        <v>6672810</v>
      </c>
      <c r="Z137" s="53">
        <f t="shared" ref="Z137:Z138" si="33">IF(ISTEXT(B137),J137,"")</f>
        <v>461776367.44999999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2025-08-28T13:48:10Z</dcterms:created>
  <dcterms:modified xsi:type="dcterms:W3CDTF">2025-08-28T13:50:11Z</dcterms:modified>
</cp:coreProperties>
</file>