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059234B-B752-4A83-8F6E-FE89DB279873}" xr6:coauthVersionLast="47" xr6:coauthVersionMax="47" xr10:uidLastSave="{00000000-0000-0000-0000-000000000000}"/>
  <bookViews>
    <workbookView xWindow="-108" yWindow="-108" windowWidth="23256" windowHeight="12456" xr2:uid="{2BD7AD42-6E30-4C3A-B595-A58209E7786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W15" i="1"/>
  <c r="V15" i="1"/>
  <c r="X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W9" i="1"/>
  <c r="V9" i="1"/>
  <c r="X9" i="1"/>
  <c r="T8" i="1"/>
  <c r="AQ14" i="1" l="1"/>
  <c r="AP14" i="1" s="1"/>
  <c r="AT10" i="1"/>
  <c r="AS10" i="1" s="1"/>
  <c r="AT13" i="1"/>
  <c r="AS13" i="1" s="1"/>
  <c r="AC15" i="1"/>
  <c r="AC14" i="1"/>
  <c r="AE14" i="1"/>
  <c r="AD14" i="1" s="1"/>
  <c r="AK15" i="1"/>
  <c r="AJ15" i="1" s="1"/>
  <c r="AN11" i="1"/>
  <c r="AM11" i="1" s="1"/>
  <c r="AN9" i="1"/>
  <c r="AM9" i="1" s="1"/>
  <c r="AN12" i="1"/>
  <c r="AM12" i="1" s="1"/>
  <c r="AQ11" i="1"/>
  <c r="AP11" i="1" s="1"/>
  <c r="AC17" i="1"/>
  <c r="AE11" i="1"/>
  <c r="AD11" i="1" s="1"/>
  <c r="AC9" i="1"/>
  <c r="AB9" i="1" s="1" a="1"/>
  <c r="AB9" i="1" s="1"/>
  <c r="AE13" i="1"/>
  <c r="AD13" i="1" s="1"/>
  <c r="AC11" i="1"/>
  <c r="AE15" i="1"/>
  <c r="AD15" i="1" s="1"/>
  <c r="AC13" i="1"/>
  <c r="AC10" i="1"/>
  <c r="AE18" i="1"/>
  <c r="AD18" i="1" s="1"/>
  <c r="AC16" i="1"/>
  <c r="AE10" i="1"/>
  <c r="AD10" i="1" s="1"/>
  <c r="AH5" i="1"/>
  <c r="AC18" i="1"/>
  <c r="AE12" i="1"/>
  <c r="AD12" i="1" s="1"/>
  <c r="AQ16" i="1"/>
  <c r="AP16" i="1" s="1"/>
  <c r="AN14" i="1"/>
  <c r="AM14" i="1" s="1"/>
  <c r="AK12" i="1"/>
  <c r="AJ12" i="1" s="1"/>
  <c r="AN16" i="1"/>
  <c r="AM16" i="1" s="1"/>
  <c r="AK14" i="1"/>
  <c r="AJ14" i="1" s="1"/>
  <c r="AK16" i="1"/>
  <c r="AJ16" i="1" s="1"/>
  <c r="AK13" i="1"/>
  <c r="AJ13" i="1" s="1"/>
  <c r="AN13" i="1"/>
  <c r="AM13" i="1" s="1"/>
  <c r="AK11" i="1"/>
  <c r="AJ11" i="1" s="1"/>
  <c r="AN10" i="1"/>
  <c r="AM10" i="1" s="1"/>
  <c r="AN18" i="1"/>
  <c r="AM18" i="1" s="1"/>
  <c r="AN15" i="1"/>
  <c r="AM15" i="1" s="1"/>
  <c r="AT15" i="1"/>
  <c r="AS15" i="1" s="1"/>
  <c r="AE16" i="1"/>
  <c r="AD16" i="1" s="1"/>
  <c r="AE17" i="1"/>
  <c r="AD17" i="1" s="1"/>
  <c r="AK17" i="1"/>
  <c r="AJ17" i="1" s="1"/>
  <c r="AK18" i="1"/>
  <c r="AJ18" i="1" s="1"/>
  <c r="AT14" i="1"/>
  <c r="AS14" i="1" s="1"/>
  <c r="P8" i="1"/>
  <c r="AQ17" i="1"/>
  <c r="AP17" i="1" s="1"/>
  <c r="AQ9" i="1"/>
  <c r="AP9" i="1" s="1"/>
  <c r="AT16" i="1"/>
  <c r="AS16" i="1" s="1"/>
  <c r="P21" i="1"/>
  <c r="O21" i="1"/>
  <c r="N21" i="1"/>
  <c r="Q21" i="1" s="1"/>
  <c r="AT18" i="1"/>
  <c r="AS18" i="1" s="1"/>
  <c r="AE9" i="1"/>
  <c r="AD9" i="1" s="1"/>
  <c r="AK10" i="1"/>
  <c r="AJ10" i="1" s="1"/>
  <c r="AC12" i="1"/>
  <c r="AQ13" i="1"/>
  <c r="AP13" i="1" s="1"/>
  <c r="AN17" i="1"/>
  <c r="AM17" i="1" s="1"/>
  <c r="AK9" i="1"/>
  <c r="AJ9" i="1" s="1"/>
  <c r="AT11" i="1"/>
  <c r="AS11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B10" i="1" l="1" a="1"/>
  <c r="AB10" i="1" s="1"/>
  <c r="AB13" i="1" a="1"/>
  <c r="AB13" i="1" s="1"/>
  <c r="AB15" i="1" a="1"/>
  <c r="AB15" i="1" s="1"/>
  <c r="AB12" i="1" a="1"/>
  <c r="AB12" i="1" s="1"/>
  <c r="AB18" i="1" a="1"/>
  <c r="AB18" i="1" s="1"/>
  <c r="AB11" i="1" a="1"/>
  <c r="AB11" i="1" s="1"/>
  <c r="AH18" i="1"/>
  <c r="AH10" i="1"/>
  <c r="AH12" i="1"/>
  <c r="AH17" i="1"/>
  <c r="AH9" i="1"/>
  <c r="AG9" i="1" s="1" a="1"/>
  <c r="AG9" i="1" s="1"/>
  <c r="AH11" i="1"/>
  <c r="AH14" i="1"/>
  <c r="AH16" i="1"/>
  <c r="AH15" i="1"/>
  <c r="AH13" i="1"/>
  <c r="AG13" i="1" s="1" a="1"/>
  <c r="AG13" i="1" s="1"/>
  <c r="AB16" i="1" a="1"/>
  <c r="AB16" i="1" s="1"/>
  <c r="AB17" i="1" a="1"/>
  <c r="AB17" i="1" s="1"/>
  <c r="AB14" i="1" a="1"/>
  <c r="AB14" i="1" s="1"/>
  <c r="AG17" i="1" l="1" a="1"/>
  <c r="AG17" i="1" s="1"/>
  <c r="AG12" i="1" a="1"/>
  <c r="AG12" i="1" s="1"/>
  <c r="AG15" i="1" a="1"/>
  <c r="AG15" i="1" s="1"/>
  <c r="AG16" i="1" a="1"/>
  <c r="AG16" i="1" s="1"/>
  <c r="AG10" i="1" a="1"/>
  <c r="AG10" i="1" s="1"/>
  <c r="AG14" i="1" a="1"/>
  <c r="AG14" i="1" s="1"/>
  <c r="AG18" i="1" a="1"/>
  <c r="AG18" i="1" s="1"/>
  <c r="AG11" i="1" a="1"/>
  <c r="AG11" i="1" s="1"/>
  <c r="N9" i="1" l="1" a="1"/>
  <c r="N13" i="1"/>
  <c r="N11" i="1"/>
  <c r="N18" i="1"/>
  <c r="N10" i="1"/>
  <c r="N9" i="1"/>
  <c r="N17" i="1"/>
  <c r="N16" i="1"/>
  <c r="N15" i="1"/>
  <c r="N14" i="1"/>
  <c r="N12" i="1"/>
  <c r="O12" i="1" l="1"/>
  <c r="T12" i="1"/>
  <c r="P12" i="1" s="1"/>
  <c r="O13" i="1"/>
  <c r="T13" i="1"/>
  <c r="P13" i="1" s="1"/>
  <c r="O16" i="1"/>
  <c r="T16" i="1"/>
  <c r="P16" i="1" s="1"/>
  <c r="O17" i="1"/>
  <c r="T17" i="1"/>
  <c r="P17" i="1" s="1"/>
  <c r="O9" i="1"/>
  <c r="T9" i="1"/>
  <c r="P9" i="1" s="1"/>
  <c r="O10" i="1"/>
  <c r="T10" i="1"/>
  <c r="P10" i="1" s="1"/>
  <c r="O11" i="1"/>
  <c r="T11" i="1"/>
  <c r="P11" i="1" s="1"/>
  <c r="O14" i="1"/>
  <c r="T14" i="1"/>
  <c r="P14" i="1" s="1"/>
  <c r="O15" i="1"/>
  <c r="T15" i="1"/>
  <c r="P15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<sst xmlns="http://schemas.openxmlformats.org/spreadsheetml/2006/main" count="159" uniqueCount="157">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</sst>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865CAE1-AE56-48E5-A5B7-D50C5FB01388}"/>
    <cellStyle name="Normal" xfId="0" builtinId="0"/>
    <cellStyle name="Percent 2" xfId="2" xr:uid="{669A2427-6118-4199-AE64-F59F70FD5A47}"/>
    <cellStyle name="Percent 4" xfId="3" xr:uid="{F75D6CCD-A374-447F-BDDB-45E47CF0F7D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513D4E3-BE9F-4377-9306-D84D644B3D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B1BD442-0F4C-4423-91B5-1F86ACF24F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8C4B831-D9B8-48DC-8E0F-810975B245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3E258BE-13DB-4F0E-82C6-463DEFDCBA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7F758D8-690D-4D8A-B04E-1D994BA2FD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1B753DC-64F8-41D3-BF65-666A0BBA85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B12C15C-2B95-4B42-9235-A6EAEEB58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11752</v>
          </cell>
          <cell r="J44">
            <v>80864.55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383420</v>
          </cell>
          <cell r="J45">
            <v>1627207.28</v>
          </cell>
        </row>
        <row r="46">
          <cell r="B46" t="str">
            <v>ACADEMY</v>
          </cell>
          <cell r="C46">
            <v>8.85</v>
          </cell>
          <cell r="F46">
            <v>8.85</v>
          </cell>
          <cell r="I46">
            <v>53927</v>
          </cell>
          <cell r="J46">
            <v>484039.92</v>
          </cell>
        </row>
        <row r="47">
          <cell r="B47" t="str">
            <v>ACCESSCORP</v>
          </cell>
          <cell r="C47">
            <v>25.9</v>
          </cell>
          <cell r="F47">
            <v>26.5</v>
          </cell>
          <cell r="I47">
            <v>40277572</v>
          </cell>
          <cell r="J47">
            <v>1059311132.25</v>
          </cell>
        </row>
        <row r="48">
          <cell r="B48" t="str">
            <v>AFRIPRUD</v>
          </cell>
          <cell r="C48">
            <v>15</v>
          </cell>
          <cell r="F48">
            <v>15.05</v>
          </cell>
          <cell r="I48">
            <v>1193052</v>
          </cell>
          <cell r="J48">
            <v>18216413.699999999</v>
          </cell>
        </row>
        <row r="49">
          <cell r="B49" t="str">
            <v>AIICO</v>
          </cell>
          <cell r="C49">
            <v>4</v>
          </cell>
          <cell r="F49">
            <v>4.2</v>
          </cell>
          <cell r="I49">
            <v>14275169</v>
          </cell>
          <cell r="J49">
            <v>59175023.710000001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23</v>
          </cell>
          <cell r="J50">
            <v>58454.5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1500</v>
          </cell>
          <cell r="J51">
            <v>10725</v>
          </cell>
        </row>
        <row r="52">
          <cell r="B52" t="str">
            <v>ARADEL</v>
          </cell>
          <cell r="C52">
            <v>511.2</v>
          </cell>
          <cell r="F52">
            <v>530</v>
          </cell>
          <cell r="I52">
            <v>43432242</v>
          </cell>
          <cell r="J52">
            <v>23008775621.099987</v>
          </cell>
        </row>
        <row r="53">
          <cell r="B53" t="str">
            <v>AUSTINLAZ</v>
          </cell>
          <cell r="C53">
            <v>2.87</v>
          </cell>
          <cell r="F53">
            <v>2.87</v>
          </cell>
          <cell r="I53">
            <v>37281</v>
          </cell>
          <cell r="J53">
            <v>112584.99</v>
          </cell>
        </row>
        <row r="54">
          <cell r="B54" t="str">
            <v>BERGER</v>
          </cell>
          <cell r="C54">
            <v>35.5</v>
          </cell>
          <cell r="F54">
            <v>39</v>
          </cell>
          <cell r="I54">
            <v>257928</v>
          </cell>
          <cell r="J54">
            <v>9849713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61806</v>
          </cell>
          <cell r="J55">
            <v>27044777.800000001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405054</v>
          </cell>
          <cell r="J56">
            <v>57026284.100000001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18808</v>
          </cell>
          <cell r="J57">
            <v>10369506.800000001</v>
          </cell>
        </row>
        <row r="58">
          <cell r="B58" t="str">
            <v>CADBURY</v>
          </cell>
          <cell r="C58">
            <v>60</v>
          </cell>
          <cell r="F58">
            <v>62.8</v>
          </cell>
          <cell r="I58">
            <v>634631</v>
          </cell>
          <cell r="J58">
            <v>38491236.549999997</v>
          </cell>
        </row>
        <row r="59">
          <cell r="B59" t="str">
            <v>CAP</v>
          </cell>
          <cell r="C59">
            <v>65</v>
          </cell>
          <cell r="F59">
            <v>65</v>
          </cell>
          <cell r="I59">
            <v>100899</v>
          </cell>
          <cell r="J59">
            <v>6551699.0499999998</v>
          </cell>
        </row>
        <row r="60">
          <cell r="B60" t="str">
            <v>CAVERTON</v>
          </cell>
          <cell r="C60">
            <v>6.4</v>
          </cell>
          <cell r="F60">
            <v>6.41</v>
          </cell>
          <cell r="I60">
            <v>774318</v>
          </cell>
          <cell r="J60">
            <v>5000069.38</v>
          </cell>
        </row>
        <row r="61">
          <cell r="B61" t="str">
            <v>CHAMPION</v>
          </cell>
          <cell r="C61">
            <v>16.7</v>
          </cell>
          <cell r="F61">
            <v>17</v>
          </cell>
          <cell r="I61">
            <v>3948523</v>
          </cell>
          <cell r="J61">
            <v>63154556.859999999</v>
          </cell>
        </row>
        <row r="62">
          <cell r="B62" t="str">
            <v>CHAMS</v>
          </cell>
          <cell r="C62">
            <v>2.96</v>
          </cell>
          <cell r="F62">
            <v>3.03</v>
          </cell>
          <cell r="I62">
            <v>10156059</v>
          </cell>
          <cell r="J62">
            <v>30378187.940000001</v>
          </cell>
        </row>
        <row r="63">
          <cell r="B63" t="str">
            <v>CHELLARAM</v>
          </cell>
          <cell r="C63">
            <v>11</v>
          </cell>
          <cell r="F63">
            <v>12.1</v>
          </cell>
          <cell r="I63">
            <v>837351</v>
          </cell>
          <cell r="J63">
            <v>9747602.8000000007</v>
          </cell>
        </row>
        <row r="64">
          <cell r="B64" t="str">
            <v>CILEASING</v>
          </cell>
          <cell r="C64">
            <v>6.5</v>
          </cell>
          <cell r="F64">
            <v>6</v>
          </cell>
          <cell r="I64">
            <v>1249780</v>
          </cell>
          <cell r="J64">
            <v>7685450.9699999997</v>
          </cell>
        </row>
        <row r="65">
          <cell r="B65" t="str">
            <v>CONHALLPLC</v>
          </cell>
          <cell r="C65">
            <v>4.4000000000000004</v>
          </cell>
          <cell r="F65">
            <v>4.21</v>
          </cell>
          <cell r="I65">
            <v>2344331</v>
          </cell>
          <cell r="J65">
            <v>10097410.539999999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35997</v>
          </cell>
          <cell r="J66">
            <v>7161219.7999999998</v>
          </cell>
        </row>
        <row r="67">
          <cell r="B67" t="str">
            <v>CORNERST</v>
          </cell>
          <cell r="C67">
            <v>7.5</v>
          </cell>
          <cell r="F67">
            <v>7.08</v>
          </cell>
          <cell r="I67">
            <v>2850104</v>
          </cell>
          <cell r="J67">
            <v>19561427.210000001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422005</v>
          </cell>
          <cell r="J68">
            <v>17910474.5</v>
          </cell>
        </row>
        <row r="69">
          <cell r="B69" t="str">
            <v>CUTIX</v>
          </cell>
          <cell r="C69">
            <v>3.5</v>
          </cell>
          <cell r="F69">
            <v>3.5</v>
          </cell>
          <cell r="I69">
            <v>6224710</v>
          </cell>
          <cell r="J69">
            <v>22445226.899999999</v>
          </cell>
        </row>
        <row r="70">
          <cell r="B70" t="str">
            <v>CWG</v>
          </cell>
          <cell r="C70">
            <v>16.45</v>
          </cell>
          <cell r="F70">
            <v>17</v>
          </cell>
          <cell r="I70">
            <v>2027703</v>
          </cell>
          <cell r="J70">
            <v>33821241.799999997</v>
          </cell>
        </row>
        <row r="71">
          <cell r="B71" t="str">
            <v>DAARCOMM</v>
          </cell>
          <cell r="C71">
            <v>1.03</v>
          </cell>
          <cell r="F71">
            <v>1.04</v>
          </cell>
          <cell r="I71">
            <v>11239628</v>
          </cell>
          <cell r="J71">
            <v>11864431.34</v>
          </cell>
        </row>
        <row r="72">
          <cell r="B72" t="str">
            <v>DANGCEM</v>
          </cell>
          <cell r="C72">
            <v>520.20000000000005</v>
          </cell>
          <cell r="F72">
            <v>528</v>
          </cell>
          <cell r="I72">
            <v>1332690</v>
          </cell>
          <cell r="J72">
            <v>680617194.20000005</v>
          </cell>
        </row>
        <row r="73">
          <cell r="B73" t="str">
            <v>DANGSUGAR</v>
          </cell>
          <cell r="C73">
            <v>60</v>
          </cell>
          <cell r="F73">
            <v>60</v>
          </cell>
          <cell r="I73">
            <v>866516</v>
          </cell>
          <cell r="J73">
            <v>50967905.299999997</v>
          </cell>
        </row>
        <row r="74">
          <cell r="B74" t="str">
            <v>DEAPCAP</v>
          </cell>
          <cell r="C74">
            <v>1.84</v>
          </cell>
          <cell r="F74">
            <v>1.72</v>
          </cell>
          <cell r="I74">
            <v>1918133</v>
          </cell>
          <cell r="J74">
            <v>3342131.59</v>
          </cell>
        </row>
        <row r="75">
          <cell r="B75" t="str">
            <v>ELLAHLAKES</v>
          </cell>
          <cell r="C75">
            <v>13.02</v>
          </cell>
          <cell r="F75">
            <v>14</v>
          </cell>
          <cell r="I75">
            <v>7711774</v>
          </cell>
          <cell r="J75">
            <v>106239481.5</v>
          </cell>
        </row>
        <row r="76">
          <cell r="B76" t="str">
            <v>ENAMELWA</v>
          </cell>
          <cell r="C76">
            <v>35.1</v>
          </cell>
          <cell r="F76">
            <v>35.1</v>
          </cell>
          <cell r="I76">
            <v>1300</v>
          </cell>
          <cell r="J76">
            <v>49772</v>
          </cell>
        </row>
        <row r="77">
          <cell r="B77" t="str">
            <v>ETERNA</v>
          </cell>
          <cell r="C77">
            <v>31</v>
          </cell>
          <cell r="F77">
            <v>31</v>
          </cell>
          <cell r="I77">
            <v>202013</v>
          </cell>
          <cell r="J77">
            <v>6386219.0999999996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314840</v>
          </cell>
          <cell r="J78">
            <v>11072940.65</v>
          </cell>
        </row>
        <row r="79">
          <cell r="B79" t="str">
            <v>ETRANZACT</v>
          </cell>
          <cell r="C79">
            <v>12.4</v>
          </cell>
          <cell r="F79">
            <v>12.4</v>
          </cell>
          <cell r="I79">
            <v>191002</v>
          </cell>
          <cell r="J79">
            <v>2597627.2000000002</v>
          </cell>
        </row>
        <row r="80">
          <cell r="B80" t="str">
            <v>EUNISELL</v>
          </cell>
          <cell r="C80">
            <v>25.45</v>
          </cell>
          <cell r="F80">
            <v>25.4</v>
          </cell>
          <cell r="I80">
            <v>449201</v>
          </cell>
          <cell r="J80">
            <v>11066228.35</v>
          </cell>
        </row>
        <row r="81">
          <cell r="B81" t="str">
            <v>FCMB</v>
          </cell>
          <cell r="C81">
            <v>10.75</v>
          </cell>
          <cell r="F81">
            <v>10.8</v>
          </cell>
          <cell r="I81">
            <v>287767914</v>
          </cell>
          <cell r="J81">
            <v>3107827984.3500028</v>
          </cell>
        </row>
        <row r="82">
          <cell r="B82" t="str">
            <v>FIDELITYBK</v>
          </cell>
          <cell r="C82">
            <v>20.55</v>
          </cell>
          <cell r="F82">
            <v>20.6</v>
          </cell>
          <cell r="I82">
            <v>17807209</v>
          </cell>
          <cell r="J82">
            <v>366361581.39999998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393868</v>
          </cell>
          <cell r="J83">
            <v>15415416.1</v>
          </cell>
        </row>
        <row r="84">
          <cell r="B84" t="str">
            <v>FIRSTHOLDCO</v>
          </cell>
          <cell r="C84">
            <v>30.5</v>
          </cell>
          <cell r="F84">
            <v>30.5</v>
          </cell>
          <cell r="I84">
            <v>12154779</v>
          </cell>
          <cell r="J84">
            <v>370604775.35000002</v>
          </cell>
        </row>
        <row r="85">
          <cell r="B85" t="str">
            <v>FTNCOCOA</v>
          </cell>
          <cell r="C85">
            <v>5.4</v>
          </cell>
          <cell r="F85">
            <v>5.94</v>
          </cell>
          <cell r="I85">
            <v>2078994</v>
          </cell>
          <cell r="J85">
            <v>12260938.130000001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1440</v>
          </cell>
          <cell r="J86">
            <v>1479456</v>
          </cell>
        </row>
        <row r="87">
          <cell r="B87" t="str">
            <v>GTCO</v>
          </cell>
          <cell r="C87">
            <v>92.5</v>
          </cell>
          <cell r="F87">
            <v>92.4</v>
          </cell>
          <cell r="I87">
            <v>22399745</v>
          </cell>
          <cell r="J87">
            <v>2067412284.75</v>
          </cell>
        </row>
        <row r="88">
          <cell r="B88" t="str">
            <v>GUINEAINS</v>
          </cell>
          <cell r="C88">
            <v>1.64</v>
          </cell>
          <cell r="F88">
            <v>1.57</v>
          </cell>
          <cell r="I88">
            <v>1979406</v>
          </cell>
          <cell r="J88">
            <v>3129840.94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392711</v>
          </cell>
          <cell r="J89">
            <v>52633096.799999997</v>
          </cell>
        </row>
        <row r="90">
          <cell r="B90" t="str">
            <v>HMCALL</v>
          </cell>
          <cell r="C90">
            <v>4.0999999999999996</v>
          </cell>
          <cell r="F90">
            <v>4.25</v>
          </cell>
          <cell r="I90">
            <v>256804</v>
          </cell>
          <cell r="J90">
            <v>1084037.5</v>
          </cell>
        </row>
        <row r="91">
          <cell r="B91" t="str">
            <v>HONYFLOUR</v>
          </cell>
          <cell r="C91">
            <v>22.1</v>
          </cell>
          <cell r="F91">
            <v>22.1</v>
          </cell>
          <cell r="I91">
            <v>1042694</v>
          </cell>
          <cell r="J91">
            <v>23369529.5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42378</v>
          </cell>
          <cell r="J92">
            <v>903971.75</v>
          </cell>
        </row>
        <row r="93">
          <cell r="B93" t="str">
            <v>IMG</v>
          </cell>
          <cell r="C93">
            <v>33.299999999999997</v>
          </cell>
          <cell r="F93">
            <v>33.299999999999997</v>
          </cell>
          <cell r="I93">
            <v>6788</v>
          </cell>
          <cell r="J93">
            <v>242596.05</v>
          </cell>
        </row>
        <row r="94">
          <cell r="B94" t="str">
            <v>INTBREW</v>
          </cell>
          <cell r="C94">
            <v>12.8</v>
          </cell>
          <cell r="F94">
            <v>12.35</v>
          </cell>
          <cell r="I94">
            <v>1115718</v>
          </cell>
          <cell r="J94">
            <v>13699081.25</v>
          </cell>
        </row>
        <row r="95">
          <cell r="B95" t="str">
            <v>JAIZBANK</v>
          </cell>
          <cell r="C95">
            <v>4.51</v>
          </cell>
          <cell r="F95">
            <v>4.5</v>
          </cell>
          <cell r="I95">
            <v>8798349</v>
          </cell>
          <cell r="J95">
            <v>40136994.719999999</v>
          </cell>
        </row>
        <row r="96">
          <cell r="B96" t="str">
            <v>JAPAULGOLD</v>
          </cell>
          <cell r="C96">
            <v>2.78</v>
          </cell>
          <cell r="F96">
            <v>2.7</v>
          </cell>
          <cell r="I96">
            <v>25284664</v>
          </cell>
          <cell r="J96">
            <v>67257578.969999999</v>
          </cell>
        </row>
        <row r="97">
          <cell r="B97" t="str">
            <v>JBERGER</v>
          </cell>
          <cell r="C97">
            <v>146.1</v>
          </cell>
          <cell r="F97">
            <v>146.1</v>
          </cell>
          <cell r="I97">
            <v>28378</v>
          </cell>
          <cell r="J97">
            <v>3766710.1</v>
          </cell>
        </row>
        <row r="98">
          <cell r="B98" t="str">
            <v>JOHNHOLT</v>
          </cell>
          <cell r="C98">
            <v>6.8</v>
          </cell>
          <cell r="F98">
            <v>6.8</v>
          </cell>
          <cell r="I98">
            <v>200928</v>
          </cell>
          <cell r="J98">
            <v>1446290.6</v>
          </cell>
        </row>
        <row r="99">
          <cell r="B99" t="str">
            <v>JULI</v>
          </cell>
          <cell r="C99">
            <v>9.9</v>
          </cell>
          <cell r="F99">
            <v>9.9</v>
          </cell>
          <cell r="I99">
            <v>4715</v>
          </cell>
          <cell r="J99">
            <v>44085.25</v>
          </cell>
        </row>
        <row r="100">
          <cell r="B100" t="str">
            <v>LASACO</v>
          </cell>
          <cell r="C100">
            <v>3.32</v>
          </cell>
          <cell r="F100">
            <v>3.26</v>
          </cell>
          <cell r="I100">
            <v>2571425</v>
          </cell>
          <cell r="J100">
            <v>8337417.6399999997</v>
          </cell>
        </row>
        <row r="101">
          <cell r="B101" t="str">
            <v>LEARNAFRCA</v>
          </cell>
          <cell r="C101">
            <v>7.26</v>
          </cell>
          <cell r="F101">
            <v>7.6</v>
          </cell>
          <cell r="I101">
            <v>1056279</v>
          </cell>
          <cell r="J101">
            <v>8018997.7400000002</v>
          </cell>
        </row>
        <row r="102">
          <cell r="B102" t="str">
            <v>LEGENDINT</v>
          </cell>
          <cell r="C102">
            <v>5.5</v>
          </cell>
          <cell r="F102">
            <v>5.5</v>
          </cell>
          <cell r="I102">
            <v>714961</v>
          </cell>
          <cell r="J102">
            <v>3926052.9</v>
          </cell>
        </row>
        <row r="103">
          <cell r="B103" t="str">
            <v>LINKASSURE</v>
          </cell>
          <cell r="C103">
            <v>2.04</v>
          </cell>
          <cell r="F103">
            <v>2.14</v>
          </cell>
          <cell r="I103">
            <v>1456032</v>
          </cell>
          <cell r="J103">
            <v>3106700.76</v>
          </cell>
        </row>
        <row r="104">
          <cell r="B104" t="str">
            <v>LIVESTOCK</v>
          </cell>
          <cell r="C104">
            <v>7.4</v>
          </cell>
          <cell r="F104">
            <v>8</v>
          </cell>
          <cell r="I104">
            <v>2317700</v>
          </cell>
          <cell r="J104">
            <v>18473193.399999999</v>
          </cell>
        </row>
        <row r="105">
          <cell r="B105" t="str">
            <v>LIVINGTRUST</v>
          </cell>
          <cell r="C105">
            <v>4.2</v>
          </cell>
          <cell r="F105">
            <v>4.2</v>
          </cell>
          <cell r="I105">
            <v>187468</v>
          </cell>
          <cell r="J105">
            <v>751328.4</v>
          </cell>
        </row>
        <row r="106">
          <cell r="B106" t="str">
            <v>MANSARD</v>
          </cell>
          <cell r="C106">
            <v>16.79</v>
          </cell>
          <cell r="F106">
            <v>16.79</v>
          </cell>
          <cell r="I106">
            <v>467114</v>
          </cell>
          <cell r="J106">
            <v>7545625.2800000003</v>
          </cell>
        </row>
        <row r="107">
          <cell r="B107" t="str">
            <v>MAYBAKER</v>
          </cell>
          <cell r="C107">
            <v>18.05</v>
          </cell>
          <cell r="F107">
            <v>16.25</v>
          </cell>
          <cell r="I107">
            <v>862794</v>
          </cell>
          <cell r="J107">
            <v>14075272.800000001</v>
          </cell>
        </row>
        <row r="108">
          <cell r="B108" t="str">
            <v>MBENEFIT</v>
          </cell>
          <cell r="C108">
            <v>3.92</v>
          </cell>
          <cell r="F108">
            <v>3.95</v>
          </cell>
          <cell r="I108">
            <v>3757092</v>
          </cell>
          <cell r="J108">
            <v>14778814.08</v>
          </cell>
        </row>
        <row r="109">
          <cell r="B109" t="str">
            <v>MCNICHOLS</v>
          </cell>
          <cell r="C109">
            <v>3.8</v>
          </cell>
          <cell r="F109">
            <v>3.8</v>
          </cell>
          <cell r="I109">
            <v>131185</v>
          </cell>
          <cell r="J109">
            <v>485287.74</v>
          </cell>
        </row>
        <row r="110">
          <cell r="B110" t="str">
            <v>MECURE</v>
          </cell>
          <cell r="C110">
            <v>21.6</v>
          </cell>
          <cell r="F110">
            <v>21.6</v>
          </cell>
          <cell r="I110">
            <v>130191</v>
          </cell>
          <cell r="J110">
            <v>2853152.3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37442</v>
          </cell>
          <cell r="J111">
            <v>576011.4</v>
          </cell>
        </row>
        <row r="112">
          <cell r="B112" t="str">
            <v>MORISON</v>
          </cell>
          <cell r="C112">
            <v>3.22</v>
          </cell>
          <cell r="F112">
            <v>3.22</v>
          </cell>
          <cell r="I112">
            <v>33864</v>
          </cell>
          <cell r="J112">
            <v>108397.7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805357</v>
          </cell>
          <cell r="J113">
            <v>332270330.5</v>
          </cell>
        </row>
        <row r="114">
          <cell r="B114" t="str">
            <v>MULTIVERSE</v>
          </cell>
          <cell r="C114">
            <v>11.5</v>
          </cell>
          <cell r="F114">
            <v>11.5</v>
          </cell>
          <cell r="I114">
            <v>122889</v>
          </cell>
          <cell r="J114">
            <v>1445406.55</v>
          </cell>
        </row>
        <row r="115">
          <cell r="B115" t="str">
            <v>NAHCO</v>
          </cell>
          <cell r="C115">
            <v>105</v>
          </cell>
          <cell r="F115">
            <v>103.45</v>
          </cell>
          <cell r="I115">
            <v>1077471</v>
          </cell>
          <cell r="J115">
            <v>112056868.40000001</v>
          </cell>
        </row>
        <row r="116">
          <cell r="B116" t="str">
            <v>NASCON</v>
          </cell>
          <cell r="C116">
            <v>97.4</v>
          </cell>
          <cell r="F116">
            <v>97.4</v>
          </cell>
          <cell r="I116">
            <v>4200261</v>
          </cell>
          <cell r="J116">
            <v>396320930.5</v>
          </cell>
        </row>
        <row r="117">
          <cell r="B117" t="str">
            <v>NB</v>
          </cell>
          <cell r="C117">
            <v>68.5</v>
          </cell>
          <cell r="F117">
            <v>69.95</v>
          </cell>
          <cell r="I117">
            <v>50458347</v>
          </cell>
          <cell r="J117">
            <v>3531760005.25</v>
          </cell>
        </row>
        <row r="118">
          <cell r="B118" t="str">
            <v>NCR</v>
          </cell>
          <cell r="C118">
            <v>13.95</v>
          </cell>
          <cell r="F118">
            <v>13.95</v>
          </cell>
          <cell r="I118">
            <v>79313</v>
          </cell>
          <cell r="J118">
            <v>1198409.7</v>
          </cell>
        </row>
        <row r="119">
          <cell r="B119" t="str">
            <v>NEIMETH</v>
          </cell>
          <cell r="C119">
            <v>6</v>
          </cell>
          <cell r="F119">
            <v>6.27</v>
          </cell>
          <cell r="I119">
            <v>1539641</v>
          </cell>
          <cell r="J119">
            <v>9331822.9800000004</v>
          </cell>
        </row>
        <row r="120">
          <cell r="B120" t="str">
            <v>NEM</v>
          </cell>
          <cell r="C120">
            <v>31.2</v>
          </cell>
          <cell r="F120">
            <v>31.2</v>
          </cell>
          <cell r="I120">
            <v>317539</v>
          </cell>
          <cell r="J120">
            <v>8922845.9000000004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14512</v>
          </cell>
          <cell r="J121">
            <v>25673450</v>
          </cell>
        </row>
        <row r="122">
          <cell r="B122" t="str">
            <v>NGXGROUP</v>
          </cell>
          <cell r="C122">
            <v>59.3</v>
          </cell>
          <cell r="F122">
            <v>59.3</v>
          </cell>
          <cell r="I122">
            <v>34697</v>
          </cell>
          <cell r="J122">
            <v>2088791.5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135791</v>
          </cell>
          <cell r="J123">
            <v>15343323.5</v>
          </cell>
        </row>
        <row r="124">
          <cell r="B124" t="str">
            <v>NNFM</v>
          </cell>
          <cell r="C124">
            <v>86.7</v>
          </cell>
          <cell r="F124">
            <v>86.45</v>
          </cell>
          <cell r="I124">
            <v>281688</v>
          </cell>
          <cell r="J124">
            <v>24263309.800000001</v>
          </cell>
        </row>
        <row r="125">
          <cell r="B125" t="str">
            <v>NPFMCRFBK</v>
          </cell>
          <cell r="C125">
            <v>3.2</v>
          </cell>
          <cell r="F125">
            <v>3.02</v>
          </cell>
          <cell r="I125">
            <v>1114134</v>
          </cell>
          <cell r="J125">
            <v>3431268.93</v>
          </cell>
        </row>
        <row r="126">
          <cell r="B126" t="str">
            <v>NSLTECH</v>
          </cell>
          <cell r="C126">
            <v>0.93</v>
          </cell>
          <cell r="F126">
            <v>0.88</v>
          </cell>
          <cell r="I126">
            <v>14344893</v>
          </cell>
          <cell r="J126">
            <v>13153763</v>
          </cell>
        </row>
        <row r="127">
          <cell r="B127" t="str">
            <v>OANDO</v>
          </cell>
          <cell r="C127">
            <v>47.25</v>
          </cell>
          <cell r="F127">
            <v>47.55</v>
          </cell>
          <cell r="I127">
            <v>7313077</v>
          </cell>
          <cell r="J127">
            <v>350733401.89999998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157973</v>
          </cell>
          <cell r="J128">
            <v>145079911</v>
          </cell>
        </row>
        <row r="129">
          <cell r="B129" t="str">
            <v>OMATEK</v>
          </cell>
          <cell r="C129">
            <v>1.38</v>
          </cell>
          <cell r="F129">
            <v>1.38</v>
          </cell>
          <cell r="I129">
            <v>1240571</v>
          </cell>
          <cell r="J129">
            <v>1709777.56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185694</v>
          </cell>
          <cell r="J130">
            <v>254292068.90000001</v>
          </cell>
        </row>
        <row r="131">
          <cell r="B131" t="str">
            <v>PRESTIGE</v>
          </cell>
          <cell r="C131">
            <v>1.76</v>
          </cell>
          <cell r="F131">
            <v>1.87</v>
          </cell>
          <cell r="I131">
            <v>1582207</v>
          </cell>
          <cell r="J131">
            <v>2871376.21</v>
          </cell>
        </row>
        <row r="132">
          <cell r="B132" t="str">
            <v>PZ</v>
          </cell>
          <cell r="C132">
            <v>36.049999999999997</v>
          </cell>
          <cell r="F132">
            <v>36.049999999999997</v>
          </cell>
          <cell r="I132">
            <v>5300449</v>
          </cell>
          <cell r="J132">
            <v>178212554</v>
          </cell>
        </row>
        <row r="133">
          <cell r="B133" t="str">
            <v>REDSTAREX</v>
          </cell>
          <cell r="C133">
            <v>10.5</v>
          </cell>
          <cell r="F133">
            <v>11</v>
          </cell>
          <cell r="I133">
            <v>405812</v>
          </cell>
          <cell r="J133">
            <v>4461246</v>
          </cell>
        </row>
        <row r="134">
          <cell r="B134" t="str">
            <v>REGALINS</v>
          </cell>
          <cell r="C134">
            <v>1.43</v>
          </cell>
          <cell r="F134">
            <v>1.38</v>
          </cell>
          <cell r="I134">
            <v>8871792</v>
          </cell>
          <cell r="J134">
            <v>12839536.01</v>
          </cell>
        </row>
        <row r="135">
          <cell r="B135" t="str">
            <v>ROYALEX</v>
          </cell>
          <cell r="C135">
            <v>2.25</v>
          </cell>
          <cell r="F135">
            <v>2.2599999999999998</v>
          </cell>
          <cell r="I135">
            <v>4951559</v>
          </cell>
          <cell r="J135">
            <v>11113998.52</v>
          </cell>
        </row>
        <row r="136">
          <cell r="B136" t="str">
            <v>RTBRISCOE</v>
          </cell>
          <cell r="C136">
            <v>3.3</v>
          </cell>
          <cell r="F136">
            <v>3.35</v>
          </cell>
          <cell r="I136">
            <v>1034350</v>
          </cell>
          <cell r="J136">
            <v>3473033.49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68027</v>
          </cell>
          <cell r="J137">
            <v>482600.69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22587</v>
          </cell>
          <cell r="J138">
            <v>121053939.90000001</v>
          </cell>
        </row>
        <row r="139">
          <cell r="B139" t="str">
            <v>SFSREIT</v>
          </cell>
          <cell r="C139">
            <v>301.55</v>
          </cell>
          <cell r="F139">
            <v>301.55</v>
          </cell>
          <cell r="I139">
            <v>27951</v>
          </cell>
          <cell r="J139">
            <v>9257265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39723</v>
          </cell>
          <cell r="J140">
            <v>3242688.65</v>
          </cell>
        </row>
        <row r="141">
          <cell r="B141" t="str">
            <v>SOVRENINS</v>
          </cell>
          <cell r="C141">
            <v>2.95</v>
          </cell>
          <cell r="F141">
            <v>2.92</v>
          </cell>
          <cell r="I141">
            <v>12870732</v>
          </cell>
          <cell r="J141">
            <v>37955267.710000001</v>
          </cell>
        </row>
        <row r="142">
          <cell r="B142" t="str">
            <v>STANBIC</v>
          </cell>
          <cell r="C142">
            <v>99.95</v>
          </cell>
          <cell r="F142">
            <v>98</v>
          </cell>
          <cell r="I142">
            <v>906179</v>
          </cell>
          <cell r="J142">
            <v>89095350.75</v>
          </cell>
        </row>
        <row r="143">
          <cell r="B143" t="str">
            <v>STERLINGNG</v>
          </cell>
          <cell r="C143">
            <v>7.5</v>
          </cell>
          <cell r="F143">
            <v>7.5</v>
          </cell>
          <cell r="I143">
            <v>2854013</v>
          </cell>
          <cell r="J143">
            <v>21551698.100000001</v>
          </cell>
        </row>
        <row r="144">
          <cell r="B144" t="str">
            <v>SUNUASSUR</v>
          </cell>
          <cell r="C144">
            <v>5.5</v>
          </cell>
          <cell r="F144">
            <v>5.99</v>
          </cell>
          <cell r="I144">
            <v>450962</v>
          </cell>
          <cell r="J144">
            <v>2668676.0699999998</v>
          </cell>
        </row>
        <row r="145">
          <cell r="B145" t="str">
            <v>TANTALIZER</v>
          </cell>
          <cell r="C145">
            <v>2.4900000000000002</v>
          </cell>
          <cell r="F145">
            <v>2.4</v>
          </cell>
          <cell r="I145">
            <v>2379670</v>
          </cell>
          <cell r="J145">
            <v>5787328.9299999997</v>
          </cell>
        </row>
        <row r="146">
          <cell r="B146" t="str">
            <v>THOMASWY</v>
          </cell>
          <cell r="C146">
            <v>2.7</v>
          </cell>
          <cell r="F146">
            <v>2.5099999999999998</v>
          </cell>
          <cell r="I146">
            <v>6128794</v>
          </cell>
          <cell r="J146">
            <v>15119778.210000001</v>
          </cell>
        </row>
        <row r="147">
          <cell r="B147" t="str">
            <v>TIP</v>
          </cell>
          <cell r="C147">
            <v>11.95</v>
          </cell>
          <cell r="F147">
            <v>11.9</v>
          </cell>
          <cell r="I147">
            <v>1216756</v>
          </cell>
          <cell r="J147">
            <v>14550286.529999999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9447</v>
          </cell>
          <cell r="J148">
            <v>5441474.5999999996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156977</v>
          </cell>
          <cell r="J149">
            <v>24207486.699999999</v>
          </cell>
        </row>
        <row r="150">
          <cell r="B150" t="str">
            <v>TRANSCORP</v>
          </cell>
          <cell r="C150">
            <v>46</v>
          </cell>
          <cell r="F150">
            <v>46.1</v>
          </cell>
          <cell r="I150">
            <v>3071628</v>
          </cell>
          <cell r="J150">
            <v>141819400.84999999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13000</v>
          </cell>
          <cell r="J151">
            <v>30450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101113</v>
          </cell>
          <cell r="J152">
            <v>28575373.800000001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19043</v>
          </cell>
          <cell r="J153">
            <v>96126.78</v>
          </cell>
        </row>
        <row r="154">
          <cell r="B154" t="str">
            <v>UACN</v>
          </cell>
          <cell r="C154">
            <v>73</v>
          </cell>
          <cell r="F154">
            <v>73</v>
          </cell>
          <cell r="I154">
            <v>376927</v>
          </cell>
          <cell r="J154">
            <v>25656416.550000001</v>
          </cell>
        </row>
        <row r="155">
          <cell r="B155" t="str">
            <v>UBA</v>
          </cell>
          <cell r="C155">
            <v>46.95</v>
          </cell>
          <cell r="F155">
            <v>47</v>
          </cell>
          <cell r="I155">
            <v>8521537</v>
          </cell>
          <cell r="J155">
            <v>402583221.5</v>
          </cell>
        </row>
        <row r="156">
          <cell r="B156" t="str">
            <v>UCAP</v>
          </cell>
          <cell r="C156">
            <v>18.899999999999999</v>
          </cell>
          <cell r="F156">
            <v>19.2</v>
          </cell>
          <cell r="I156">
            <v>5769184</v>
          </cell>
          <cell r="J156">
            <v>110343851.15000001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199699</v>
          </cell>
          <cell r="J157">
            <v>10358693.15</v>
          </cell>
        </row>
        <row r="158">
          <cell r="B158" t="str">
            <v>UNILEVER</v>
          </cell>
          <cell r="C158">
            <v>63.15</v>
          </cell>
          <cell r="F158">
            <v>67.150000000000006</v>
          </cell>
          <cell r="I158">
            <v>659058</v>
          </cell>
          <cell r="J158">
            <v>43597233.75</v>
          </cell>
        </row>
        <row r="159">
          <cell r="B159" t="str">
            <v>UNIONDICON</v>
          </cell>
          <cell r="C159">
            <v>10.8</v>
          </cell>
          <cell r="F159">
            <v>9.75</v>
          </cell>
          <cell r="I159">
            <v>512971</v>
          </cell>
          <cell r="J159">
            <v>5038425.45</v>
          </cell>
        </row>
        <row r="160">
          <cell r="B160" t="str">
            <v>UNIVINSURE</v>
          </cell>
          <cell r="C160">
            <v>1.25</v>
          </cell>
          <cell r="F160">
            <v>1.18</v>
          </cell>
          <cell r="I160">
            <v>15499178</v>
          </cell>
          <cell r="J160">
            <v>18986111.34</v>
          </cell>
        </row>
        <row r="161">
          <cell r="B161" t="str">
            <v>UPDC</v>
          </cell>
          <cell r="C161">
            <v>5.89</v>
          </cell>
          <cell r="F161">
            <v>5.89</v>
          </cell>
          <cell r="I161">
            <v>706458</v>
          </cell>
          <cell r="J161">
            <v>4110958.33</v>
          </cell>
        </row>
        <row r="162">
          <cell r="B162" t="str">
            <v>UPDCREIT</v>
          </cell>
          <cell r="C162">
            <v>7.6</v>
          </cell>
          <cell r="F162">
            <v>7.6</v>
          </cell>
          <cell r="I162">
            <v>712845</v>
          </cell>
          <cell r="J162">
            <v>5404905.4000000004</v>
          </cell>
        </row>
        <row r="163">
          <cell r="B163" t="str">
            <v>UPL</v>
          </cell>
          <cell r="C163">
            <v>5.99</v>
          </cell>
          <cell r="F163">
            <v>5.99</v>
          </cell>
          <cell r="I163">
            <v>113413</v>
          </cell>
          <cell r="J163">
            <v>646363.19999999995</v>
          </cell>
        </row>
        <row r="164">
          <cell r="B164" t="str">
            <v>VERITASKAP</v>
          </cell>
          <cell r="C164">
            <v>2.17</v>
          </cell>
          <cell r="F164">
            <v>2.2000000000000002</v>
          </cell>
          <cell r="I164">
            <v>9660066</v>
          </cell>
          <cell r="J164">
            <v>20899806.420000002</v>
          </cell>
        </row>
        <row r="165">
          <cell r="B165" t="str">
            <v>VFDGROUP</v>
          </cell>
          <cell r="C165">
            <v>11</v>
          </cell>
          <cell r="F165">
            <v>10.9</v>
          </cell>
          <cell r="I165">
            <v>2925639</v>
          </cell>
          <cell r="J165">
            <v>31871780.699999999</v>
          </cell>
        </row>
        <row r="166">
          <cell r="B166" t="str">
            <v>VITAFOAM</v>
          </cell>
          <cell r="C166">
            <v>78.45</v>
          </cell>
          <cell r="F166">
            <v>78.45</v>
          </cell>
          <cell r="I166">
            <v>314877</v>
          </cell>
          <cell r="J166">
            <v>24134274.899999999</v>
          </cell>
        </row>
        <row r="167">
          <cell r="B167" t="str">
            <v>WAPCO</v>
          </cell>
          <cell r="C167">
            <v>119.95</v>
          </cell>
          <cell r="F167">
            <v>128</v>
          </cell>
          <cell r="I167">
            <v>3148617</v>
          </cell>
          <cell r="J167">
            <v>397509893.55000001</v>
          </cell>
        </row>
        <row r="168">
          <cell r="B168" t="str">
            <v>WAPIC</v>
          </cell>
          <cell r="C168">
            <v>3.43</v>
          </cell>
          <cell r="F168">
            <v>3.44</v>
          </cell>
          <cell r="I168">
            <v>1224872</v>
          </cell>
          <cell r="J168">
            <v>4229669.57</v>
          </cell>
        </row>
        <row r="169">
          <cell r="B169" t="str">
            <v>WEMABANK</v>
          </cell>
          <cell r="C169">
            <v>21.9</v>
          </cell>
          <cell r="F169">
            <v>21.8</v>
          </cell>
          <cell r="I169">
            <v>652877</v>
          </cell>
          <cell r="J169">
            <v>14186945.699999999</v>
          </cell>
        </row>
        <row r="170">
          <cell r="B170" t="str">
            <v>ZENITHBANK</v>
          </cell>
          <cell r="C170">
            <v>66</v>
          </cell>
          <cell r="F170">
            <v>66</v>
          </cell>
          <cell r="I170">
            <v>29059036</v>
          </cell>
          <cell r="J170">
            <v>1917021239.9000001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1E2CF-218C-44EE-ABAF-A41FB0830E4C}">
  <dimension ref="A1:AV255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COUNTIFS(W9:W216,"&gt;"&amp;LARGE(W9:W216,MIN(AH4,COUNT(W9:W216))))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11752</v>
      </c>
      <c r="J9" s="45">
        <v>80864.55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CHELLARAM</v>
      </c>
      <c r="O9" s="49">
        <f t="shared" ref="O9:O18" si="0">VLOOKUP(N9,$B$9:$F$1048576,5,FALSE)</f>
        <v>12.1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1.1666666666666665</v>
      </c>
      <c r="Y9" s="53">
        <f t="shared" ref="Y9:Y72" si="4">IF(ISTEXT(B9),I9,"")</f>
        <v>11752</v>
      </c>
      <c r="Z9" s="53">
        <f t="shared" ref="Z9:Z72" si="5">IF(ISTEXT(B9),J9,"")</f>
        <v>80864.55</v>
      </c>
      <c r="AA9" s="8">
        <v>1</v>
      </c>
      <c r="AB9" s="54" t="str" cm="1">
        <f t="array" ref="AB9">IF($AC9="","",INDEX($V$9:$V$216,SMALL(IF($W$9:$W$216=$AC9,ROW($V$9:$V$216)-ROW($V$9)+1),COUNTIFS($AC$9:AC9,AC9))))</f>
        <v>MAYBAKER</v>
      </c>
      <c r="AC9" s="55">
        <f>IF(ROWS($AC$9:AC9)&lt;=$AC$5,SMALL($W$9:$W$216,ROWS($AC$9:AC9)),"")</f>
        <v>-9.9722991689750712E-2</v>
      </c>
      <c r="AD9" s="56" t="str">
        <f t="shared" ref="AD9:AD18" si="6">INDEX($V$9:$Z$216,MATCH(AE9,$W$9:$W$216,0)+0,1)</f>
        <v>MAYBAKER</v>
      </c>
      <c r="AE9" s="57">
        <f>_xlfn.MINIFS($W$9:$W$216,$W$9:$W$216,"&lt;&gt;0")</f>
        <v>-9.9722991689750712E-2</v>
      </c>
      <c r="AF9" s="57"/>
      <c r="AG9" s="54" t="str" cm="1">
        <f t="array" ref="AG9">IF($AH9="","",INDEX($V$9:$V$216,SMALL(IF($W$9:$W$216=$AH9,ROW($V$9:$V$216)-ROW($V$9)+1),COUNTIFS($AH$9:AH9,AH9))))</f>
        <v>CHELLARAM</v>
      </c>
      <c r="AH9" s="55">
        <f>IF(ROWS($AH$9:AH9)&lt;=$AH$5,LARGE($W$9:$W$216,ROWS($AH$9:AH9)),"")</f>
        <v>0.1</v>
      </c>
      <c r="AJ9" s="56" t="str">
        <f t="shared" ref="AJ9:AJ18" si="7">INDEX($V$9:$Z$216,MATCH(AK9,$X$9:$X$216,0)+0,1)</f>
        <v>VFDGROUP</v>
      </c>
      <c r="AK9" s="57">
        <f>_xlfn.MINIFS($X$9:$X$216,$X$9:$X$216,"&lt;&gt;0")</f>
        <v>-0.75450450450450446</v>
      </c>
      <c r="AM9" s="56" t="str">
        <f t="shared" ref="AM9:AM18" si="8">INDEX($V$9:$Z$216,MATCH(AN9,$X$9:$X$216,0)+0,1)</f>
        <v>BETAGLAS</v>
      </c>
      <c r="AN9" s="57">
        <f t="shared" ref="AN9:AN18" si="9">LARGE($X$9:$X$216,AA9)</f>
        <v>6.4884437596301998</v>
      </c>
      <c r="AP9" s="56" t="str">
        <f t="shared" ref="AP9:AP18" si="10">INDEX($V$9:$Z$216,MATCH(AQ9,$Y$9:$Y$216,0)+0,1)</f>
        <v>FCMB</v>
      </c>
      <c r="AQ9" s="58">
        <f t="shared" ref="AQ9:AQ18" si="11">LARGE($Y$9:$Y$216,AA9)</f>
        <v>287767914</v>
      </c>
      <c r="AR9" s="58"/>
      <c r="AS9" s="56" t="str">
        <f t="shared" ref="AS9:AS18" si="12">INDEX($V$9:$Z$216,MATCH(AT9,$Z$9:$Z$216,0)+0,1)</f>
        <v>ARADEL</v>
      </c>
      <c r="AT9" s="59">
        <f t="shared" ref="AT9:AT18" si="13">LARGE($Z$9:$Z$216,AA9)</f>
        <v>23008775621.099987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383420</v>
      </c>
      <c r="J10" s="62">
        <v>1627207.28</v>
      </c>
      <c r="K10" s="46">
        <v>2.4959349593495932</v>
      </c>
      <c r="L10" s="47"/>
      <c r="N10" s="48" t="str">
        <v>FTNCOCOA</v>
      </c>
      <c r="O10" s="49">
        <f t="shared" si="0"/>
        <v>5.94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383420</v>
      </c>
      <c r="Z10" s="53">
        <f t="shared" si="5"/>
        <v>1627207.28</v>
      </c>
      <c r="AA10" s="8">
        <v>2</v>
      </c>
      <c r="AB10" s="54" t="str" cm="1">
        <f t="array" ref="AB10">IF($AC10="","",INDEX($V$9:$V$216,SMALL(IF($W$9:$W$216=$AC10,ROW($V$9:$V$216)-ROW($V$9)+1),COUNTIFS($AC$9:AC10,AC10))))</f>
        <v>UNIONDICON</v>
      </c>
      <c r="AC10" s="55">
        <f>IF(ROWS($AC$9:AC10)&lt;=$AC$5,SMALL($W$9:$W$216,ROWS($AC$9:AC10)),"")</f>
        <v>-9.7222222222222279E-2</v>
      </c>
      <c r="AD10" s="56" t="str">
        <f t="shared" si="6"/>
        <v>UNIONDICON</v>
      </c>
      <c r="AE10" s="57">
        <f t="shared" ref="AE10:AE18" si="16">SMALL($W$9:$W$216,AA10)</f>
        <v>-9.7222222222222279E-2</v>
      </c>
      <c r="AF10" s="57"/>
      <c r="AG10" s="54" t="str" cm="1">
        <f t="array" ref="AG10">IF($AH10="","",INDEX($V$9:$V$216,SMALL(IF($W$9:$W$216=$AH10,ROW($V$9:$V$216)-ROW($V$9)+1),COUNTIFS($AH$9:AH10,AH10))))</f>
        <v>FTNCOCOA</v>
      </c>
      <c r="AH10" s="55">
        <f>IF(ROWS($AH$9:AH10)&lt;=$AH$5,LARGE($W$9:$W$216,ROWS($AH$9:AH10)),"")</f>
        <v>9.9999999999999964E-2</v>
      </c>
      <c r="AJ10" s="56" t="str">
        <f t="shared" si="7"/>
        <v>CONOIL</v>
      </c>
      <c r="AK10" s="57">
        <f t="shared" ref="AK10:AK18" si="17">SMALL($X$9:$X$216,AA10)</f>
        <v>-0.45480371900826444</v>
      </c>
      <c r="AM10" s="56" t="str">
        <f t="shared" si="8"/>
        <v>MBENEFIT</v>
      </c>
      <c r="AN10" s="57">
        <f t="shared" si="9"/>
        <v>5.4754098360655741</v>
      </c>
      <c r="AP10" s="56" t="str">
        <f t="shared" si="10"/>
        <v>NB</v>
      </c>
      <c r="AQ10" s="58">
        <f t="shared" si="11"/>
        <v>50458347</v>
      </c>
      <c r="AR10" s="58"/>
      <c r="AS10" s="56" t="str">
        <f t="shared" si="12"/>
        <v>NB</v>
      </c>
      <c r="AT10" s="59">
        <f t="shared" si="13"/>
        <v>3531760005.25</v>
      </c>
    </row>
    <row r="11" spans="2:46" x14ac:dyDescent="0.3">
      <c r="B11" s="60" t="s">
        <v>27</v>
      </c>
      <c r="C11" s="41">
        <v>8.85</v>
      </c>
      <c r="D11" s="61">
        <v>8.85</v>
      </c>
      <c r="E11" s="61">
        <v>8.85</v>
      </c>
      <c r="F11" s="42">
        <v>8.85</v>
      </c>
      <c r="G11" s="43">
        <v>0</v>
      </c>
      <c r="H11" s="43">
        <v>0</v>
      </c>
      <c r="I11" s="44">
        <v>53927</v>
      </c>
      <c r="J11" s="62">
        <v>484039.92</v>
      </c>
      <c r="K11" s="46">
        <v>1.9499999999999997</v>
      </c>
      <c r="L11" s="47"/>
      <c r="N11" s="48" t="str">
        <v>BERGER</v>
      </c>
      <c r="O11" s="49">
        <f t="shared" si="0"/>
        <v>39</v>
      </c>
      <c r="P11" s="50" t="str">
        <f t="shared" si="14"/>
        <v>9.9%</v>
      </c>
      <c r="T11" s="51">
        <f t="shared" si="1"/>
        <v>9.8591549295774641</v>
      </c>
      <c r="V11" s="7" t="str">
        <f t="shared" si="2"/>
        <v>ACADEMY</v>
      </c>
      <c r="W11" s="52">
        <f t="shared" si="15"/>
        <v>0</v>
      </c>
      <c r="X11" s="52">
        <f t="shared" si="3"/>
        <v>1.9499999999999997</v>
      </c>
      <c r="Y11" s="53">
        <f t="shared" si="4"/>
        <v>53927</v>
      </c>
      <c r="Z11" s="53">
        <f t="shared" si="5"/>
        <v>484039.92</v>
      </c>
      <c r="AA11" s="8">
        <v>3</v>
      </c>
      <c r="AB11" s="54" t="str" cm="1">
        <f t="array" ref="AB11">IF($AC11="","",INDEX($V$9:$V$216,SMALL(IF($W$9:$W$216=$AC11,ROW($V$9:$V$216)-ROW($V$9)+1),COUNTIFS($AC$9:AC11,AC11))))</f>
        <v>CILEASING</v>
      </c>
      <c r="AC11" s="55">
        <f>IF(ROWS($AC$9:AC11)&lt;=$AC$5,SMALL($W$9:$W$216,ROWS($AC$9:AC11)),"")</f>
        <v>-7.6923076923076927E-2</v>
      </c>
      <c r="AD11" s="56" t="str">
        <f t="shared" si="6"/>
        <v>CILEASING</v>
      </c>
      <c r="AE11" s="57">
        <f t="shared" si="16"/>
        <v>-7.6923076923076927E-2</v>
      </c>
      <c r="AF11" s="57"/>
      <c r="AG11" s="54" t="str" cm="1">
        <f t="array" ref="AG11">IF($AH11="","",INDEX($V$9:$V$216,SMALL(IF($W$9:$W$216=$AH11,ROW($V$9:$V$216)-ROW($V$9)+1),COUNTIFS($AH$9:AH11,AH11))))</f>
        <v>BERGER</v>
      </c>
      <c r="AH11" s="55">
        <f>IF(ROWS($AH$9:AH11)&lt;=$AH$5,LARGE($W$9:$W$216,ROWS($AH$9:AH11)),"")</f>
        <v>9.8591549295774641E-2</v>
      </c>
      <c r="AJ11" s="56" t="str">
        <f t="shared" si="7"/>
        <v>SUNUASSUR</v>
      </c>
      <c r="AK11" s="57">
        <f t="shared" si="17"/>
        <v>-0.44279069767441859</v>
      </c>
      <c r="AM11" s="56" t="str">
        <f t="shared" si="8"/>
        <v>TIP</v>
      </c>
      <c r="AN11" s="57">
        <f t="shared" si="9"/>
        <v>3.76</v>
      </c>
      <c r="AP11" s="56" t="str">
        <f t="shared" si="10"/>
        <v>ARADEL</v>
      </c>
      <c r="AQ11" s="58">
        <f t="shared" si="11"/>
        <v>43432242</v>
      </c>
      <c r="AR11" s="58"/>
      <c r="AS11" s="56" t="str">
        <f t="shared" si="12"/>
        <v>FCMB</v>
      </c>
      <c r="AT11" s="59">
        <f t="shared" si="13"/>
        <v>3107827984.3500028</v>
      </c>
    </row>
    <row r="12" spans="2:46" x14ac:dyDescent="0.3">
      <c r="B12" s="60" t="s">
        <v>28</v>
      </c>
      <c r="C12" s="41">
        <v>25.9</v>
      </c>
      <c r="D12" s="41">
        <v>26.5</v>
      </c>
      <c r="E12" s="41">
        <v>26</v>
      </c>
      <c r="F12" s="42">
        <v>26.5</v>
      </c>
      <c r="G12" s="43">
        <v>0.60000000000000142</v>
      </c>
      <c r="H12" s="43">
        <v>2.3166023166023222</v>
      </c>
      <c r="I12" s="44">
        <v>40277572</v>
      </c>
      <c r="J12" s="62">
        <v>1059311132.25</v>
      </c>
      <c r="K12" s="46">
        <v>0.11111111111111094</v>
      </c>
      <c r="L12" s="47"/>
      <c r="N12" s="48" t="str">
        <v>SUNUASSUR</v>
      </c>
      <c r="O12" s="49">
        <f t="shared" si="0"/>
        <v>5.99</v>
      </c>
      <c r="P12" s="50" t="str">
        <f t="shared" si="14"/>
        <v>9%</v>
      </c>
      <c r="T12" s="51">
        <f t="shared" si="1"/>
        <v>8.9090909090909118</v>
      </c>
      <c r="V12" s="7" t="str">
        <f t="shared" si="2"/>
        <v>ACCESSCORP</v>
      </c>
      <c r="W12" s="52">
        <f t="shared" si="15"/>
        <v>2.316602316602322E-2</v>
      </c>
      <c r="X12" s="52">
        <f t="shared" si="3"/>
        <v>0.11111111111111094</v>
      </c>
      <c r="Y12" s="53">
        <f t="shared" si="4"/>
        <v>40277572</v>
      </c>
      <c r="Z12" s="53">
        <f t="shared" si="5"/>
        <v>1059311132.25</v>
      </c>
      <c r="AA12" s="8">
        <v>4</v>
      </c>
      <c r="AB12" s="54" t="str" cm="1">
        <f t="array" ref="AB12">IF($AC12="","",INDEX($V$9:$V$216,SMALL(IF($W$9:$W$216=$AC12,ROW($V$9:$V$216)-ROW($V$9)+1),COUNTIFS($AC$9:AC12,AC12))))</f>
        <v>THOMASWY</v>
      </c>
      <c r="AC12" s="55">
        <f>IF(ROWS($AC$9:AC12)&lt;=$AC$5,SMALL($W$9:$W$216,ROWS($AC$9:AC12)),"")</f>
        <v>-7.0370370370370514E-2</v>
      </c>
      <c r="AD12" s="56" t="str">
        <f t="shared" si="6"/>
        <v>THOMASWY</v>
      </c>
      <c r="AE12" s="57">
        <f t="shared" si="16"/>
        <v>-7.0370370370370514E-2</v>
      </c>
      <c r="AF12" s="57"/>
      <c r="AG12" s="54" t="str" cm="1">
        <f t="array" ref="AG12">IF($AH12="","",INDEX($V$9:$V$216,SMALL(IF($W$9:$W$216=$AH12,ROW($V$9:$V$216)-ROW($V$9)+1),COUNTIFS($AH$9:AH12,AH12))))</f>
        <v>SUNUASSUR</v>
      </c>
      <c r="AH12" s="55">
        <f>IF(ROWS($AH$9:AH12)&lt;=$AH$5,LARGE($W$9:$W$216,ROWS($AH$9:AH12)),"")</f>
        <v>8.9090909090909123E-2</v>
      </c>
      <c r="AJ12" s="56" t="str">
        <f t="shared" si="7"/>
        <v>OANDO</v>
      </c>
      <c r="AK12" s="57">
        <f t="shared" si="17"/>
        <v>-0.27954545454545454</v>
      </c>
      <c r="AM12" s="56" t="str">
        <f t="shared" si="8"/>
        <v>CHAMPION</v>
      </c>
      <c r="AN12" s="57">
        <f t="shared" si="9"/>
        <v>3.4619422572178475</v>
      </c>
      <c r="AP12" s="56" t="str">
        <f t="shared" si="10"/>
        <v>ACCESSCORP</v>
      </c>
      <c r="AQ12" s="58">
        <f t="shared" si="11"/>
        <v>40277572</v>
      </c>
      <c r="AR12" s="58"/>
      <c r="AS12" s="56" t="str">
        <f t="shared" si="12"/>
        <v>GTCO</v>
      </c>
      <c r="AT12" s="59">
        <f t="shared" si="13"/>
        <v>2067412284.75</v>
      </c>
    </row>
    <row r="13" spans="2:46" x14ac:dyDescent="0.3">
      <c r="B13" s="60" t="s">
        <v>29</v>
      </c>
      <c r="C13" s="41">
        <v>15</v>
      </c>
      <c r="D13" s="61">
        <v>15.55</v>
      </c>
      <c r="E13" s="61">
        <v>15.05</v>
      </c>
      <c r="F13" s="42">
        <v>15.05</v>
      </c>
      <c r="G13" s="43">
        <v>5.0000000000000711E-2</v>
      </c>
      <c r="H13" s="43">
        <v>0.33333333333333809</v>
      </c>
      <c r="I13" s="44">
        <v>1193052</v>
      </c>
      <c r="J13" s="62">
        <v>18216413.699999999</v>
      </c>
      <c r="K13" s="46">
        <v>-0.26763990267639903</v>
      </c>
      <c r="L13" s="47"/>
      <c r="N13" s="48" t="str">
        <v>LIVESTOCK</v>
      </c>
      <c r="O13" s="49">
        <f t="shared" si="0"/>
        <v>8</v>
      </c>
      <c r="P13" s="50" t="str">
        <f t="shared" si="14"/>
        <v>8.2%</v>
      </c>
      <c r="T13" s="51">
        <f t="shared" si="1"/>
        <v>8.1081081081081035</v>
      </c>
      <c r="V13" s="7" t="str">
        <f t="shared" si="2"/>
        <v>AFRIPRUD</v>
      </c>
      <c r="W13" s="52">
        <f t="shared" si="15"/>
        <v>3.3333333333333808E-3</v>
      </c>
      <c r="X13" s="52">
        <f t="shared" si="3"/>
        <v>-0.26763990267639903</v>
      </c>
      <c r="Y13" s="53">
        <f t="shared" si="4"/>
        <v>1193052</v>
      </c>
      <c r="Z13" s="53">
        <f t="shared" si="5"/>
        <v>18216413.699999999</v>
      </c>
      <c r="AA13" s="8">
        <v>5</v>
      </c>
      <c r="AB13" s="54" t="str" cm="1">
        <f t="array" ref="AB13">IF($AC13="","",INDEX($V$9:$V$216,SMALL(IF($W$9:$W$216=$AC13,ROW($V$9:$V$216)-ROW($V$9)+1),COUNTIFS($AC$9:AC13,AC13))))</f>
        <v>DEAPCAP</v>
      </c>
      <c r="AC13" s="55">
        <f>IF(ROWS($AC$9:AC13)&lt;=$AC$5,SMALL($W$9:$W$216,ROWS($AC$9:AC13)),"")</f>
        <v>-6.521739130434788E-2</v>
      </c>
      <c r="AD13" s="56" t="str">
        <f t="shared" si="6"/>
        <v>DEAPCAP</v>
      </c>
      <c r="AE13" s="57">
        <f t="shared" si="16"/>
        <v>-6.521739130434788E-2</v>
      </c>
      <c r="AF13" s="57"/>
      <c r="AG13" s="54" t="str" cm="1">
        <f t="array" ref="AG13">IF($AH13="","",INDEX($V$9:$V$216,SMALL(IF($W$9:$W$216=$AH13,ROW($V$9:$V$216)-ROW($V$9)+1),COUNTIFS($AH$9:AH13,AH13))))</f>
        <v>LIVESTOCK</v>
      </c>
      <c r="AH13" s="55">
        <f>IF(ROWS($AH$9:AH13)&lt;=$AH$5,LARGE($W$9:$W$216,ROWS($AH$9:AH13)),"")</f>
        <v>8.108108108108103E-2</v>
      </c>
      <c r="AJ13" s="56" t="str">
        <f t="shared" si="7"/>
        <v>AFRIPRUD</v>
      </c>
      <c r="AK13" s="57">
        <f t="shared" si="17"/>
        <v>-0.26763990267639903</v>
      </c>
      <c r="AM13" s="56" t="str">
        <f t="shared" si="8"/>
        <v>ELLAHLAKES</v>
      </c>
      <c r="AN13" s="57">
        <f t="shared" si="9"/>
        <v>3.4303797468354427</v>
      </c>
      <c r="AP13" s="56" t="str">
        <f t="shared" si="10"/>
        <v>ZENITHBANK</v>
      </c>
      <c r="AQ13" s="58">
        <f t="shared" si="11"/>
        <v>29059036</v>
      </c>
      <c r="AR13" s="58"/>
      <c r="AS13" s="56" t="str">
        <f t="shared" si="12"/>
        <v>ZENITHBANK</v>
      </c>
      <c r="AT13" s="59">
        <f t="shared" si="13"/>
        <v>1917021239.9000001</v>
      </c>
    </row>
    <row r="14" spans="2:46" x14ac:dyDescent="0.3">
      <c r="B14" s="60" t="s">
        <v>30</v>
      </c>
      <c r="C14" s="41">
        <v>4</v>
      </c>
      <c r="D14" s="41">
        <v>4.25</v>
      </c>
      <c r="E14" s="41">
        <v>4.07</v>
      </c>
      <c r="F14" s="42">
        <v>4.2</v>
      </c>
      <c r="G14" s="43">
        <v>0.20000000000000018</v>
      </c>
      <c r="H14" s="43">
        <v>5.0000000000000044</v>
      </c>
      <c r="I14" s="44">
        <v>14275169</v>
      </c>
      <c r="J14" s="62">
        <v>59175023.710000001</v>
      </c>
      <c r="K14" s="46">
        <v>1.9370629370629375</v>
      </c>
      <c r="L14" s="47"/>
      <c r="N14" s="48" t="str">
        <v>ELLAHLAKES</v>
      </c>
      <c r="O14" s="49">
        <f t="shared" si="0"/>
        <v>14</v>
      </c>
      <c r="P14" s="50" t="str">
        <f t="shared" si="14"/>
        <v>7.6%</v>
      </c>
      <c r="T14" s="51">
        <f t="shared" si="1"/>
        <v>7.5268817204301106</v>
      </c>
      <c r="V14" s="7" t="str">
        <f t="shared" si="2"/>
        <v>AIICO</v>
      </c>
      <c r="W14" s="52">
        <f t="shared" si="15"/>
        <v>5.0000000000000044E-2</v>
      </c>
      <c r="X14" s="52">
        <f t="shared" si="3"/>
        <v>1.9370629370629375</v>
      </c>
      <c r="Y14" s="53">
        <f t="shared" si="4"/>
        <v>14275169</v>
      </c>
      <c r="Z14" s="53">
        <f t="shared" si="5"/>
        <v>59175023.710000001</v>
      </c>
      <c r="AA14" s="8">
        <v>6</v>
      </c>
      <c r="AB14" s="54" t="str" cm="1">
        <f t="array" ref="AB14">IF($AC14="","",INDEX($V$9:$V$216,SMALL(IF($W$9:$W$216=$AC14,ROW($V$9:$V$216)-ROW($V$9)+1),COUNTIFS($AC$9:AC14,AC14))))</f>
        <v>NPFMCRFBK</v>
      </c>
      <c r="AC14" s="55">
        <f>IF(ROWS($AC$9:AC14)&lt;=$AC$5,SMALL($W$9:$W$216,ROWS($AC$9:AC14)),"")</f>
        <v>-5.625000000000005E-2</v>
      </c>
      <c r="AD14" s="56" t="str">
        <f t="shared" si="6"/>
        <v>NPFMCRFBK</v>
      </c>
      <c r="AE14" s="57">
        <f t="shared" si="16"/>
        <v>-5.625000000000005E-2</v>
      </c>
      <c r="AF14" s="57"/>
      <c r="AG14" s="54" t="str" cm="1">
        <f t="array" ref="AG14">IF($AH14="","",INDEX($V$9:$V$216,SMALL(IF($W$9:$W$216=$AH14,ROW($V$9:$V$216)-ROW($V$9)+1),COUNTIFS($AH$9:AH14,AH14))))</f>
        <v>ELLAHLAKES</v>
      </c>
      <c r="AH14" s="55">
        <f>IF(ROWS($AH$9:AH14)&lt;=$AH$5,LARGE($W$9:$W$216,ROWS($AH$9:AH14)),"")</f>
        <v>7.5268817204301106E-2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UPDC</v>
      </c>
      <c r="AN14" s="57">
        <f t="shared" si="9"/>
        <v>2.7044025157232698</v>
      </c>
      <c r="AP14" s="56" t="str">
        <f t="shared" si="10"/>
        <v>JAPAULGOLD</v>
      </c>
      <c r="AQ14" s="58">
        <f t="shared" si="11"/>
        <v>25284664</v>
      </c>
      <c r="AR14" s="58"/>
      <c r="AS14" s="56" t="str">
        <f t="shared" si="12"/>
        <v>ACCESSCORP</v>
      </c>
      <c r="AT14" s="59">
        <f t="shared" si="13"/>
        <v>1059311132.25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23</v>
      </c>
      <c r="J15" s="62">
        <v>58454.5</v>
      </c>
      <c r="K15" s="46">
        <v>7.1213315406370103E-2</v>
      </c>
      <c r="L15" s="47"/>
      <c r="N15" s="48" t="str">
        <v>WAPCO</v>
      </c>
      <c r="O15" s="49">
        <f t="shared" si="0"/>
        <v>128</v>
      </c>
      <c r="P15" s="50" t="str">
        <f>IF($T$8="change",ROUNDUP((T15*1),1)&amp;"%",IF($T$8="YTD",ROUNDUP((T15*100),0)&amp;"%",T15))</f>
        <v>6.8%</v>
      </c>
      <c r="T15" s="51">
        <f t="shared" si="1"/>
        <v>6.7111296373488933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23</v>
      </c>
      <c r="Z15" s="53">
        <f t="shared" si="5"/>
        <v>58454.5</v>
      </c>
      <c r="AA15" s="8">
        <v>7</v>
      </c>
      <c r="AB15" s="54" t="str" cm="1">
        <f t="array" ref="AB15">IF($AC15="","",INDEX($V$9:$V$216,SMALL(IF($W$9:$W$216=$AC15,ROW($V$9:$V$216)-ROW($V$9)+1),COUNTIFS($AC$9:AC15,AC15))))</f>
        <v>CORNERST</v>
      </c>
      <c r="AC15" s="55">
        <f>IF(ROWS($AC$9:AC15)&lt;=$AC$5,SMALL($W$9:$W$216,ROWS($AC$9:AC15)),"")</f>
        <v>-5.600000000000005E-2</v>
      </c>
      <c r="AD15" s="56" t="str">
        <f t="shared" si="6"/>
        <v>UNIVINSURE</v>
      </c>
      <c r="AE15" s="57">
        <f t="shared" si="16"/>
        <v>-5.600000000000005E-2</v>
      </c>
      <c r="AF15" s="57"/>
      <c r="AG15" s="54" t="str" cm="1">
        <f t="array" ref="AG15">IF($AH15="","",INDEX($V$9:$V$216,SMALL(IF($W$9:$W$216=$AH15,ROW($V$9:$V$216)-ROW($V$9)+1),COUNTIFS($AH$9:AH15,AH15))))</f>
        <v>WAPCO</v>
      </c>
      <c r="AH15" s="55">
        <f>IF(ROWS($AH$9:AH15)&lt;=$AH$5,LARGE($W$9:$W$216,ROWS($AH$9:AH15)),"")</f>
        <v>6.7111296373488935E-2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HONYFLOUR</v>
      </c>
      <c r="AN15" s="57">
        <f t="shared" si="9"/>
        <v>2.5079365079365084</v>
      </c>
      <c r="AP15" s="56" t="str">
        <f t="shared" si="10"/>
        <v>GTCO</v>
      </c>
      <c r="AQ15" s="58">
        <f t="shared" si="11"/>
        <v>22399745</v>
      </c>
      <c r="AR15" s="58"/>
      <c r="AS15" s="56" t="str">
        <f t="shared" si="12"/>
        <v>DANGCEM</v>
      </c>
      <c r="AT15" s="59">
        <f t="shared" si="13"/>
        <v>680617194.20000005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1500</v>
      </c>
      <c r="J16" s="62">
        <v>10725</v>
      </c>
      <c r="K16" s="46">
        <v>0</v>
      </c>
      <c r="L16" s="47"/>
      <c r="N16" s="48" t="str">
        <v>UNILEVER</v>
      </c>
      <c r="O16" s="49">
        <f t="shared" si="0"/>
        <v>67.150000000000006</v>
      </c>
      <c r="P16" s="50" t="str">
        <f t="shared" ref="P16:P24" si="18">IF($T$8="change",ROUNDUP((T16*1),1)&amp;"%",IF($T$8="YTD",ROUNDUP((T16*100),0)&amp;"%",T16))</f>
        <v>6.4%</v>
      </c>
      <c r="T16" s="51">
        <f t="shared" si="1"/>
        <v>6.3341250989707163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1500</v>
      </c>
      <c r="Z16" s="53">
        <f t="shared" si="5"/>
        <v>10725</v>
      </c>
      <c r="AA16" s="8">
        <v>8</v>
      </c>
      <c r="AB16" s="54" t="str" cm="1">
        <f t="array" ref="AB16">IF($AC16="","",INDEX($V$9:$V$216,SMALL(IF($W$9:$W$216=$AC16,ROW($V$9:$V$216)-ROW($V$9)+1),COUNTIFS($AC$9:AC16,AC16))))</f>
        <v>UNIVINSURE</v>
      </c>
      <c r="AC16" s="55">
        <f>IF(ROWS($AC$9:AC16)&lt;=$AC$5,SMALL($W$9:$W$216,ROWS($AC$9:AC16)),"")</f>
        <v>-5.5999999999999987E-2</v>
      </c>
      <c r="AD16" s="56" t="str">
        <f t="shared" si="6"/>
        <v>CORNERST</v>
      </c>
      <c r="AE16" s="57">
        <f t="shared" si="16"/>
        <v>-5.5999999999999987E-2</v>
      </c>
      <c r="AF16" s="57"/>
      <c r="AG16" s="54" t="str" cm="1">
        <f t="array" ref="AG16">IF($AH16="","",INDEX($V$9:$V$216,SMALL(IF($W$9:$W$216=$AH16,ROW($V$9:$V$216)-ROW($V$9)+1),COUNTIFS($AH$9:AH16,AH16))))</f>
        <v>UNILEVER</v>
      </c>
      <c r="AH16" s="55">
        <f>IF(ROWS($AH$9:AH16)&lt;=$AH$5,LARGE($W$9:$W$216,ROWS($AH$9:AH16)),"")</f>
        <v>6.3341250989707165E-2</v>
      </c>
      <c r="AJ16" s="56" t="str">
        <f t="shared" si="7"/>
        <v>JOHNHOLT</v>
      </c>
      <c r="AK16" s="57">
        <f t="shared" si="17"/>
        <v>-0.12708600770218226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FIDELITYBK</v>
      </c>
      <c r="AQ16" s="58">
        <f t="shared" si="11"/>
        <v>17807209</v>
      </c>
      <c r="AR16" s="58"/>
      <c r="AS16" s="56" t="str">
        <f t="shared" si="12"/>
        <v>UBA</v>
      </c>
      <c r="AT16" s="59">
        <f t="shared" si="13"/>
        <v>402583221.5</v>
      </c>
    </row>
    <row r="17" spans="2:46" x14ac:dyDescent="0.3">
      <c r="B17" s="60" t="s">
        <v>33</v>
      </c>
      <c r="C17" s="41">
        <v>511.2</v>
      </c>
      <c r="D17" s="41">
        <v>530</v>
      </c>
      <c r="E17" s="41">
        <v>528</v>
      </c>
      <c r="F17" s="42">
        <v>530</v>
      </c>
      <c r="G17" s="43">
        <v>18.800000000000011</v>
      </c>
      <c r="H17" s="43">
        <v>3.6776212832550885</v>
      </c>
      <c r="I17" s="44">
        <v>43432242</v>
      </c>
      <c r="J17" s="62">
        <v>23008775621.099987</v>
      </c>
      <c r="K17" s="46">
        <v>-0.11371237458193983</v>
      </c>
      <c r="L17" s="47"/>
      <c r="N17" s="48" t="str">
        <v>PRESTIGE</v>
      </c>
      <c r="O17" s="49">
        <f t="shared" si="0"/>
        <v>1.87</v>
      </c>
      <c r="P17" s="50" t="str">
        <f t="shared" si="18"/>
        <v>6.3%</v>
      </c>
      <c r="T17" s="51">
        <f t="shared" si="1"/>
        <v>6.2500000000000053</v>
      </c>
      <c r="V17" s="7" t="str">
        <f t="shared" si="2"/>
        <v>ARADEL</v>
      </c>
      <c r="W17" s="52">
        <f t="shared" si="15"/>
        <v>3.6776212832550885E-2</v>
      </c>
      <c r="X17" s="52">
        <f t="shared" si="3"/>
        <v>-0.11371237458193983</v>
      </c>
      <c r="Y17" s="53">
        <f t="shared" si="4"/>
        <v>43432242</v>
      </c>
      <c r="Z17" s="53">
        <f t="shared" si="5"/>
        <v>23008775621.099987</v>
      </c>
      <c r="AA17" s="8">
        <v>9</v>
      </c>
      <c r="AB17" s="54" t="str" cm="1">
        <f t="array" ref="AB17">IF($AC17="","",INDEX($V$9:$V$216,SMALL(IF($W$9:$W$216=$AC17,ROW($V$9:$V$216)-ROW($V$9)+1),COUNTIFS($AC$9:AC17,AC17))))</f>
        <v>NSLTECH</v>
      </c>
      <c r="AC17" s="55">
        <f>IF(ROWS($AC$9:AC17)&lt;=$AC$5,SMALL($W$9:$W$216,ROWS($AC$9:AC17)),"")</f>
        <v>-5.3763440860215096E-2</v>
      </c>
      <c r="AD17" s="56" t="str">
        <f t="shared" si="6"/>
        <v>NSLTECH</v>
      </c>
      <c r="AE17" s="57">
        <f t="shared" si="16"/>
        <v>-5.3763440860215096E-2</v>
      </c>
      <c r="AF17" s="57"/>
      <c r="AG17" s="54" t="str" cm="1">
        <f t="array" ref="AG17">IF($AH17="","",INDEX($V$9:$V$216,SMALL(IF($W$9:$W$216=$AH17,ROW($V$9:$V$216)-ROW($V$9)+1),COUNTIFS($AH$9:AH17,AH17))))</f>
        <v>PRESTIGE</v>
      </c>
      <c r="AH17" s="55">
        <f>IF(ROWS($AH$9:AH17)&lt;=$AH$5,LARGE($W$9:$W$216,ROWS($AH$9:AH17)),"")</f>
        <v>6.2500000000000056E-2</v>
      </c>
      <c r="AJ17" s="56" t="str">
        <f t="shared" si="7"/>
        <v>IMG</v>
      </c>
      <c r="AK17" s="57">
        <f t="shared" si="17"/>
        <v>-0.12252964426877488</v>
      </c>
      <c r="AM17" s="56" t="str">
        <f t="shared" si="8"/>
        <v>VITAFOAM</v>
      </c>
      <c r="AN17" s="57">
        <f t="shared" si="9"/>
        <v>2.4108695652173915</v>
      </c>
      <c r="AP17" s="56" t="str">
        <f t="shared" si="10"/>
        <v>UNIVINSURE</v>
      </c>
      <c r="AQ17" s="58">
        <f t="shared" si="11"/>
        <v>15499178</v>
      </c>
      <c r="AR17" s="58"/>
      <c r="AS17" s="56" t="str">
        <f t="shared" si="12"/>
        <v>WAPCO</v>
      </c>
      <c r="AT17" s="59">
        <f t="shared" si="13"/>
        <v>397509893.55000001</v>
      </c>
    </row>
    <row r="18" spans="2:46" x14ac:dyDescent="0.3">
      <c r="B18" s="60" t="s">
        <v>34</v>
      </c>
      <c r="C18" s="41">
        <v>2.87</v>
      </c>
      <c r="D18" s="41">
        <v>2.87</v>
      </c>
      <c r="E18" s="41">
        <v>2.87</v>
      </c>
      <c r="F18" s="42">
        <v>2.87</v>
      </c>
      <c r="G18" s="43">
        <v>0</v>
      </c>
      <c r="H18" s="43">
        <v>0</v>
      </c>
      <c r="I18" s="44">
        <v>37281</v>
      </c>
      <c r="J18" s="62">
        <v>112584.99</v>
      </c>
      <c r="K18" s="46">
        <v>0.57692307692307687</v>
      </c>
      <c r="L18" s="47"/>
      <c r="N18" s="48" t="str">
        <v>AIICO</v>
      </c>
      <c r="O18" s="49">
        <f t="shared" si="0"/>
        <v>4.2</v>
      </c>
      <c r="P18" s="50" t="str">
        <f t="shared" si="18"/>
        <v>5%</v>
      </c>
      <c r="T18" s="51">
        <f t="shared" si="1"/>
        <v>5.0000000000000044</v>
      </c>
      <c r="V18" s="7" t="str">
        <f t="shared" si="2"/>
        <v>AUSTINLAZ</v>
      </c>
      <c r="W18" s="52">
        <f t="shared" si="15"/>
        <v>0</v>
      </c>
      <c r="X18" s="52">
        <f t="shared" si="3"/>
        <v>0.57692307692307687</v>
      </c>
      <c r="Y18" s="53">
        <f t="shared" si="4"/>
        <v>37281</v>
      </c>
      <c r="Z18" s="53">
        <f t="shared" si="5"/>
        <v>112584.99</v>
      </c>
      <c r="AA18" s="8">
        <v>10</v>
      </c>
      <c r="AB18" s="54" t="str" cm="1">
        <f t="array" ref="AB18">IF($AC18="","",INDEX($V$9:$V$216,SMALL(IF($W$9:$W$216=$AC18,ROW($V$9:$V$216)-ROW($V$9)+1),COUNTIFS($AC$9:AC18,AC18))))</f>
        <v>CONHALLPLC</v>
      </c>
      <c r="AC18" s="55">
        <f>IF(ROWS($AC$9:AC18)&lt;=$AC$5,SMALL($W$9:$W$216,ROWS($AC$9:AC18)),"")</f>
        <v>-4.3181818181818266E-2</v>
      </c>
      <c r="AD18" s="56" t="str">
        <f t="shared" si="6"/>
        <v>CONHALLPLC</v>
      </c>
      <c r="AE18" s="57">
        <f t="shared" si="16"/>
        <v>-4.3181818181818266E-2</v>
      </c>
      <c r="AF18" s="57"/>
      <c r="AG18" s="54" t="str" cm="1">
        <f t="array" ref="AG18">IF($AH18="","",INDEX($V$9:$V$216,SMALL(IF($W$9:$W$216=$AH18,ROW($V$9:$V$216)-ROW($V$9)+1),COUNTIFS($AH$9:AH18,AH18))))</f>
        <v>AIICO</v>
      </c>
      <c r="AH18" s="55">
        <f>IF(ROWS($AH$9:AH18)&lt;=$AH$5,LARGE($W$9:$W$216,ROWS($AH$9:AH18)),"")</f>
        <v>5.0000000000000044E-2</v>
      </c>
      <c r="AJ18" s="56" t="str">
        <f t="shared" si="7"/>
        <v>ARADEL</v>
      </c>
      <c r="AK18" s="57">
        <f t="shared" si="17"/>
        <v>-0.11371237458193983</v>
      </c>
      <c r="AM18" s="56" t="str">
        <f t="shared" si="8"/>
        <v>CHELLARAM</v>
      </c>
      <c r="AN18" s="57">
        <f t="shared" si="9"/>
        <v>2.2702702702702702</v>
      </c>
      <c r="AP18" s="56" t="str">
        <f t="shared" si="10"/>
        <v>NSLTECH</v>
      </c>
      <c r="AQ18" s="58">
        <f t="shared" si="11"/>
        <v>14344893</v>
      </c>
      <c r="AR18" s="58"/>
      <c r="AS18" s="56" t="str">
        <f t="shared" si="12"/>
        <v>NASCON</v>
      </c>
      <c r="AT18" s="59">
        <f t="shared" si="13"/>
        <v>396320930.5</v>
      </c>
    </row>
    <row r="19" spans="2:46" x14ac:dyDescent="0.3">
      <c r="B19" s="60" t="s">
        <v>35</v>
      </c>
      <c r="C19" s="41">
        <v>35.5</v>
      </c>
      <c r="D19" s="41">
        <v>39</v>
      </c>
      <c r="E19" s="41">
        <v>39</v>
      </c>
      <c r="F19" s="42">
        <v>39</v>
      </c>
      <c r="G19" s="43">
        <v>3.5</v>
      </c>
      <c r="H19" s="43">
        <v>9.8591549295774641</v>
      </c>
      <c r="I19" s="44">
        <v>257928</v>
      </c>
      <c r="J19" s="62">
        <v>9849713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9.8591549295774641E-2</v>
      </c>
      <c r="X19" s="52">
        <f t="shared" si="3"/>
        <v>0.95</v>
      </c>
      <c r="Y19" s="53">
        <f t="shared" si="4"/>
        <v>257928</v>
      </c>
      <c r="Z19" s="53">
        <f t="shared" si="5"/>
        <v>9849713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61806</v>
      </c>
      <c r="J20" s="62">
        <v>27044777.800000001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61806</v>
      </c>
      <c r="Z20" s="53">
        <f t="shared" si="5"/>
        <v>27044777.800000001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405054</v>
      </c>
      <c r="J21" s="62">
        <v>57026284.100000001</v>
      </c>
      <c r="K21" s="46">
        <v>0.63225806451612909</v>
      </c>
      <c r="L21" s="47"/>
      <c r="N21" s="65">
        <f>COUNTIF($H$9:$H$177,"&gt;0.00")</f>
        <v>37</v>
      </c>
      <c r="O21" s="65">
        <f>COUNTIF($H$9:$H$179,"&lt;0.00")</f>
        <v>26</v>
      </c>
      <c r="P21" s="65">
        <f>COUNTIF($H$9:$H$148,"=0.00")</f>
        <v>64</v>
      </c>
      <c r="Q21" s="66">
        <f>N21/O21</f>
        <v>1.4230769230769231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405054</v>
      </c>
      <c r="Z21" s="53">
        <f t="shared" si="5"/>
        <v>57026284.100000001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18808</v>
      </c>
      <c r="J22" s="62">
        <v>10369506.800000001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18808</v>
      </c>
      <c r="Z22" s="53">
        <f t="shared" si="5"/>
        <v>10369506.800000001</v>
      </c>
      <c r="AG22" s="57"/>
      <c r="AH22" s="57"/>
      <c r="AI22" s="67"/>
    </row>
    <row r="23" spans="2:46" x14ac:dyDescent="0.3">
      <c r="B23" s="60" t="s">
        <v>43</v>
      </c>
      <c r="C23" s="41">
        <v>60</v>
      </c>
      <c r="D23" s="61">
        <v>62.8</v>
      </c>
      <c r="E23" s="61">
        <v>62.8</v>
      </c>
      <c r="F23" s="42">
        <v>62.8</v>
      </c>
      <c r="G23" s="43">
        <v>2.7999999999999972</v>
      </c>
      <c r="H23" s="43">
        <v>4.6666666666666616</v>
      </c>
      <c r="I23" s="44">
        <v>634631</v>
      </c>
      <c r="J23" s="62">
        <v>38491236.549999997</v>
      </c>
      <c r="K23" s="46">
        <v>1.9209302325581392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4.6666666666666613E-2</v>
      </c>
      <c r="X23" s="52">
        <f t="shared" si="3"/>
        <v>1.9209302325581392</v>
      </c>
      <c r="Y23" s="53">
        <f t="shared" si="4"/>
        <v>634631</v>
      </c>
      <c r="Z23" s="53">
        <f t="shared" si="5"/>
        <v>38491236.549999997</v>
      </c>
      <c r="AG23" s="57"/>
      <c r="AH23" s="57"/>
      <c r="AI23" s="67"/>
    </row>
    <row r="24" spans="2:46" x14ac:dyDescent="0.3">
      <c r="B24" s="60" t="s">
        <v>44</v>
      </c>
      <c r="C24" s="41">
        <v>65</v>
      </c>
      <c r="D24" s="61">
        <v>65</v>
      </c>
      <c r="E24" s="61">
        <v>65</v>
      </c>
      <c r="F24" s="42">
        <v>65</v>
      </c>
      <c r="G24" s="43">
        <v>0</v>
      </c>
      <c r="H24" s="43">
        <v>0</v>
      </c>
      <c r="I24" s="44">
        <v>100899</v>
      </c>
      <c r="J24" s="62">
        <v>6551699.0499999998</v>
      </c>
      <c r="K24" s="46">
        <v>0.71052631578947367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0.71052631578947367</v>
      </c>
      <c r="Y24" s="53">
        <f t="shared" si="4"/>
        <v>100899</v>
      </c>
      <c r="Z24" s="53">
        <f t="shared" si="5"/>
        <v>6551699.0499999998</v>
      </c>
      <c r="AG24" s="57"/>
      <c r="AH24" s="57"/>
      <c r="AI24" s="67"/>
    </row>
    <row r="25" spans="2:46" x14ac:dyDescent="0.3">
      <c r="B25" s="60" t="s">
        <v>46</v>
      </c>
      <c r="C25" s="41">
        <v>6.4</v>
      </c>
      <c r="D25" s="41">
        <v>6.41</v>
      </c>
      <c r="E25" s="41">
        <v>6.41</v>
      </c>
      <c r="F25" s="42">
        <v>6.41</v>
      </c>
      <c r="G25" s="43">
        <v>9.9999999999997868E-3</v>
      </c>
      <c r="H25" s="43">
        <v>0.15624999999999667</v>
      </c>
      <c r="I25" s="44">
        <v>774318</v>
      </c>
      <c r="J25" s="62">
        <v>5000069.38</v>
      </c>
      <c r="K25" s="46">
        <v>1.7629310344827589</v>
      </c>
      <c r="L25" s="47"/>
      <c r="V25" s="7" t="str">
        <f t="shared" si="2"/>
        <v>CAVERTON</v>
      </c>
      <c r="W25" s="52">
        <f t="shared" si="15"/>
        <v>1.5624999999999667E-3</v>
      </c>
      <c r="X25" s="52">
        <f t="shared" si="3"/>
        <v>1.7629310344827589</v>
      </c>
      <c r="Y25" s="53">
        <f t="shared" si="4"/>
        <v>774318</v>
      </c>
      <c r="Z25" s="53">
        <f t="shared" si="5"/>
        <v>5000069.38</v>
      </c>
      <c r="AG25" s="57"/>
      <c r="AH25" s="57"/>
      <c r="AI25" s="67"/>
    </row>
    <row r="26" spans="2:46" x14ac:dyDescent="0.3">
      <c r="B26" s="60" t="s">
        <v>47</v>
      </c>
      <c r="C26" s="41">
        <v>16.7</v>
      </c>
      <c r="D26" s="61">
        <v>17</v>
      </c>
      <c r="E26" s="61">
        <v>16.75</v>
      </c>
      <c r="F26" s="42">
        <v>17</v>
      </c>
      <c r="G26" s="43">
        <v>0.30000000000000071</v>
      </c>
      <c r="H26" s="43">
        <v>1.7964071856287469</v>
      </c>
      <c r="I26" s="44">
        <v>3948523</v>
      </c>
      <c r="J26" s="62">
        <v>63154556.859999999</v>
      </c>
      <c r="K26" s="46">
        <v>3.4619422572178475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1.796407185628747E-2</v>
      </c>
      <c r="X26" s="52">
        <f t="shared" si="3"/>
        <v>3.4619422572178475</v>
      </c>
      <c r="Y26" s="53">
        <f t="shared" si="4"/>
        <v>3948523</v>
      </c>
      <c r="Z26" s="53">
        <f t="shared" si="5"/>
        <v>63154556.859999999</v>
      </c>
      <c r="AG26" s="57"/>
      <c r="AH26" s="57"/>
      <c r="AI26" s="67"/>
    </row>
    <row r="27" spans="2:46" x14ac:dyDescent="0.3">
      <c r="B27" s="60" t="s">
        <v>48</v>
      </c>
      <c r="C27" s="41">
        <v>2.96</v>
      </c>
      <c r="D27" s="61">
        <v>3.03</v>
      </c>
      <c r="E27" s="61">
        <v>2.97</v>
      </c>
      <c r="F27" s="42">
        <v>3.03</v>
      </c>
      <c r="G27" s="43">
        <v>6.999999999999984E-2</v>
      </c>
      <c r="H27" s="43">
        <v>2.3648648648648596</v>
      </c>
      <c r="I27" s="44">
        <v>10156059</v>
      </c>
      <c r="J27" s="62">
        <v>30378187.940000001</v>
      </c>
      <c r="K27" s="46">
        <v>0.52261306532663299</v>
      </c>
      <c r="L27" s="47"/>
      <c r="V27" s="7" t="str">
        <f t="shared" si="2"/>
        <v>CHAMS</v>
      </c>
      <c r="W27" s="52">
        <f t="shared" si="15"/>
        <v>2.3648648648648594E-2</v>
      </c>
      <c r="X27" s="52">
        <f t="shared" si="3"/>
        <v>0.52261306532663299</v>
      </c>
      <c r="Y27" s="53">
        <f t="shared" si="4"/>
        <v>10156059</v>
      </c>
      <c r="Z27" s="53">
        <f t="shared" si="5"/>
        <v>30378187.940000001</v>
      </c>
      <c r="AG27" s="57"/>
      <c r="AH27" s="57"/>
      <c r="AI27" s="67"/>
    </row>
    <row r="28" spans="2:46" x14ac:dyDescent="0.3">
      <c r="B28" s="60" t="s">
        <v>49</v>
      </c>
      <c r="C28" s="41">
        <v>11</v>
      </c>
      <c r="D28" s="61">
        <v>12.1</v>
      </c>
      <c r="E28" s="61">
        <v>12.1</v>
      </c>
      <c r="F28" s="42">
        <v>12.1</v>
      </c>
      <c r="G28" s="43">
        <v>1.0999999999999996</v>
      </c>
      <c r="H28" s="43">
        <v>9.9999999999999964</v>
      </c>
      <c r="I28" s="44">
        <v>837351</v>
      </c>
      <c r="J28" s="62">
        <v>9747602.8000000007</v>
      </c>
      <c r="K28" s="46">
        <v>2.2702702702702702</v>
      </c>
      <c r="L28" s="47"/>
      <c r="N28" s="70"/>
      <c r="V28" s="7" t="str">
        <f t="shared" si="2"/>
        <v>CHELLARAM</v>
      </c>
      <c r="W28" s="52">
        <f t="shared" si="15"/>
        <v>9.9999999999999964E-2</v>
      </c>
      <c r="X28" s="52">
        <f t="shared" si="3"/>
        <v>2.2702702702702702</v>
      </c>
      <c r="Y28" s="53">
        <f t="shared" si="4"/>
        <v>837351</v>
      </c>
      <c r="Z28" s="53">
        <f t="shared" si="5"/>
        <v>9747602.8000000007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6.15</v>
      </c>
      <c r="E29" s="41">
        <v>6</v>
      </c>
      <c r="F29" s="42">
        <v>6</v>
      </c>
      <c r="G29" s="43">
        <v>-0.5</v>
      </c>
      <c r="H29" s="43">
        <v>-7.6923076923076925</v>
      </c>
      <c r="I29" s="44">
        <v>1249780</v>
      </c>
      <c r="J29" s="62">
        <v>7685450.9699999997</v>
      </c>
      <c r="K29" s="46">
        <v>0.59151193633952248</v>
      </c>
      <c r="L29" s="47"/>
      <c r="V29" s="7" t="str">
        <f t="shared" si="2"/>
        <v>CILEASING</v>
      </c>
      <c r="W29" s="52">
        <f t="shared" si="15"/>
        <v>-7.6923076923076927E-2</v>
      </c>
      <c r="X29" s="52">
        <f t="shared" si="3"/>
        <v>0.59151193633952248</v>
      </c>
      <c r="Y29" s="53">
        <f t="shared" si="4"/>
        <v>1249780</v>
      </c>
      <c r="Z29" s="53">
        <f t="shared" si="5"/>
        <v>7685450.9699999997</v>
      </c>
      <c r="AG29" s="57"/>
      <c r="AH29" s="57"/>
      <c r="AI29" s="67"/>
    </row>
    <row r="30" spans="2:46" x14ac:dyDescent="0.3">
      <c r="B30" s="60" t="s">
        <v>51</v>
      </c>
      <c r="C30" s="41">
        <v>4.4000000000000004</v>
      </c>
      <c r="D30" s="41">
        <v>4.49</v>
      </c>
      <c r="E30" s="41">
        <v>4.2</v>
      </c>
      <c r="F30" s="42">
        <v>4.21</v>
      </c>
      <c r="G30" s="43">
        <v>-0.19000000000000039</v>
      </c>
      <c r="H30" s="43">
        <v>-4.3181818181818263</v>
      </c>
      <c r="I30" s="44">
        <v>2344331</v>
      </c>
      <c r="J30" s="62">
        <v>10097410.539999999</v>
      </c>
      <c r="K30" s="46">
        <v>0.22028985507246368</v>
      </c>
      <c r="L30" s="47"/>
      <c r="V30" s="7" t="str">
        <f t="shared" si="2"/>
        <v>CONHALLPLC</v>
      </c>
      <c r="W30" s="52">
        <f t="shared" si="15"/>
        <v>-4.3181818181818266E-2</v>
      </c>
      <c r="X30" s="52">
        <f t="shared" si="3"/>
        <v>0.22028985507246368</v>
      </c>
      <c r="Y30" s="53">
        <f t="shared" si="4"/>
        <v>2344331</v>
      </c>
      <c r="Z30" s="53">
        <f t="shared" si="5"/>
        <v>10097410.539999999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35997</v>
      </c>
      <c r="J31" s="62">
        <v>7161219.7999999998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35997</v>
      </c>
      <c r="Z31" s="53">
        <f t="shared" si="5"/>
        <v>7161219.7999999998</v>
      </c>
    </row>
    <row r="32" spans="2:46" x14ac:dyDescent="0.3">
      <c r="B32" s="60" t="s">
        <v>53</v>
      </c>
      <c r="C32" s="41">
        <v>7.5</v>
      </c>
      <c r="D32" s="61">
        <v>7.12</v>
      </c>
      <c r="E32" s="61">
        <v>6.75</v>
      </c>
      <c r="F32" s="42">
        <v>7.08</v>
      </c>
      <c r="G32" s="43">
        <v>-0.41999999999999993</v>
      </c>
      <c r="H32" s="43">
        <v>-5.5999999999999988</v>
      </c>
      <c r="I32" s="44">
        <v>2850104</v>
      </c>
      <c r="J32" s="62">
        <v>19561427.210000001</v>
      </c>
      <c r="K32" s="46">
        <v>0.96666666666666656</v>
      </c>
      <c r="L32" s="47"/>
      <c r="V32" s="7" t="str">
        <f t="shared" si="2"/>
        <v>CORNERST</v>
      </c>
      <c r="W32" s="52">
        <f t="shared" si="15"/>
        <v>-5.5999999999999987E-2</v>
      </c>
      <c r="X32" s="52">
        <f t="shared" si="3"/>
        <v>0.96666666666666656</v>
      </c>
      <c r="Y32" s="53">
        <f t="shared" si="4"/>
        <v>2850104</v>
      </c>
      <c r="Z32" s="53">
        <f t="shared" si="5"/>
        <v>19561427.210000001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422005</v>
      </c>
      <c r="J33" s="62">
        <v>17910474.5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422005</v>
      </c>
      <c r="Z33" s="53">
        <f t="shared" si="5"/>
        <v>17910474.5</v>
      </c>
    </row>
    <row r="34" spans="2:26" x14ac:dyDescent="0.3">
      <c r="B34" s="60" t="s">
        <v>55</v>
      </c>
      <c r="C34" s="41">
        <v>3.5</v>
      </c>
      <c r="D34" s="41">
        <v>3.73</v>
      </c>
      <c r="E34" s="41">
        <v>3.5</v>
      </c>
      <c r="F34" s="42">
        <v>3.5</v>
      </c>
      <c r="G34" s="43">
        <v>0</v>
      </c>
      <c r="H34" s="43">
        <v>0</v>
      </c>
      <c r="I34" s="44">
        <v>6224710</v>
      </c>
      <c r="J34" s="62">
        <v>22445226.899999999</v>
      </c>
      <c r="K34" s="46">
        <v>0.52173913043478271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0.52173913043478271</v>
      </c>
      <c r="Y34" s="53">
        <f t="shared" si="4"/>
        <v>6224710</v>
      </c>
      <c r="Z34" s="53">
        <f t="shared" si="5"/>
        <v>22445226.899999999</v>
      </c>
    </row>
    <row r="35" spans="2:26" x14ac:dyDescent="0.3">
      <c r="B35" s="60" t="s">
        <v>56</v>
      </c>
      <c r="C35" s="41">
        <v>16.45</v>
      </c>
      <c r="D35" s="61">
        <v>17</v>
      </c>
      <c r="E35" s="61">
        <v>16.95</v>
      </c>
      <c r="F35" s="42">
        <v>17</v>
      </c>
      <c r="G35" s="43">
        <v>0.55000000000000071</v>
      </c>
      <c r="H35" s="43">
        <v>3.3434650455927097</v>
      </c>
      <c r="I35" s="44">
        <v>2027703</v>
      </c>
      <c r="J35" s="62">
        <v>33821241.799999997</v>
      </c>
      <c r="K35" s="46">
        <v>1.2077922077922079</v>
      </c>
      <c r="L35" s="47"/>
      <c r="V35" s="7" t="str">
        <f t="shared" si="2"/>
        <v>CWG</v>
      </c>
      <c r="W35" s="52">
        <f t="shared" si="15"/>
        <v>3.3434650455927098E-2</v>
      </c>
      <c r="X35" s="52">
        <f t="shared" si="3"/>
        <v>1.2077922077922079</v>
      </c>
      <c r="Y35" s="53">
        <f t="shared" si="4"/>
        <v>2027703</v>
      </c>
      <c r="Z35" s="53">
        <f t="shared" si="5"/>
        <v>33821241.799999997</v>
      </c>
    </row>
    <row r="36" spans="2:26" x14ac:dyDescent="0.3">
      <c r="B36" s="60" t="s">
        <v>57</v>
      </c>
      <c r="C36" s="41">
        <v>1.03</v>
      </c>
      <c r="D36" s="61">
        <v>1.1299999999999999</v>
      </c>
      <c r="E36" s="61">
        <v>0.97</v>
      </c>
      <c r="F36" s="42">
        <v>1.04</v>
      </c>
      <c r="G36" s="43">
        <v>1.0000000000000009E-2</v>
      </c>
      <c r="H36" s="43">
        <v>0.97087378640776778</v>
      </c>
      <c r="I36" s="44">
        <v>11239628</v>
      </c>
      <c r="J36" s="62">
        <v>11864431.34</v>
      </c>
      <c r="K36" s="46">
        <v>0.65079365079365092</v>
      </c>
      <c r="L36" s="47"/>
      <c r="V36" s="7" t="str">
        <f t="shared" si="2"/>
        <v>DAARCOMM</v>
      </c>
      <c r="W36" s="52">
        <f t="shared" si="15"/>
        <v>9.7087378640776777E-3</v>
      </c>
      <c r="X36" s="52">
        <f t="shared" si="3"/>
        <v>0.65079365079365092</v>
      </c>
      <c r="Y36" s="53">
        <f t="shared" si="4"/>
        <v>11239628</v>
      </c>
      <c r="Z36" s="53">
        <f t="shared" si="5"/>
        <v>11864431.34</v>
      </c>
    </row>
    <row r="37" spans="2:26" x14ac:dyDescent="0.3">
      <c r="B37" s="60" t="s">
        <v>58</v>
      </c>
      <c r="C37" s="41">
        <v>520.20000000000005</v>
      </c>
      <c r="D37" s="41">
        <v>528</v>
      </c>
      <c r="E37" s="41">
        <v>528</v>
      </c>
      <c r="F37" s="42">
        <v>528</v>
      </c>
      <c r="G37" s="43">
        <v>7.7999999999999545</v>
      </c>
      <c r="H37" s="43">
        <v>1.4994232987312484</v>
      </c>
      <c r="I37" s="44">
        <v>1332690</v>
      </c>
      <c r="J37" s="62">
        <v>680617194.20000005</v>
      </c>
      <c r="K37" s="46">
        <v>0.10275689223057638</v>
      </c>
      <c r="L37" s="47"/>
      <c r="V37" s="7" t="str">
        <f t="shared" si="2"/>
        <v>DANGCEM</v>
      </c>
      <c r="W37" s="52">
        <f t="shared" si="15"/>
        <v>1.4994232987312483E-2</v>
      </c>
      <c r="X37" s="52">
        <f t="shared" si="3"/>
        <v>0.10275689223057638</v>
      </c>
      <c r="Y37" s="53">
        <f t="shared" si="4"/>
        <v>1332690</v>
      </c>
      <c r="Z37" s="53">
        <f t="shared" si="5"/>
        <v>680617194.20000005</v>
      </c>
    </row>
    <row r="38" spans="2:26" x14ac:dyDescent="0.3">
      <c r="B38" s="60" t="s">
        <v>59</v>
      </c>
      <c r="C38" s="41">
        <v>60</v>
      </c>
      <c r="D38" s="41">
        <v>60</v>
      </c>
      <c r="E38" s="41">
        <v>60</v>
      </c>
      <c r="F38" s="42">
        <v>60</v>
      </c>
      <c r="G38" s="43">
        <v>0</v>
      </c>
      <c r="H38" s="43">
        <v>0</v>
      </c>
      <c r="I38" s="44">
        <v>866516</v>
      </c>
      <c r="J38" s="62">
        <v>50967905.299999997</v>
      </c>
      <c r="K38" s="46">
        <v>0.84615384615384626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0.84615384615384626</v>
      </c>
      <c r="Y38" s="53">
        <f t="shared" si="4"/>
        <v>866516</v>
      </c>
      <c r="Z38" s="53">
        <f t="shared" si="5"/>
        <v>50967905.299999997</v>
      </c>
    </row>
    <row r="39" spans="2:26" x14ac:dyDescent="0.3">
      <c r="B39" s="60" t="s">
        <v>60</v>
      </c>
      <c r="C39" s="41">
        <v>1.84</v>
      </c>
      <c r="D39" s="61">
        <v>1.75</v>
      </c>
      <c r="E39" s="61">
        <v>1.72</v>
      </c>
      <c r="F39" s="42">
        <v>1.72</v>
      </c>
      <c r="G39" s="43">
        <v>-0.12000000000000011</v>
      </c>
      <c r="H39" s="43">
        <v>-6.5217391304347876</v>
      </c>
      <c r="I39" s="44">
        <v>1918133</v>
      </c>
      <c r="J39" s="62">
        <v>3342131.59</v>
      </c>
      <c r="K39" s="46">
        <v>0.45762711864406791</v>
      </c>
      <c r="L39" s="47"/>
      <c r="V39" s="7" t="str">
        <f t="shared" si="2"/>
        <v>DEAPCAP</v>
      </c>
      <c r="W39" s="52">
        <f t="shared" si="15"/>
        <v>-6.521739130434788E-2</v>
      </c>
      <c r="X39" s="52">
        <f t="shared" si="3"/>
        <v>0.45762711864406791</v>
      </c>
      <c r="Y39" s="53">
        <f t="shared" si="4"/>
        <v>1918133</v>
      </c>
      <c r="Z39" s="53">
        <f t="shared" si="5"/>
        <v>3342131.59</v>
      </c>
    </row>
    <row r="40" spans="2:26" x14ac:dyDescent="0.3">
      <c r="B40" s="60" t="s">
        <v>61</v>
      </c>
      <c r="C40" s="41">
        <v>13.02</v>
      </c>
      <c r="D40" s="41">
        <v>14.05</v>
      </c>
      <c r="E40" s="41">
        <v>13.03</v>
      </c>
      <c r="F40" s="42">
        <v>14</v>
      </c>
      <c r="G40" s="43">
        <v>0.98000000000000043</v>
      </c>
      <c r="H40" s="43">
        <v>7.5268817204301106</v>
      </c>
      <c r="I40" s="44">
        <v>7711774</v>
      </c>
      <c r="J40" s="62">
        <v>106239481.5</v>
      </c>
      <c r="K40" s="46">
        <v>3.4303797468354427</v>
      </c>
      <c r="L40" s="47"/>
      <c r="V40" s="7" t="str">
        <f t="shared" si="2"/>
        <v>ELLAHLAKES</v>
      </c>
      <c r="W40" s="52">
        <f t="shared" si="15"/>
        <v>7.5268817204301106E-2</v>
      </c>
      <c r="X40" s="52">
        <f t="shared" si="3"/>
        <v>3.4303797468354427</v>
      </c>
      <c r="Y40" s="53">
        <f t="shared" si="4"/>
        <v>7711774</v>
      </c>
      <c r="Z40" s="53">
        <f t="shared" si="5"/>
        <v>106239481.5</v>
      </c>
    </row>
    <row r="41" spans="2:26" x14ac:dyDescent="0.3">
      <c r="B41" s="60" t="s">
        <v>62</v>
      </c>
      <c r="C41" s="41">
        <v>35.1</v>
      </c>
      <c r="D41" s="61">
        <v>35.1</v>
      </c>
      <c r="E41" s="61">
        <v>35.1</v>
      </c>
      <c r="F41" s="42">
        <v>35.1</v>
      </c>
      <c r="G41" s="43">
        <v>0</v>
      </c>
      <c r="H41" s="43">
        <v>0</v>
      </c>
      <c r="I41" s="44">
        <v>1300</v>
      </c>
      <c r="J41" s="62">
        <v>49772</v>
      </c>
      <c r="K41" s="46">
        <v>0.81865284974093266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0.81865284974093266</v>
      </c>
      <c r="Y41" s="53">
        <f t="shared" si="4"/>
        <v>1300</v>
      </c>
      <c r="Z41" s="53">
        <f t="shared" si="5"/>
        <v>49772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202013</v>
      </c>
      <c r="J42" s="62">
        <v>6386219.0999999996</v>
      </c>
      <c r="K42" s="46">
        <v>0.27572016460905346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0.27572016460905346</v>
      </c>
      <c r="Y42" s="53">
        <f t="shared" si="4"/>
        <v>202013</v>
      </c>
      <c r="Z42" s="53">
        <f t="shared" si="5"/>
        <v>6386219.0999999996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314840</v>
      </c>
      <c r="J43" s="62">
        <v>11072940.65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314840</v>
      </c>
      <c r="Z43" s="53">
        <f t="shared" si="5"/>
        <v>11072940.65</v>
      </c>
    </row>
    <row r="44" spans="2:26" x14ac:dyDescent="0.3">
      <c r="B44" s="60" t="s">
        <v>65</v>
      </c>
      <c r="C44" s="41">
        <v>12.4</v>
      </c>
      <c r="D44" s="61">
        <v>12.4</v>
      </c>
      <c r="E44" s="61">
        <v>12.4</v>
      </c>
      <c r="F44" s="42">
        <v>12.4</v>
      </c>
      <c r="G44" s="43">
        <v>0</v>
      </c>
      <c r="H44" s="43">
        <v>0</v>
      </c>
      <c r="I44" s="44">
        <v>191002</v>
      </c>
      <c r="J44" s="62">
        <v>2597627.2000000002</v>
      </c>
      <c r="K44" s="46">
        <v>0.9076923076923078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0.9076923076923078</v>
      </c>
      <c r="Y44" s="53">
        <f t="shared" si="4"/>
        <v>191002</v>
      </c>
      <c r="Z44" s="53">
        <f t="shared" si="5"/>
        <v>2597627.2000000002</v>
      </c>
    </row>
    <row r="45" spans="2:26" x14ac:dyDescent="0.3">
      <c r="B45" s="60" t="s">
        <v>66</v>
      </c>
      <c r="C45" s="41">
        <v>25.45</v>
      </c>
      <c r="D45" s="61">
        <v>25.4</v>
      </c>
      <c r="E45" s="61">
        <v>24</v>
      </c>
      <c r="F45" s="42">
        <v>25.4</v>
      </c>
      <c r="G45" s="43">
        <v>-5.0000000000000711E-2</v>
      </c>
      <c r="H45" s="43">
        <v>-0.19646365422397138</v>
      </c>
      <c r="I45" s="44">
        <v>449201</v>
      </c>
      <c r="J45" s="62">
        <v>11066228.35</v>
      </c>
      <c r="K45" s="46">
        <v>0.31811105345095991</v>
      </c>
      <c r="L45" s="47"/>
      <c r="V45" s="7" t="str">
        <f t="shared" si="2"/>
        <v>EUNISELL</v>
      </c>
      <c r="W45" s="52">
        <f t="shared" si="15"/>
        <v>-1.9646365422397137E-3</v>
      </c>
      <c r="X45" s="52">
        <f t="shared" si="3"/>
        <v>0.31811105345095991</v>
      </c>
      <c r="Y45" s="53">
        <f t="shared" si="4"/>
        <v>449201</v>
      </c>
      <c r="Z45" s="53">
        <f t="shared" si="5"/>
        <v>11066228.35</v>
      </c>
    </row>
    <row r="46" spans="2:26" x14ac:dyDescent="0.3">
      <c r="B46" s="60" t="s">
        <v>67</v>
      </c>
      <c r="C46" s="41">
        <v>10.75</v>
      </c>
      <c r="D46" s="61">
        <v>10.85</v>
      </c>
      <c r="E46" s="61">
        <v>10.7</v>
      </c>
      <c r="F46" s="42">
        <v>10.8</v>
      </c>
      <c r="G46" s="43">
        <v>5.0000000000000711E-2</v>
      </c>
      <c r="H46" s="43">
        <v>0.46511627906977404</v>
      </c>
      <c r="I46" s="44">
        <v>287767914</v>
      </c>
      <c r="J46" s="62">
        <v>3107827984.3500028</v>
      </c>
      <c r="K46" s="46">
        <v>0.14893617021276606</v>
      </c>
      <c r="L46" s="47"/>
      <c r="V46" s="7" t="str">
        <f t="shared" si="2"/>
        <v>FCMB</v>
      </c>
      <c r="W46" s="52">
        <f t="shared" si="15"/>
        <v>4.6511627906977403E-3</v>
      </c>
      <c r="X46" s="52">
        <f t="shared" si="3"/>
        <v>0.14893617021276606</v>
      </c>
      <c r="Y46" s="53">
        <f t="shared" si="4"/>
        <v>287767914</v>
      </c>
      <c r="Z46" s="53">
        <f t="shared" si="5"/>
        <v>3107827984.3500028</v>
      </c>
    </row>
    <row r="47" spans="2:26" x14ac:dyDescent="0.3">
      <c r="B47" s="60" t="s">
        <v>68</v>
      </c>
      <c r="C47" s="41">
        <v>20.55</v>
      </c>
      <c r="D47" s="61">
        <v>20.6</v>
      </c>
      <c r="E47" s="61">
        <v>20.5</v>
      </c>
      <c r="F47" s="42">
        <v>20.6</v>
      </c>
      <c r="G47" s="43">
        <v>5.0000000000000711E-2</v>
      </c>
      <c r="H47" s="43">
        <v>0.24330900243309345</v>
      </c>
      <c r="I47" s="44">
        <v>17807209</v>
      </c>
      <c r="J47" s="62">
        <v>366361581.39999998</v>
      </c>
      <c r="K47" s="46">
        <v>0.17714285714285727</v>
      </c>
      <c r="L47" s="47"/>
      <c r="V47" s="7" t="str">
        <f t="shared" si="2"/>
        <v>FIDELITYBK</v>
      </c>
      <c r="W47" s="52">
        <f t="shared" si="15"/>
        <v>2.4330900243309346E-3</v>
      </c>
      <c r="X47" s="52">
        <f t="shared" si="3"/>
        <v>0.17714285714285727</v>
      </c>
      <c r="Y47" s="53">
        <f t="shared" si="4"/>
        <v>17807209</v>
      </c>
      <c r="Z47" s="53">
        <f t="shared" si="5"/>
        <v>366361581.39999998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393868</v>
      </c>
      <c r="J48" s="62">
        <v>15415416.1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393868</v>
      </c>
      <c r="Z48" s="53">
        <f t="shared" si="5"/>
        <v>15415416.1</v>
      </c>
    </row>
    <row r="49" spans="2:26" x14ac:dyDescent="0.3">
      <c r="B49" s="60" t="s">
        <v>70</v>
      </c>
      <c r="C49" s="41">
        <v>30.5</v>
      </c>
      <c r="D49" s="61">
        <v>30.5</v>
      </c>
      <c r="E49" s="61">
        <v>30.2</v>
      </c>
      <c r="F49" s="42">
        <v>30.5</v>
      </c>
      <c r="G49" s="43">
        <v>0</v>
      </c>
      <c r="H49" s="43">
        <v>0</v>
      </c>
      <c r="I49" s="44">
        <v>12154779</v>
      </c>
      <c r="J49" s="62">
        <v>370604775.35000002</v>
      </c>
      <c r="K49" s="46">
        <v>8.7344028520499162E-2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8.7344028520499162E-2</v>
      </c>
      <c r="Y49" s="53">
        <f t="shared" si="4"/>
        <v>12154779</v>
      </c>
      <c r="Z49" s="53">
        <f t="shared" si="5"/>
        <v>370604775.35000002</v>
      </c>
    </row>
    <row r="50" spans="2:26" x14ac:dyDescent="0.3">
      <c r="B50" s="60" t="s">
        <v>71</v>
      </c>
      <c r="C50" s="41">
        <v>5.4</v>
      </c>
      <c r="D50" s="61">
        <v>5.94</v>
      </c>
      <c r="E50" s="61">
        <v>5.94</v>
      </c>
      <c r="F50" s="42">
        <v>5.94</v>
      </c>
      <c r="G50" s="43">
        <v>0.54</v>
      </c>
      <c r="H50" s="43">
        <v>10</v>
      </c>
      <c r="I50" s="44">
        <v>2078994</v>
      </c>
      <c r="J50" s="62">
        <v>12260938.130000001</v>
      </c>
      <c r="K50" s="46">
        <v>2.2637362637362637</v>
      </c>
      <c r="L50" s="47"/>
      <c r="V50" s="7" t="str">
        <f t="shared" si="2"/>
        <v>FTNCOCOA</v>
      </c>
      <c r="W50" s="52">
        <f t="shared" si="15"/>
        <v>0.1</v>
      </c>
      <c r="X50" s="52">
        <f t="shared" si="3"/>
        <v>2.2637362637362637</v>
      </c>
      <c r="Y50" s="53">
        <f t="shared" si="4"/>
        <v>2078994</v>
      </c>
      <c r="Z50" s="53">
        <f t="shared" si="5"/>
        <v>12260938.130000001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1440</v>
      </c>
      <c r="J51" s="62">
        <v>1479456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1440</v>
      </c>
      <c r="Z51" s="53">
        <f t="shared" si="5"/>
        <v>1479456</v>
      </c>
    </row>
    <row r="52" spans="2:26" x14ac:dyDescent="0.3">
      <c r="B52" s="60" t="s">
        <v>73</v>
      </c>
      <c r="C52" s="41">
        <v>92.5</v>
      </c>
      <c r="D52" s="61">
        <v>93</v>
      </c>
      <c r="E52" s="61">
        <v>92</v>
      </c>
      <c r="F52" s="42">
        <v>92.4</v>
      </c>
      <c r="G52" s="43">
        <v>-9.9999999999994316E-2</v>
      </c>
      <c r="H52" s="43">
        <v>-0.10810810810810198</v>
      </c>
      <c r="I52" s="44">
        <v>22399745</v>
      </c>
      <c r="J52" s="62">
        <v>2067412284.75</v>
      </c>
      <c r="K52" s="46">
        <v>0.62105263157894752</v>
      </c>
      <c r="L52" s="47"/>
      <c r="V52" s="7" t="str">
        <f t="shared" si="2"/>
        <v>GTCO</v>
      </c>
      <c r="W52" s="52">
        <f t="shared" si="15"/>
        <v>-1.0810810810810197E-3</v>
      </c>
      <c r="X52" s="52">
        <f t="shared" si="3"/>
        <v>0.62105263157894752</v>
      </c>
      <c r="Y52" s="53">
        <f t="shared" si="4"/>
        <v>22399745</v>
      </c>
      <c r="Z52" s="53">
        <f t="shared" si="5"/>
        <v>2067412284.75</v>
      </c>
    </row>
    <row r="53" spans="2:26" x14ac:dyDescent="0.3">
      <c r="B53" s="60" t="s">
        <v>74</v>
      </c>
      <c r="C53" s="41">
        <v>1.64</v>
      </c>
      <c r="D53" s="61">
        <v>1.59</v>
      </c>
      <c r="E53" s="61">
        <v>1.57</v>
      </c>
      <c r="F53" s="42">
        <v>1.57</v>
      </c>
      <c r="G53" s="43">
        <v>-6.999999999999984E-2</v>
      </c>
      <c r="H53" s="43">
        <v>-4.2682926829268197</v>
      </c>
      <c r="I53" s="44">
        <v>1979406</v>
      </c>
      <c r="J53" s="62">
        <v>3129840.94</v>
      </c>
      <c r="K53" s="46">
        <v>0.93827160493827155</v>
      </c>
      <c r="L53" s="47"/>
      <c r="V53" s="7" t="str">
        <f t="shared" si="2"/>
        <v>GUINEAINS</v>
      </c>
      <c r="W53" s="52">
        <f t="shared" si="15"/>
        <v>-4.2682926829268199E-2</v>
      </c>
      <c r="X53" s="52">
        <f t="shared" si="3"/>
        <v>0.93827160493827155</v>
      </c>
      <c r="Y53" s="53">
        <f t="shared" si="4"/>
        <v>1979406</v>
      </c>
      <c r="Z53" s="53">
        <f t="shared" si="5"/>
        <v>3129840.94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392711</v>
      </c>
      <c r="J54" s="62">
        <v>52633096.799999997</v>
      </c>
      <c r="K54" s="46">
        <v>0.85053380782918153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0.85053380782918153</v>
      </c>
      <c r="Y54" s="53">
        <f t="shared" si="4"/>
        <v>392711</v>
      </c>
      <c r="Z54" s="53">
        <f t="shared" si="5"/>
        <v>52633096.799999997</v>
      </c>
    </row>
    <row r="55" spans="2:26" x14ac:dyDescent="0.3">
      <c r="B55" s="60" t="s">
        <v>76</v>
      </c>
      <c r="C55" s="41">
        <v>4.0999999999999996</v>
      </c>
      <c r="D55" s="61">
        <v>4.25</v>
      </c>
      <c r="E55" s="61">
        <v>4.25</v>
      </c>
      <c r="F55" s="42">
        <v>4.25</v>
      </c>
      <c r="G55" s="43">
        <v>0.15000000000000036</v>
      </c>
      <c r="H55" s="43">
        <v>3.6585365853658622</v>
      </c>
      <c r="I55" s="44">
        <v>256804</v>
      </c>
      <c r="J55" s="62">
        <v>1084037.5</v>
      </c>
      <c r="K55" s="46">
        <v>-0.11087866108786615</v>
      </c>
      <c r="L55" s="47"/>
      <c r="V55" s="7" t="str">
        <f t="shared" si="2"/>
        <v>HMCALL</v>
      </c>
      <c r="W55" s="52">
        <f t="shared" si="15"/>
        <v>3.6585365853658625E-2</v>
      </c>
      <c r="X55" s="52">
        <f t="shared" si="3"/>
        <v>-0.11087866108786615</v>
      </c>
      <c r="Y55" s="53">
        <f t="shared" si="4"/>
        <v>256804</v>
      </c>
      <c r="Z55" s="53">
        <f t="shared" si="5"/>
        <v>1084037.5</v>
      </c>
    </row>
    <row r="56" spans="2:26" x14ac:dyDescent="0.3">
      <c r="B56" s="60" t="s">
        <v>77</v>
      </c>
      <c r="C56" s="41">
        <v>22.1</v>
      </c>
      <c r="D56" s="61">
        <v>22.1</v>
      </c>
      <c r="E56" s="61">
        <v>22.1</v>
      </c>
      <c r="F56" s="42">
        <v>22.1</v>
      </c>
      <c r="G56" s="43">
        <v>0</v>
      </c>
      <c r="H56" s="43">
        <v>0</v>
      </c>
      <c r="I56" s="44">
        <v>1042694</v>
      </c>
      <c r="J56" s="62">
        <v>23369529.5</v>
      </c>
      <c r="K56" s="46">
        <v>2.5079365079365084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2.5079365079365084</v>
      </c>
      <c r="Y56" s="53">
        <f t="shared" si="4"/>
        <v>1042694</v>
      </c>
      <c r="Z56" s="53">
        <f t="shared" si="5"/>
        <v>23369529.5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42378</v>
      </c>
      <c r="J57" s="62">
        <v>903971.75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42378</v>
      </c>
      <c r="Z57" s="53">
        <f t="shared" si="5"/>
        <v>903971.75</v>
      </c>
    </row>
    <row r="58" spans="2:26" x14ac:dyDescent="0.3">
      <c r="B58" s="60" t="s">
        <v>79</v>
      </c>
      <c r="C58" s="41">
        <v>33.299999999999997</v>
      </c>
      <c r="D58" s="61">
        <v>33.299999999999997</v>
      </c>
      <c r="E58" s="61">
        <v>33.299999999999997</v>
      </c>
      <c r="F58" s="42">
        <v>33.299999999999997</v>
      </c>
      <c r="G58" s="43">
        <v>0</v>
      </c>
      <c r="H58" s="43">
        <v>0</v>
      </c>
      <c r="I58" s="44">
        <v>6788</v>
      </c>
      <c r="J58" s="62">
        <v>242596.05</v>
      </c>
      <c r="K58" s="46">
        <v>-0.12252964426877488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-0.12252964426877488</v>
      </c>
      <c r="Y58" s="53">
        <f t="shared" si="4"/>
        <v>6788</v>
      </c>
      <c r="Z58" s="53">
        <f t="shared" si="5"/>
        <v>242596.05</v>
      </c>
    </row>
    <row r="59" spans="2:26" x14ac:dyDescent="0.3">
      <c r="B59" s="60" t="s">
        <v>80</v>
      </c>
      <c r="C59" s="41">
        <v>12.8</v>
      </c>
      <c r="D59" s="41">
        <v>12.35</v>
      </c>
      <c r="E59" s="41">
        <v>12.35</v>
      </c>
      <c r="F59" s="42">
        <v>12.35</v>
      </c>
      <c r="G59" s="43">
        <v>-0.45000000000000107</v>
      </c>
      <c r="H59" s="43">
        <v>-3.5156250000000084</v>
      </c>
      <c r="I59" s="44">
        <v>1115718</v>
      </c>
      <c r="J59" s="62">
        <v>13699081.25</v>
      </c>
      <c r="K59" s="46">
        <v>1.2252252252252251</v>
      </c>
      <c r="L59" s="47"/>
      <c r="V59" s="7" t="str">
        <f t="shared" si="2"/>
        <v>INTBREW</v>
      </c>
      <c r="W59" s="52">
        <f t="shared" si="15"/>
        <v>-3.5156250000000083E-2</v>
      </c>
      <c r="X59" s="52">
        <f t="shared" si="3"/>
        <v>1.2252252252252251</v>
      </c>
      <c r="Y59" s="53">
        <f t="shared" si="4"/>
        <v>1115718</v>
      </c>
      <c r="Z59" s="53">
        <f t="shared" si="5"/>
        <v>13699081.25</v>
      </c>
    </row>
    <row r="60" spans="2:26" x14ac:dyDescent="0.3">
      <c r="B60" s="60" t="s">
        <v>81</v>
      </c>
      <c r="C60" s="41">
        <v>4.51</v>
      </c>
      <c r="D60" s="61">
        <v>4.6500000000000004</v>
      </c>
      <c r="E60" s="61">
        <v>4.5</v>
      </c>
      <c r="F60" s="42">
        <v>4.5</v>
      </c>
      <c r="G60" s="43">
        <v>-9.9999999999997868E-3</v>
      </c>
      <c r="H60" s="43">
        <v>-0.22172949002216821</v>
      </c>
      <c r="I60" s="44">
        <v>8798349</v>
      </c>
      <c r="J60" s="62">
        <v>40136994.719999999</v>
      </c>
      <c r="K60" s="46">
        <v>0.5</v>
      </c>
      <c r="V60" s="7" t="str">
        <f t="shared" si="2"/>
        <v>JAIZBANK</v>
      </c>
      <c r="W60" s="52">
        <f t="shared" si="15"/>
        <v>-2.2172949002216822E-3</v>
      </c>
      <c r="X60" s="52">
        <f t="shared" si="3"/>
        <v>0.5</v>
      </c>
      <c r="Y60" s="53">
        <f t="shared" si="4"/>
        <v>8798349</v>
      </c>
      <c r="Z60" s="53">
        <f t="shared" si="5"/>
        <v>40136994.719999999</v>
      </c>
    </row>
    <row r="61" spans="2:26" x14ac:dyDescent="0.3">
      <c r="B61" s="60" t="s">
        <v>82</v>
      </c>
      <c r="C61" s="41">
        <v>2.78</v>
      </c>
      <c r="D61" s="61">
        <v>2.79</v>
      </c>
      <c r="E61" s="61">
        <v>2.56</v>
      </c>
      <c r="F61" s="42">
        <v>2.7</v>
      </c>
      <c r="G61" s="43">
        <v>-7.9999999999999627E-2</v>
      </c>
      <c r="H61" s="43">
        <v>-2.8776978417266053</v>
      </c>
      <c r="I61" s="44">
        <v>25284664</v>
      </c>
      <c r="J61" s="62">
        <v>67257578.969999999</v>
      </c>
      <c r="K61" s="46">
        <v>0.3170731707317076</v>
      </c>
      <c r="L61" s="47"/>
      <c r="V61" s="7" t="str">
        <f t="shared" si="2"/>
        <v>JAPAULGOLD</v>
      </c>
      <c r="W61" s="52">
        <f t="shared" si="15"/>
        <v>-2.8776978417266053E-2</v>
      </c>
      <c r="X61" s="52">
        <f t="shared" si="3"/>
        <v>0.3170731707317076</v>
      </c>
      <c r="Y61" s="53">
        <f t="shared" si="4"/>
        <v>25284664</v>
      </c>
      <c r="Z61" s="53">
        <f t="shared" si="5"/>
        <v>67257578.969999999</v>
      </c>
    </row>
    <row r="62" spans="2:26" x14ac:dyDescent="0.3">
      <c r="B62" s="60" t="s">
        <v>83</v>
      </c>
      <c r="C62" s="41">
        <v>146.1</v>
      </c>
      <c r="D62" s="41">
        <v>146.1</v>
      </c>
      <c r="E62" s="41">
        <v>146.1</v>
      </c>
      <c r="F62" s="42">
        <v>146.1</v>
      </c>
      <c r="G62" s="43">
        <v>0</v>
      </c>
      <c r="H62" s="43">
        <v>0</v>
      </c>
      <c r="I62" s="44">
        <v>28378</v>
      </c>
      <c r="J62" s="62">
        <v>3766710.1</v>
      </c>
      <c r="K62" s="46">
        <v>-5.8937198067632868E-2</v>
      </c>
      <c r="L62" s="47"/>
      <c r="V62" s="7" t="str">
        <f t="shared" si="2"/>
        <v>JBERGER</v>
      </c>
      <c r="W62" s="52">
        <f t="shared" si="15"/>
        <v>0</v>
      </c>
      <c r="X62" s="52">
        <f t="shared" si="3"/>
        <v>-5.8937198067632868E-2</v>
      </c>
      <c r="Y62" s="53">
        <f t="shared" si="4"/>
        <v>28378</v>
      </c>
      <c r="Z62" s="53">
        <f t="shared" si="5"/>
        <v>3766710.1</v>
      </c>
    </row>
    <row r="63" spans="2:26" x14ac:dyDescent="0.3">
      <c r="B63" s="60" t="s">
        <v>84</v>
      </c>
      <c r="C63" s="41">
        <v>6.8</v>
      </c>
      <c r="D63" s="61">
        <v>6.8</v>
      </c>
      <c r="E63" s="61">
        <v>6.8</v>
      </c>
      <c r="F63" s="42">
        <v>6.8</v>
      </c>
      <c r="G63" s="43">
        <v>0</v>
      </c>
      <c r="H63" s="43">
        <v>0</v>
      </c>
      <c r="I63" s="44">
        <v>200928</v>
      </c>
      <c r="J63" s="62">
        <v>1446290.6</v>
      </c>
      <c r="K63" s="46">
        <v>-0.12708600770218226</v>
      </c>
      <c r="L63" s="47"/>
      <c r="V63" s="7" t="str">
        <f t="shared" si="2"/>
        <v>JOHNHOLT</v>
      </c>
      <c r="W63" s="52">
        <f t="shared" si="15"/>
        <v>0</v>
      </c>
      <c r="X63" s="52">
        <f t="shared" si="3"/>
        <v>-0.12708600770218226</v>
      </c>
      <c r="Y63" s="53">
        <f t="shared" si="4"/>
        <v>200928</v>
      </c>
      <c r="Z63" s="53">
        <f t="shared" si="5"/>
        <v>1446290.6</v>
      </c>
    </row>
    <row r="64" spans="2:26" x14ac:dyDescent="0.3">
      <c r="B64" s="60" t="s">
        <v>85</v>
      </c>
      <c r="C64" s="41">
        <v>9.9</v>
      </c>
      <c r="D64" s="61">
        <v>9.9</v>
      </c>
      <c r="E64" s="61">
        <v>9.9</v>
      </c>
      <c r="F64" s="42">
        <v>9.9</v>
      </c>
      <c r="G64" s="43">
        <v>0</v>
      </c>
      <c r="H64" s="43">
        <v>0</v>
      </c>
      <c r="I64" s="44">
        <v>4715</v>
      </c>
      <c r="J64" s="62">
        <v>44085.25</v>
      </c>
      <c r="K64" s="46">
        <v>-3.8834951456310662E-2</v>
      </c>
      <c r="L64" s="47"/>
      <c r="V64" s="7" t="str">
        <f t="shared" si="2"/>
        <v>JULI</v>
      </c>
      <c r="W64" s="52">
        <f t="shared" si="15"/>
        <v>0</v>
      </c>
      <c r="X64" s="52">
        <f t="shared" si="3"/>
        <v>-3.8834951456310662E-2</v>
      </c>
      <c r="Y64" s="53">
        <f t="shared" si="4"/>
        <v>4715</v>
      </c>
      <c r="Z64" s="53">
        <f t="shared" si="5"/>
        <v>44085.25</v>
      </c>
    </row>
    <row r="65" spans="1:26" x14ac:dyDescent="0.3">
      <c r="B65" s="60" t="s">
        <v>86</v>
      </c>
      <c r="C65" s="41">
        <v>3.32</v>
      </c>
      <c r="D65" s="41">
        <v>3.29</v>
      </c>
      <c r="E65" s="41">
        <v>3.26</v>
      </c>
      <c r="F65" s="42">
        <v>3.26</v>
      </c>
      <c r="G65" s="43">
        <v>-6.0000000000000053E-2</v>
      </c>
      <c r="H65" s="43">
        <v>-1.8072289156626522</v>
      </c>
      <c r="I65" s="44">
        <v>2571425</v>
      </c>
      <c r="J65" s="62">
        <v>8337417.6399999997</v>
      </c>
      <c r="K65" s="46">
        <v>5.5016181229773364E-2</v>
      </c>
      <c r="L65" s="47"/>
      <c r="V65" s="7" t="str">
        <f t="shared" si="2"/>
        <v>LASACO</v>
      </c>
      <c r="W65" s="52">
        <f t="shared" si="15"/>
        <v>-1.8072289156626523E-2</v>
      </c>
      <c r="X65" s="52">
        <f t="shared" si="3"/>
        <v>5.5016181229773364E-2</v>
      </c>
      <c r="Y65" s="53">
        <f t="shared" si="4"/>
        <v>2571425</v>
      </c>
      <c r="Z65" s="53">
        <f t="shared" si="5"/>
        <v>8337417.6399999997</v>
      </c>
    </row>
    <row r="66" spans="1:26" x14ac:dyDescent="0.3">
      <c r="B66" s="60" t="s">
        <v>87</v>
      </c>
      <c r="C66" s="41">
        <v>7.26</v>
      </c>
      <c r="D66" s="61">
        <v>7.6</v>
      </c>
      <c r="E66" s="61">
        <v>7.6</v>
      </c>
      <c r="F66" s="42">
        <v>7.6</v>
      </c>
      <c r="G66" s="43">
        <v>0.33999999999999986</v>
      </c>
      <c r="H66" s="43">
        <v>4.6831955922864994</v>
      </c>
      <c r="I66" s="44">
        <v>1056279</v>
      </c>
      <c r="J66" s="62">
        <v>8018997.7400000002</v>
      </c>
      <c r="K66" s="46">
        <v>0.68888888888888888</v>
      </c>
      <c r="L66" s="47"/>
      <c r="V66" s="7" t="str">
        <f t="shared" si="2"/>
        <v>LEARNAFRCA</v>
      </c>
      <c r="W66" s="52">
        <f t="shared" si="15"/>
        <v>4.6831955922864994E-2</v>
      </c>
      <c r="X66" s="52">
        <f t="shared" si="3"/>
        <v>0.68888888888888888</v>
      </c>
      <c r="Y66" s="53">
        <f t="shared" si="4"/>
        <v>1056279</v>
      </c>
      <c r="Z66" s="53">
        <f t="shared" si="5"/>
        <v>8018997.7400000002</v>
      </c>
    </row>
    <row r="67" spans="1:26" x14ac:dyDescent="0.3">
      <c r="B67" s="60" t="s">
        <v>88</v>
      </c>
      <c r="C67" s="41">
        <v>5.5</v>
      </c>
      <c r="D67" s="41">
        <v>5.5</v>
      </c>
      <c r="E67" s="41">
        <v>5.5</v>
      </c>
      <c r="F67" s="42">
        <v>5.5</v>
      </c>
      <c r="G67" s="43">
        <v>0</v>
      </c>
      <c r="H67" s="43">
        <v>0</v>
      </c>
      <c r="I67" s="44">
        <v>714961</v>
      </c>
      <c r="J67" s="62">
        <v>3926052.9</v>
      </c>
      <c r="K67" s="46">
        <v>-2.4822695035460973E-2</v>
      </c>
      <c r="L67" s="47"/>
      <c r="V67" s="7" t="str">
        <f t="shared" si="2"/>
        <v>LEGENDINT</v>
      </c>
      <c r="W67" s="52">
        <f t="shared" si="15"/>
        <v>0</v>
      </c>
      <c r="X67" s="52">
        <f t="shared" si="3"/>
        <v>-2.4822695035460973E-2</v>
      </c>
      <c r="Y67" s="53">
        <f t="shared" si="4"/>
        <v>714961</v>
      </c>
      <c r="Z67" s="53">
        <f t="shared" si="5"/>
        <v>3926052.9</v>
      </c>
    </row>
    <row r="68" spans="1:26" x14ac:dyDescent="0.3">
      <c r="B68" s="60" t="s">
        <v>89</v>
      </c>
      <c r="C68" s="41">
        <v>2.04</v>
      </c>
      <c r="D68" s="61">
        <v>2.15</v>
      </c>
      <c r="E68" s="61">
        <v>2.14</v>
      </c>
      <c r="F68" s="42">
        <v>2.14</v>
      </c>
      <c r="G68" s="43">
        <v>0.10000000000000009</v>
      </c>
      <c r="H68" s="43">
        <v>4.9019607843137294</v>
      </c>
      <c r="I68" s="44">
        <v>1456032</v>
      </c>
      <c r="J68" s="62">
        <v>3106700.76</v>
      </c>
      <c r="K68" s="46">
        <v>0.81355932203389858</v>
      </c>
      <c r="L68" s="47"/>
      <c r="V68" s="7" t="str">
        <f t="shared" si="2"/>
        <v>LINKASSURE</v>
      </c>
      <c r="W68" s="52">
        <f t="shared" si="15"/>
        <v>4.9019607843137296E-2</v>
      </c>
      <c r="X68" s="52">
        <f t="shared" si="3"/>
        <v>0.81355932203389858</v>
      </c>
      <c r="Y68" s="53">
        <f t="shared" si="4"/>
        <v>1456032</v>
      </c>
      <c r="Z68" s="53">
        <f t="shared" si="5"/>
        <v>3106700.76</v>
      </c>
    </row>
    <row r="69" spans="1:26" x14ac:dyDescent="0.3">
      <c r="B69" s="60" t="s">
        <v>90</v>
      </c>
      <c r="C69" s="41">
        <v>7.4</v>
      </c>
      <c r="D69" s="61">
        <v>8</v>
      </c>
      <c r="E69" s="61">
        <v>8</v>
      </c>
      <c r="F69" s="42">
        <v>8</v>
      </c>
      <c r="G69" s="43">
        <v>0.59999999999999964</v>
      </c>
      <c r="H69" s="43">
        <v>8.1081081081081035</v>
      </c>
      <c r="I69" s="44">
        <v>2317700</v>
      </c>
      <c r="J69" s="62">
        <v>18473193.399999999</v>
      </c>
      <c r="K69" s="46">
        <v>0.94174757281553401</v>
      </c>
      <c r="L69" s="47"/>
      <c r="V69" s="7" t="str">
        <f t="shared" si="2"/>
        <v>LIVESTOCK</v>
      </c>
      <c r="W69" s="52">
        <f t="shared" si="15"/>
        <v>8.108108108108103E-2</v>
      </c>
      <c r="X69" s="52">
        <f t="shared" si="3"/>
        <v>0.94174757281553401</v>
      </c>
      <c r="Y69" s="53">
        <f t="shared" si="4"/>
        <v>2317700</v>
      </c>
      <c r="Z69" s="53">
        <f t="shared" si="5"/>
        <v>18473193.399999999</v>
      </c>
    </row>
    <row r="70" spans="1:26" x14ac:dyDescent="0.3">
      <c r="B70" s="60" t="s">
        <v>91</v>
      </c>
      <c r="C70" s="41">
        <v>4.2</v>
      </c>
      <c r="D70" s="41">
        <v>4.2</v>
      </c>
      <c r="E70" s="41">
        <v>4.2</v>
      </c>
      <c r="F70" s="42">
        <v>4.2</v>
      </c>
      <c r="G70" s="43">
        <v>0</v>
      </c>
      <c r="H70" s="43">
        <v>0</v>
      </c>
      <c r="I70" s="44">
        <v>187468</v>
      </c>
      <c r="J70" s="62">
        <v>751328.4</v>
      </c>
      <c r="K70" s="46">
        <v>-4.1095890410958846E-2</v>
      </c>
      <c r="L70" s="47"/>
      <c r="V70" s="7" t="str">
        <f t="shared" si="2"/>
        <v>LIVINGTRUST</v>
      </c>
      <c r="W70" s="52">
        <f t="shared" si="15"/>
        <v>0</v>
      </c>
      <c r="X70" s="52">
        <f t="shared" si="3"/>
        <v>-4.1095890410958846E-2</v>
      </c>
      <c r="Y70" s="53">
        <f t="shared" si="4"/>
        <v>187468</v>
      </c>
      <c r="Z70" s="53">
        <f t="shared" si="5"/>
        <v>751328.4</v>
      </c>
    </row>
    <row r="71" spans="1:26" x14ac:dyDescent="0.3">
      <c r="B71" s="60" t="s">
        <v>92</v>
      </c>
      <c r="C71" s="41">
        <v>16.79</v>
      </c>
      <c r="D71" s="41">
        <v>16.79</v>
      </c>
      <c r="E71" s="41">
        <v>16.79</v>
      </c>
      <c r="F71" s="42">
        <v>16.79</v>
      </c>
      <c r="G71" s="43">
        <v>0</v>
      </c>
      <c r="H71" s="43">
        <v>0</v>
      </c>
      <c r="I71" s="44">
        <v>467114</v>
      </c>
      <c r="J71" s="62">
        <v>7545625.2800000003</v>
      </c>
      <c r="K71" s="46">
        <v>1.0475609756097564</v>
      </c>
      <c r="L71" s="47"/>
      <c r="V71" s="7" t="str">
        <f t="shared" si="2"/>
        <v>MANSARD</v>
      </c>
      <c r="W71" s="52">
        <f t="shared" si="15"/>
        <v>0</v>
      </c>
      <c r="X71" s="52">
        <f t="shared" si="3"/>
        <v>1.0475609756097564</v>
      </c>
      <c r="Y71" s="53">
        <f t="shared" si="4"/>
        <v>467114</v>
      </c>
      <c r="Z71" s="53">
        <f t="shared" si="5"/>
        <v>7545625.2800000003</v>
      </c>
    </row>
    <row r="72" spans="1:26" x14ac:dyDescent="0.3">
      <c r="B72" s="60" t="s">
        <v>93</v>
      </c>
      <c r="C72" s="41">
        <v>18.05</v>
      </c>
      <c r="D72" s="41">
        <v>16.3</v>
      </c>
      <c r="E72" s="41">
        <v>16.25</v>
      </c>
      <c r="F72" s="42">
        <v>16.25</v>
      </c>
      <c r="G72" s="43">
        <v>-1.8000000000000007</v>
      </c>
      <c r="H72" s="43">
        <v>-9.9722991689750717</v>
      </c>
      <c r="I72" s="44">
        <v>862794</v>
      </c>
      <c r="J72" s="62">
        <v>14075272.800000001</v>
      </c>
      <c r="K72" s="46">
        <v>0.72872340425531901</v>
      </c>
      <c r="L72" s="47"/>
      <c r="V72" s="7" t="str">
        <f t="shared" si="2"/>
        <v>MAYBAKER</v>
      </c>
      <c r="W72" s="52">
        <f t="shared" si="15"/>
        <v>-9.9722991689750712E-2</v>
      </c>
      <c r="X72" s="52">
        <f t="shared" si="3"/>
        <v>0.72872340425531901</v>
      </c>
      <c r="Y72" s="53">
        <f t="shared" si="4"/>
        <v>862794</v>
      </c>
      <c r="Z72" s="53">
        <f t="shared" si="5"/>
        <v>14075272.800000001</v>
      </c>
    </row>
    <row r="73" spans="1:26" x14ac:dyDescent="0.3">
      <c r="B73" s="60" t="s">
        <v>94</v>
      </c>
      <c r="C73" s="41">
        <v>3.92</v>
      </c>
      <c r="D73" s="41">
        <v>3.95</v>
      </c>
      <c r="E73" s="41">
        <v>3.92</v>
      </c>
      <c r="F73" s="42">
        <v>3.95</v>
      </c>
      <c r="G73" s="43">
        <v>3.0000000000000249E-2</v>
      </c>
      <c r="H73" s="43">
        <v>0.76530612244898599</v>
      </c>
      <c r="I73" s="44">
        <v>3757092</v>
      </c>
      <c r="J73" s="62">
        <v>14778814.08</v>
      </c>
      <c r="K73" s="46">
        <v>5.4754098360655741</v>
      </c>
      <c r="L73" s="47"/>
      <c r="V73" s="7" t="str">
        <f t="shared" ref="V73:V135" si="19">IF(ISTEXT(B73),B73,"")</f>
        <v>MBENEFIT</v>
      </c>
      <c r="W73" s="52">
        <f t="shared" si="15"/>
        <v>7.6530612244898599E-3</v>
      </c>
      <c r="X73" s="52">
        <f t="shared" ref="X73:X135" si="20">IF(ISTEXT(B73),K73,"")</f>
        <v>5.4754098360655741</v>
      </c>
      <c r="Y73" s="53">
        <f t="shared" ref="Y73:Y135" si="21">IF(ISTEXT(B73),I73,"")</f>
        <v>3757092</v>
      </c>
      <c r="Z73" s="53">
        <f t="shared" ref="Z73:Z135" si="22">IF(ISTEXT(B73),J73,"")</f>
        <v>14778814.08</v>
      </c>
    </row>
    <row r="74" spans="1:26" x14ac:dyDescent="0.3">
      <c r="B74" s="60" t="s">
        <v>95</v>
      </c>
      <c r="C74" s="41">
        <v>3.8</v>
      </c>
      <c r="D74" s="61">
        <v>3.8</v>
      </c>
      <c r="E74" s="61">
        <v>3.8</v>
      </c>
      <c r="F74" s="42">
        <v>3.8</v>
      </c>
      <c r="G74" s="43">
        <v>0</v>
      </c>
      <c r="H74" s="43">
        <v>0</v>
      </c>
      <c r="I74" s="44">
        <v>131185</v>
      </c>
      <c r="J74" s="62">
        <v>485287.74</v>
      </c>
      <c r="K74" s="46">
        <v>1.3602484472049685</v>
      </c>
      <c r="L74" s="47"/>
      <c r="V74" s="7" t="str">
        <f t="shared" si="19"/>
        <v>MCNICHOLS</v>
      </c>
      <c r="W74" s="52">
        <f t="shared" ref="W74:W135" si="23">IF(ISTEXT(B74),H74,"")/100</f>
        <v>0</v>
      </c>
      <c r="X74" s="52">
        <f t="shared" si="20"/>
        <v>1.3602484472049685</v>
      </c>
      <c r="Y74" s="53">
        <f t="shared" si="21"/>
        <v>131185</v>
      </c>
      <c r="Z74" s="53">
        <f t="shared" si="22"/>
        <v>485287.74</v>
      </c>
    </row>
    <row r="75" spans="1:26" x14ac:dyDescent="0.3">
      <c r="B75" s="60" t="s">
        <v>96</v>
      </c>
      <c r="C75" s="41">
        <v>21.6</v>
      </c>
      <c r="D75" s="61">
        <v>21.6</v>
      </c>
      <c r="E75" s="61">
        <v>21.6</v>
      </c>
      <c r="F75" s="42">
        <v>21.6</v>
      </c>
      <c r="G75" s="43">
        <v>0</v>
      </c>
      <c r="H75" s="43">
        <v>0</v>
      </c>
      <c r="I75" s="44">
        <v>130191</v>
      </c>
      <c r="J75" s="62">
        <v>2853152.3</v>
      </c>
      <c r="K75" s="46">
        <v>0.55395683453237421</v>
      </c>
      <c r="L75" s="47"/>
      <c r="V75" s="7" t="str">
        <f t="shared" si="19"/>
        <v>MECURE</v>
      </c>
      <c r="W75" s="52">
        <f t="shared" si="23"/>
        <v>0</v>
      </c>
      <c r="X75" s="52">
        <f t="shared" si="20"/>
        <v>0.55395683453237421</v>
      </c>
      <c r="Y75" s="53">
        <f t="shared" si="21"/>
        <v>130191</v>
      </c>
      <c r="Z75" s="53">
        <f t="shared" si="22"/>
        <v>2853152.3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37442</v>
      </c>
      <c r="J76" s="62">
        <v>576011.4</v>
      </c>
      <c r="K76" s="46">
        <v>0.98695136417556362</v>
      </c>
      <c r="L76" s="47"/>
      <c r="V76" s="7" t="str">
        <f t="shared" si="19"/>
        <v>MEYER</v>
      </c>
      <c r="W76" s="52">
        <f t="shared" si="23"/>
        <v>0</v>
      </c>
      <c r="X76" s="52">
        <f t="shared" si="20"/>
        <v>0.98695136417556362</v>
      </c>
      <c r="Y76" s="53">
        <f t="shared" si="21"/>
        <v>37442</v>
      </c>
      <c r="Z76" s="53">
        <f t="shared" si="22"/>
        <v>576011.4</v>
      </c>
    </row>
    <row r="77" spans="1:26" x14ac:dyDescent="0.3">
      <c r="B77" s="60" t="s">
        <v>98</v>
      </c>
      <c r="C77" s="41">
        <v>3.22</v>
      </c>
      <c r="D77" s="61">
        <v>3.22</v>
      </c>
      <c r="E77" s="61">
        <v>3.22</v>
      </c>
      <c r="F77" s="42">
        <v>3.22</v>
      </c>
      <c r="G77" s="43">
        <v>0</v>
      </c>
      <c r="H77" s="43">
        <v>0</v>
      </c>
      <c r="I77" s="44">
        <v>33864</v>
      </c>
      <c r="J77" s="62">
        <v>108397.7</v>
      </c>
      <c r="K77" s="46">
        <v>-0.19700748129675805</v>
      </c>
      <c r="L77" s="47"/>
      <c r="V77" s="7" t="str">
        <f t="shared" si="19"/>
        <v>MORISON</v>
      </c>
      <c r="W77" s="52">
        <f t="shared" si="23"/>
        <v>0</v>
      </c>
      <c r="X77" s="52">
        <f t="shared" si="20"/>
        <v>-0.19700748129675805</v>
      </c>
      <c r="Y77" s="53">
        <f t="shared" si="21"/>
        <v>33864</v>
      </c>
      <c r="Z77" s="53">
        <f t="shared" si="22"/>
        <v>108397.7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805357</v>
      </c>
      <c r="J78" s="62">
        <v>332270330.5</v>
      </c>
      <c r="K78" s="46">
        <v>1.1749999999999998</v>
      </c>
      <c r="L78" s="47"/>
      <c r="V78" s="7" t="str">
        <f t="shared" si="19"/>
        <v>MTNN</v>
      </c>
      <c r="W78" s="52">
        <f t="shared" si="23"/>
        <v>0</v>
      </c>
      <c r="X78" s="52">
        <f t="shared" si="20"/>
        <v>1.1749999999999998</v>
      </c>
      <c r="Y78" s="53">
        <f t="shared" si="21"/>
        <v>805357</v>
      </c>
      <c r="Z78" s="53">
        <f t="shared" si="22"/>
        <v>332270330.5</v>
      </c>
    </row>
    <row r="79" spans="1:26" x14ac:dyDescent="0.3">
      <c r="B79" s="60" t="s">
        <v>100</v>
      </c>
      <c r="C79" s="41">
        <v>11.5</v>
      </c>
      <c r="D79" s="41">
        <v>11.5</v>
      </c>
      <c r="E79" s="41">
        <v>11.5</v>
      </c>
      <c r="F79" s="42">
        <v>11.5</v>
      </c>
      <c r="G79" s="43">
        <v>0</v>
      </c>
      <c r="H79" s="43">
        <v>0</v>
      </c>
      <c r="I79" s="44">
        <v>122889</v>
      </c>
      <c r="J79" s="62">
        <v>1445406.55</v>
      </c>
      <c r="K79" s="46">
        <v>0.56462585034013624</v>
      </c>
      <c r="L79" s="47"/>
      <c r="V79" s="7" t="str">
        <f t="shared" si="19"/>
        <v>MULTIVERSE</v>
      </c>
      <c r="W79" s="52">
        <f t="shared" si="23"/>
        <v>0</v>
      </c>
      <c r="X79" s="52">
        <f t="shared" si="20"/>
        <v>0.56462585034013624</v>
      </c>
      <c r="Y79" s="53">
        <f t="shared" si="21"/>
        <v>122889</v>
      </c>
      <c r="Z79" s="53">
        <f t="shared" si="22"/>
        <v>1445406.55</v>
      </c>
    </row>
    <row r="80" spans="1:26" x14ac:dyDescent="0.3">
      <c r="A80" t="s">
        <v>45</v>
      </c>
      <c r="B80" s="60" t="s">
        <v>101</v>
      </c>
      <c r="C80" s="41">
        <v>105</v>
      </c>
      <c r="D80" s="61">
        <v>103.5</v>
      </c>
      <c r="E80" s="61">
        <v>103.45</v>
      </c>
      <c r="F80" s="42">
        <v>103.45</v>
      </c>
      <c r="G80" s="43">
        <v>-1.5499999999999972</v>
      </c>
      <c r="H80" s="43">
        <v>-1.4761904761904734</v>
      </c>
      <c r="I80" s="44">
        <v>1077471</v>
      </c>
      <c r="J80" s="62">
        <v>112056868.40000001</v>
      </c>
      <c r="K80" s="46">
        <v>1.2464712269272531</v>
      </c>
      <c r="L80" s="47"/>
      <c r="V80" s="7" t="str">
        <f t="shared" si="19"/>
        <v>NAHCO</v>
      </c>
      <c r="W80" s="52">
        <f t="shared" si="23"/>
        <v>-1.4761904761904733E-2</v>
      </c>
      <c r="X80" s="52">
        <f t="shared" si="20"/>
        <v>1.2464712269272531</v>
      </c>
      <c r="Y80" s="53">
        <f t="shared" si="21"/>
        <v>1077471</v>
      </c>
      <c r="Z80" s="53">
        <f t="shared" si="22"/>
        <v>112056868.40000001</v>
      </c>
    </row>
    <row r="81" spans="2:26" x14ac:dyDescent="0.3">
      <c r="B81" s="60" t="s">
        <v>102</v>
      </c>
      <c r="C81" s="41">
        <v>97.4</v>
      </c>
      <c r="D81" s="41">
        <v>97.4</v>
      </c>
      <c r="E81" s="41">
        <v>97.4</v>
      </c>
      <c r="F81" s="42">
        <v>97.4</v>
      </c>
      <c r="G81" s="43">
        <v>0</v>
      </c>
      <c r="H81" s="43">
        <v>0</v>
      </c>
      <c r="I81" s="44">
        <v>4200261</v>
      </c>
      <c r="J81" s="62">
        <v>396320930.5</v>
      </c>
      <c r="K81" s="46">
        <v>2.1068580542264752</v>
      </c>
      <c r="L81" s="47"/>
      <c r="V81" s="7" t="str">
        <f t="shared" si="19"/>
        <v>NASCON</v>
      </c>
      <c r="W81" s="52">
        <f t="shared" si="23"/>
        <v>0</v>
      </c>
      <c r="X81" s="52">
        <f t="shared" si="20"/>
        <v>2.1068580542264752</v>
      </c>
      <c r="Y81" s="53">
        <f t="shared" si="21"/>
        <v>4200261</v>
      </c>
      <c r="Z81" s="53">
        <f t="shared" si="22"/>
        <v>396320930.5</v>
      </c>
    </row>
    <row r="82" spans="2:26" x14ac:dyDescent="0.3">
      <c r="B82" s="60" t="s">
        <v>103</v>
      </c>
      <c r="C82" s="41">
        <v>68.5</v>
      </c>
      <c r="D82" s="61">
        <v>70</v>
      </c>
      <c r="E82" s="61">
        <v>69.95</v>
      </c>
      <c r="F82" s="42">
        <v>69.95</v>
      </c>
      <c r="G82" s="43">
        <v>1.4500000000000028</v>
      </c>
      <c r="H82" s="43">
        <v>2.1167883211678875</v>
      </c>
      <c r="I82" s="44">
        <v>50458347</v>
      </c>
      <c r="J82" s="62">
        <v>3531760005.25</v>
      </c>
      <c r="K82" s="46">
        <v>1.1859375000000001</v>
      </c>
      <c r="L82" s="47"/>
      <c r="V82" s="7" t="str">
        <f t="shared" si="19"/>
        <v>NB</v>
      </c>
      <c r="W82" s="52">
        <f t="shared" si="23"/>
        <v>2.1167883211678874E-2</v>
      </c>
      <c r="X82" s="52">
        <f t="shared" si="20"/>
        <v>1.1859375000000001</v>
      </c>
      <c r="Y82" s="53">
        <f t="shared" si="21"/>
        <v>50458347</v>
      </c>
      <c r="Z82" s="53">
        <f t="shared" si="22"/>
        <v>3531760005.25</v>
      </c>
    </row>
    <row r="83" spans="2:26" x14ac:dyDescent="0.3">
      <c r="B83" s="60" t="s">
        <v>104</v>
      </c>
      <c r="C83" s="41">
        <v>13.95</v>
      </c>
      <c r="D83" s="41">
        <v>13.95</v>
      </c>
      <c r="E83" s="41">
        <v>13.95</v>
      </c>
      <c r="F83" s="42">
        <v>13.95</v>
      </c>
      <c r="G83" s="43">
        <v>0</v>
      </c>
      <c r="H83" s="43">
        <v>0</v>
      </c>
      <c r="I83" s="44">
        <v>79313</v>
      </c>
      <c r="J83" s="62">
        <v>1198409.7</v>
      </c>
      <c r="K83" s="46">
        <v>1.79</v>
      </c>
      <c r="L83" s="47"/>
      <c r="V83" s="7" t="str">
        <f t="shared" si="19"/>
        <v>NCR</v>
      </c>
      <c r="W83" s="52">
        <f t="shared" si="23"/>
        <v>0</v>
      </c>
      <c r="X83" s="52">
        <f t="shared" si="20"/>
        <v>1.79</v>
      </c>
      <c r="Y83" s="53">
        <f t="shared" si="21"/>
        <v>79313</v>
      </c>
      <c r="Z83" s="53">
        <f t="shared" si="22"/>
        <v>1198409.7</v>
      </c>
    </row>
    <row r="84" spans="2:26" x14ac:dyDescent="0.3">
      <c r="B84" s="60" t="s">
        <v>105</v>
      </c>
      <c r="C84" s="41">
        <v>6</v>
      </c>
      <c r="D84" s="41">
        <v>6.27</v>
      </c>
      <c r="E84" s="41">
        <v>6.27</v>
      </c>
      <c r="F84" s="42">
        <v>6.27</v>
      </c>
      <c r="G84" s="43">
        <v>0.26999999999999957</v>
      </c>
      <c r="H84" s="43">
        <v>4.4999999999999929</v>
      </c>
      <c r="I84" s="44">
        <v>1539641</v>
      </c>
      <c r="J84" s="62">
        <v>9331822.9800000004</v>
      </c>
      <c r="K84" s="46">
        <v>1.7379912663755457</v>
      </c>
      <c r="L84" s="47"/>
      <c r="V84" s="7" t="str">
        <f t="shared" si="19"/>
        <v>NEIMETH</v>
      </c>
      <c r="W84" s="52">
        <f t="shared" si="23"/>
        <v>4.4999999999999929E-2</v>
      </c>
      <c r="X84" s="52">
        <f t="shared" si="20"/>
        <v>1.7379912663755457</v>
      </c>
      <c r="Y84" s="53">
        <f t="shared" si="21"/>
        <v>1539641</v>
      </c>
      <c r="Z84" s="53">
        <f t="shared" si="22"/>
        <v>9331822.9800000004</v>
      </c>
    </row>
    <row r="85" spans="2:26" x14ac:dyDescent="0.3">
      <c r="B85" s="60" t="s">
        <v>106</v>
      </c>
      <c r="C85" s="41">
        <v>31.2</v>
      </c>
      <c r="D85" s="41">
        <v>31.2</v>
      </c>
      <c r="E85" s="41">
        <v>31.2</v>
      </c>
      <c r="F85" s="42">
        <v>31.2</v>
      </c>
      <c r="G85" s="43">
        <v>0</v>
      </c>
      <c r="H85" s="43">
        <v>0</v>
      </c>
      <c r="I85" s="44">
        <v>317539</v>
      </c>
      <c r="J85" s="62">
        <v>8922845.9000000004</v>
      </c>
      <c r="K85" s="46">
        <v>1.849315068493151</v>
      </c>
      <c r="L85" s="47"/>
      <c r="V85" s="7" t="str">
        <f t="shared" si="19"/>
        <v>NEM</v>
      </c>
      <c r="W85" s="52">
        <f t="shared" si="23"/>
        <v>0</v>
      </c>
      <c r="X85" s="52">
        <f t="shared" si="20"/>
        <v>1.849315068493151</v>
      </c>
      <c r="Y85" s="53">
        <f t="shared" si="21"/>
        <v>317539</v>
      </c>
      <c r="Z85" s="53">
        <f t="shared" si="22"/>
        <v>8922845.9000000004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14512</v>
      </c>
      <c r="J86" s="62">
        <v>25673450</v>
      </c>
      <c r="K86" s="46">
        <v>1.137142857142857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1.137142857142857</v>
      </c>
      <c r="Y86" s="53">
        <f t="shared" si="21"/>
        <v>14512</v>
      </c>
      <c r="Z86" s="53">
        <f t="shared" si="22"/>
        <v>25673450</v>
      </c>
    </row>
    <row r="87" spans="2:26" x14ac:dyDescent="0.3">
      <c r="B87" s="60" t="s">
        <v>108</v>
      </c>
      <c r="C87" s="41">
        <v>59.3</v>
      </c>
      <c r="D87" s="41">
        <v>59.3</v>
      </c>
      <c r="E87" s="41">
        <v>59.3</v>
      </c>
      <c r="F87" s="42">
        <v>59.3</v>
      </c>
      <c r="G87" s="43">
        <v>0</v>
      </c>
      <c r="H87" s="43">
        <v>0</v>
      </c>
      <c r="I87" s="44">
        <v>34697</v>
      </c>
      <c r="J87" s="62">
        <v>2088791.5</v>
      </c>
      <c r="K87" s="46">
        <v>1.1761467889908257</v>
      </c>
      <c r="L87" s="47"/>
      <c r="V87" s="7" t="str">
        <f t="shared" si="19"/>
        <v>NGXGROUP</v>
      </c>
      <c r="W87" s="52">
        <f t="shared" si="23"/>
        <v>0</v>
      </c>
      <c r="X87" s="52">
        <f t="shared" si="20"/>
        <v>1.1761467889908257</v>
      </c>
      <c r="Y87" s="53">
        <f t="shared" si="21"/>
        <v>34697</v>
      </c>
      <c r="Z87" s="53">
        <f t="shared" si="22"/>
        <v>2088791.5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135791</v>
      </c>
      <c r="J88" s="62">
        <v>15343323.5</v>
      </c>
      <c r="K88" s="46">
        <v>1.1638316920322245E-2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1.1638316920322245E-2</v>
      </c>
      <c r="Y88" s="53">
        <f t="shared" si="21"/>
        <v>135791</v>
      </c>
      <c r="Z88" s="53">
        <f t="shared" si="22"/>
        <v>15343323.5</v>
      </c>
    </row>
    <row r="89" spans="2:26" x14ac:dyDescent="0.3">
      <c r="B89" s="60" t="s">
        <v>110</v>
      </c>
      <c r="C89" s="41">
        <v>86.7</v>
      </c>
      <c r="D89" s="41">
        <v>86.45</v>
      </c>
      <c r="E89" s="41">
        <v>86.45</v>
      </c>
      <c r="F89" s="42">
        <v>86.45</v>
      </c>
      <c r="G89" s="43">
        <v>-0.25</v>
      </c>
      <c r="H89" s="43">
        <v>-0.28835063437139563</v>
      </c>
      <c r="I89" s="44">
        <v>281688</v>
      </c>
      <c r="J89" s="62">
        <v>24263309.800000001</v>
      </c>
      <c r="K89" s="46">
        <v>0.96924829157175418</v>
      </c>
      <c r="L89" s="47"/>
      <c r="V89" s="7" t="str">
        <f t="shared" si="19"/>
        <v>NNFM</v>
      </c>
      <c r="W89" s="52">
        <f t="shared" si="23"/>
        <v>-2.8835063437139563E-3</v>
      </c>
      <c r="X89" s="52">
        <f t="shared" si="20"/>
        <v>0.96924829157175418</v>
      </c>
      <c r="Y89" s="53">
        <f t="shared" si="21"/>
        <v>281688</v>
      </c>
      <c r="Z89" s="53">
        <f t="shared" si="22"/>
        <v>24263309.800000001</v>
      </c>
    </row>
    <row r="90" spans="2:26" x14ac:dyDescent="0.3">
      <c r="B90" s="60" t="s">
        <v>111</v>
      </c>
      <c r="C90" s="41">
        <v>3.2</v>
      </c>
      <c r="D90" s="61">
        <v>3.15</v>
      </c>
      <c r="E90" s="61">
        <v>3.02</v>
      </c>
      <c r="F90" s="42">
        <v>3.02</v>
      </c>
      <c r="G90" s="43">
        <v>-0.18000000000000016</v>
      </c>
      <c r="H90" s="43">
        <v>-5.6250000000000053</v>
      </c>
      <c r="I90" s="44">
        <v>1114134</v>
      </c>
      <c r="J90" s="62">
        <v>3431268.93</v>
      </c>
      <c r="K90" s="46">
        <v>0.76608187134502925</v>
      </c>
      <c r="L90" s="47"/>
      <c r="V90" s="7" t="str">
        <f t="shared" si="19"/>
        <v>NPFMCRFBK</v>
      </c>
      <c r="W90" s="52">
        <f t="shared" si="23"/>
        <v>-5.625000000000005E-2</v>
      </c>
      <c r="X90" s="52">
        <f t="shared" si="20"/>
        <v>0.76608187134502925</v>
      </c>
      <c r="Y90" s="53">
        <f t="shared" si="21"/>
        <v>1114134</v>
      </c>
      <c r="Z90" s="53">
        <f t="shared" si="22"/>
        <v>3431268.93</v>
      </c>
    </row>
    <row r="91" spans="2:26" x14ac:dyDescent="0.3">
      <c r="B91" s="60" t="s">
        <v>112</v>
      </c>
      <c r="C91" s="41">
        <v>0.93</v>
      </c>
      <c r="D91" s="61">
        <v>0.98</v>
      </c>
      <c r="E91" s="61">
        <v>0.85</v>
      </c>
      <c r="F91" s="42">
        <v>0.88</v>
      </c>
      <c r="G91" s="43">
        <v>-5.0000000000000044E-2</v>
      </c>
      <c r="H91" s="43">
        <v>-5.3763440860215095</v>
      </c>
      <c r="I91" s="44">
        <v>14344893</v>
      </c>
      <c r="J91" s="62">
        <v>13153763</v>
      </c>
      <c r="K91" s="46">
        <v>0.39682539682539675</v>
      </c>
      <c r="L91" s="47"/>
      <c r="V91" s="7" t="str">
        <f t="shared" si="19"/>
        <v>NSLTECH</v>
      </c>
      <c r="W91" s="52">
        <f t="shared" si="23"/>
        <v>-5.3763440860215096E-2</v>
      </c>
      <c r="X91" s="52">
        <f t="shared" si="20"/>
        <v>0.39682539682539675</v>
      </c>
      <c r="Y91" s="53">
        <f t="shared" si="21"/>
        <v>14344893</v>
      </c>
      <c r="Z91" s="53">
        <f t="shared" si="22"/>
        <v>13153763</v>
      </c>
    </row>
    <row r="92" spans="2:26" x14ac:dyDescent="0.3">
      <c r="B92" s="60" t="s">
        <v>113</v>
      </c>
      <c r="C92" s="41">
        <v>47.25</v>
      </c>
      <c r="D92" s="61">
        <v>49</v>
      </c>
      <c r="E92" s="61">
        <v>47.05</v>
      </c>
      <c r="F92" s="42">
        <v>47.55</v>
      </c>
      <c r="G92" s="43">
        <v>0.29999999999999716</v>
      </c>
      <c r="H92" s="43">
        <v>0.63492063492062889</v>
      </c>
      <c r="I92" s="44">
        <v>7313077</v>
      </c>
      <c r="J92" s="62">
        <v>350733401.89999998</v>
      </c>
      <c r="K92" s="46">
        <v>-0.27954545454545454</v>
      </c>
      <c r="L92" s="47"/>
      <c r="V92" s="7" t="str">
        <f t="shared" si="19"/>
        <v>OANDO</v>
      </c>
      <c r="W92" s="52">
        <f t="shared" si="23"/>
        <v>6.3492063492062885E-3</v>
      </c>
      <c r="X92" s="52">
        <f t="shared" si="20"/>
        <v>-0.27954545454545454</v>
      </c>
      <c r="Y92" s="53">
        <f t="shared" si="21"/>
        <v>7313077</v>
      </c>
      <c r="Z92" s="53">
        <f t="shared" si="22"/>
        <v>350733401.89999998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157973</v>
      </c>
      <c r="J93" s="62">
        <v>145079911</v>
      </c>
      <c r="K93" s="46">
        <v>1.2972972972972974</v>
      </c>
      <c r="L93" s="47"/>
      <c r="V93" s="7" t="str">
        <f t="shared" si="19"/>
        <v>OKOMUOIL</v>
      </c>
      <c r="W93" s="52">
        <f t="shared" si="23"/>
        <v>0</v>
      </c>
      <c r="X93" s="52">
        <f t="shared" si="20"/>
        <v>1.2972972972972974</v>
      </c>
      <c r="Y93" s="53">
        <f t="shared" si="21"/>
        <v>157973</v>
      </c>
      <c r="Z93" s="53">
        <f t="shared" si="22"/>
        <v>145079911</v>
      </c>
    </row>
    <row r="94" spans="2:26" x14ac:dyDescent="0.3">
      <c r="B94" s="60" t="s">
        <v>115</v>
      </c>
      <c r="C94" s="41">
        <v>1.38</v>
      </c>
      <c r="D94" s="41">
        <v>1.38</v>
      </c>
      <c r="E94" s="41">
        <v>1.38</v>
      </c>
      <c r="F94" s="42">
        <v>1.38</v>
      </c>
      <c r="G94" s="43">
        <v>0</v>
      </c>
      <c r="H94" s="43">
        <v>0</v>
      </c>
      <c r="I94" s="44">
        <v>1240571</v>
      </c>
      <c r="J94" s="62">
        <v>1709777.56</v>
      </c>
      <c r="K94" s="46">
        <v>0.8904109589041096</v>
      </c>
      <c r="L94" s="47"/>
      <c r="V94" s="7" t="str">
        <f t="shared" si="19"/>
        <v>OMATEK</v>
      </c>
      <c r="W94" s="52">
        <f t="shared" si="23"/>
        <v>0</v>
      </c>
      <c r="X94" s="52">
        <f t="shared" si="20"/>
        <v>0.8904109589041096</v>
      </c>
      <c r="Y94" s="53">
        <f t="shared" si="21"/>
        <v>1240571</v>
      </c>
      <c r="Z94" s="53">
        <f t="shared" si="22"/>
        <v>1709777.56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185694</v>
      </c>
      <c r="J95" s="62">
        <v>254292068.90000001</v>
      </c>
      <c r="K95" s="46">
        <v>2.1157894736842104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2.1157894736842104</v>
      </c>
      <c r="Y95" s="53">
        <f t="shared" si="21"/>
        <v>185694</v>
      </c>
      <c r="Z95" s="53">
        <f t="shared" si="22"/>
        <v>254292068.90000001</v>
      </c>
    </row>
    <row r="96" spans="2:26" x14ac:dyDescent="0.3">
      <c r="B96" s="60" t="s">
        <v>117</v>
      </c>
      <c r="C96" s="41">
        <v>1.76</v>
      </c>
      <c r="D96" s="41">
        <v>1.87</v>
      </c>
      <c r="E96" s="41">
        <v>1.8</v>
      </c>
      <c r="F96" s="42">
        <v>1.87</v>
      </c>
      <c r="G96" s="43">
        <v>0.1100000000000001</v>
      </c>
      <c r="H96" s="43">
        <v>6.2500000000000053</v>
      </c>
      <c r="I96" s="44">
        <v>1582207</v>
      </c>
      <c r="J96" s="62">
        <v>2871376.21</v>
      </c>
      <c r="K96" s="46">
        <v>0.54545454545454564</v>
      </c>
      <c r="L96" s="47"/>
      <c r="V96" s="7" t="str">
        <f t="shared" si="19"/>
        <v>PRESTIGE</v>
      </c>
      <c r="W96" s="52">
        <f t="shared" si="23"/>
        <v>6.2500000000000056E-2</v>
      </c>
      <c r="X96" s="52">
        <f t="shared" si="20"/>
        <v>0.54545454545454564</v>
      </c>
      <c r="Y96" s="53">
        <f t="shared" si="21"/>
        <v>1582207</v>
      </c>
      <c r="Z96" s="53">
        <f t="shared" si="22"/>
        <v>2871376.21</v>
      </c>
    </row>
    <row r="97" spans="2:26" x14ac:dyDescent="0.3">
      <c r="B97" s="60" t="s">
        <v>118</v>
      </c>
      <c r="C97" s="41">
        <v>36.049999999999997</v>
      </c>
      <c r="D97" s="41">
        <v>36.049999999999997</v>
      </c>
      <c r="E97" s="41">
        <v>36.049999999999997</v>
      </c>
      <c r="F97" s="42">
        <v>36.049999999999997</v>
      </c>
      <c r="G97" s="43">
        <v>0</v>
      </c>
      <c r="H97" s="43">
        <v>0</v>
      </c>
      <c r="I97" s="44">
        <v>5300449</v>
      </c>
      <c r="J97" s="62">
        <v>178212554</v>
      </c>
      <c r="K97" s="46">
        <v>0.48353909465020561</v>
      </c>
      <c r="L97" s="47"/>
      <c r="V97" s="7" t="str">
        <f t="shared" si="19"/>
        <v>PZ</v>
      </c>
      <c r="W97" s="52">
        <f t="shared" si="23"/>
        <v>0</v>
      </c>
      <c r="X97" s="52">
        <f t="shared" si="20"/>
        <v>0.48353909465020561</v>
      </c>
      <c r="Y97" s="53">
        <f t="shared" si="21"/>
        <v>5300449</v>
      </c>
      <c r="Z97" s="53">
        <f t="shared" si="22"/>
        <v>178212554</v>
      </c>
    </row>
    <row r="98" spans="2:26" x14ac:dyDescent="0.3">
      <c r="B98" s="60" t="s">
        <v>119</v>
      </c>
      <c r="C98" s="41">
        <v>10.5</v>
      </c>
      <c r="D98" s="41">
        <v>11</v>
      </c>
      <c r="E98" s="41">
        <v>11</v>
      </c>
      <c r="F98" s="42">
        <v>11</v>
      </c>
      <c r="G98" s="43">
        <v>0.5</v>
      </c>
      <c r="H98" s="43">
        <v>4.7619047619047619</v>
      </c>
      <c r="I98" s="44">
        <v>405812</v>
      </c>
      <c r="J98" s="62">
        <v>4461246</v>
      </c>
      <c r="K98" s="46">
        <v>1.4943310657596371</v>
      </c>
      <c r="L98" s="47"/>
      <c r="V98" s="7" t="str">
        <f t="shared" si="19"/>
        <v>REDSTAREX</v>
      </c>
      <c r="W98" s="52">
        <f t="shared" si="23"/>
        <v>4.7619047619047616E-2</v>
      </c>
      <c r="X98" s="52">
        <f t="shared" si="20"/>
        <v>1.4943310657596371</v>
      </c>
      <c r="Y98" s="53">
        <f t="shared" si="21"/>
        <v>405812</v>
      </c>
      <c r="Z98" s="53">
        <f t="shared" si="22"/>
        <v>4461246</v>
      </c>
    </row>
    <row r="99" spans="2:26" x14ac:dyDescent="0.3">
      <c r="B99" s="60" t="s">
        <v>120</v>
      </c>
      <c r="C99" s="41">
        <v>1.43</v>
      </c>
      <c r="D99" s="61">
        <v>1.51</v>
      </c>
      <c r="E99" s="61">
        <v>1.38</v>
      </c>
      <c r="F99" s="42">
        <v>1.38</v>
      </c>
      <c r="G99" s="43">
        <v>-5.0000000000000044E-2</v>
      </c>
      <c r="H99" s="43">
        <v>-3.4965034965034993</v>
      </c>
      <c r="I99" s="44">
        <v>8871792</v>
      </c>
      <c r="J99" s="62">
        <v>12839536.01</v>
      </c>
      <c r="K99" s="46">
        <v>0.83999999999999986</v>
      </c>
      <c r="L99" s="47"/>
      <c r="V99" s="7" t="str">
        <f t="shared" si="19"/>
        <v>REGALINS</v>
      </c>
      <c r="W99" s="52">
        <f t="shared" si="23"/>
        <v>-3.4965034965034995E-2</v>
      </c>
      <c r="X99" s="52">
        <f t="shared" si="20"/>
        <v>0.83999999999999986</v>
      </c>
      <c r="Y99" s="53">
        <f t="shared" si="21"/>
        <v>8871792</v>
      </c>
      <c r="Z99" s="53">
        <f t="shared" si="22"/>
        <v>12839536.01</v>
      </c>
    </row>
    <row r="100" spans="2:26" x14ac:dyDescent="0.3">
      <c r="B100" s="60" t="s">
        <v>121</v>
      </c>
      <c r="C100" s="41">
        <v>2.25</v>
      </c>
      <c r="D100" s="41">
        <v>2.2999999999999998</v>
      </c>
      <c r="E100" s="41">
        <v>2.2000000000000002</v>
      </c>
      <c r="F100" s="42">
        <v>2.2599999999999998</v>
      </c>
      <c r="G100" s="43">
        <v>9.9999999999997868E-3</v>
      </c>
      <c r="H100" s="43">
        <v>0.44444444444443498</v>
      </c>
      <c r="I100" s="44">
        <v>4951559</v>
      </c>
      <c r="J100" s="62">
        <v>11113998.52</v>
      </c>
      <c r="K100" s="46">
        <v>1.2599999999999998</v>
      </c>
      <c r="L100" s="47"/>
      <c r="V100" s="7" t="str">
        <f t="shared" si="19"/>
        <v>ROYALEX</v>
      </c>
      <c r="W100" s="52">
        <f t="shared" si="23"/>
        <v>4.4444444444443499E-3</v>
      </c>
      <c r="X100" s="52">
        <f t="shared" si="20"/>
        <v>1.2599999999999998</v>
      </c>
      <c r="Y100" s="53">
        <f t="shared" si="21"/>
        <v>4951559</v>
      </c>
      <c r="Z100" s="53">
        <f t="shared" si="22"/>
        <v>11113998.52</v>
      </c>
    </row>
    <row r="101" spans="2:26" x14ac:dyDescent="0.3">
      <c r="B101" s="60" t="s">
        <v>122</v>
      </c>
      <c r="C101" s="41">
        <v>3.3</v>
      </c>
      <c r="D101" s="61">
        <v>3.38</v>
      </c>
      <c r="E101" s="61">
        <v>3.35</v>
      </c>
      <c r="F101" s="42">
        <v>3.35</v>
      </c>
      <c r="G101" s="43">
        <v>5.0000000000000266E-2</v>
      </c>
      <c r="H101" s="43">
        <v>1.5151515151515234</v>
      </c>
      <c r="I101" s="44">
        <v>1034350</v>
      </c>
      <c r="J101" s="62">
        <v>3473033.49</v>
      </c>
      <c r="K101" s="46">
        <v>0.34000000000000008</v>
      </c>
      <c r="L101" s="47"/>
      <c r="V101" s="7" t="str">
        <f t="shared" si="19"/>
        <v>RTBRISCOE</v>
      </c>
      <c r="W101" s="52">
        <f t="shared" si="23"/>
        <v>1.5151515151515233E-2</v>
      </c>
      <c r="X101" s="52">
        <f t="shared" si="20"/>
        <v>0.34000000000000008</v>
      </c>
      <c r="Y101" s="53">
        <f t="shared" si="21"/>
        <v>1034350</v>
      </c>
      <c r="Z101" s="53">
        <f t="shared" si="22"/>
        <v>3473033.49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68027</v>
      </c>
      <c r="J102" s="62">
        <v>482600.69</v>
      </c>
      <c r="K102" s="46">
        <v>2.1990291262135919</v>
      </c>
      <c r="L102" s="47"/>
      <c r="V102" s="7" t="str">
        <f t="shared" si="19"/>
        <v>SCOA</v>
      </c>
      <c r="W102" s="52">
        <f t="shared" si="23"/>
        <v>0</v>
      </c>
      <c r="X102" s="52">
        <f t="shared" si="20"/>
        <v>2.1990291262135919</v>
      </c>
      <c r="Y102" s="53">
        <f t="shared" si="21"/>
        <v>68027</v>
      </c>
      <c r="Z102" s="53">
        <f t="shared" si="22"/>
        <v>482600.69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22587</v>
      </c>
      <c r="J103" s="62">
        <v>121053939.90000001</v>
      </c>
      <c r="K103" s="46">
        <v>-5.6263157894736793E-2</v>
      </c>
      <c r="L103" s="47"/>
      <c r="V103" s="7" t="str">
        <f t="shared" si="19"/>
        <v>SEPLAT</v>
      </c>
      <c r="W103" s="52">
        <f t="shared" si="23"/>
        <v>0</v>
      </c>
      <c r="X103" s="52">
        <f t="shared" si="20"/>
        <v>-5.6263157894736793E-2</v>
      </c>
      <c r="Y103" s="53">
        <f t="shared" si="21"/>
        <v>22587</v>
      </c>
      <c r="Z103" s="53">
        <f t="shared" si="22"/>
        <v>121053939.90000001</v>
      </c>
    </row>
    <row r="104" spans="2:26" x14ac:dyDescent="0.3">
      <c r="B104" s="60" t="s">
        <v>125</v>
      </c>
      <c r="C104" s="41">
        <v>301.55</v>
      </c>
      <c r="D104" s="41">
        <v>301.55</v>
      </c>
      <c r="E104" s="41">
        <v>301.55</v>
      </c>
      <c r="F104" s="42">
        <v>301.55</v>
      </c>
      <c r="G104" s="43">
        <v>0</v>
      </c>
      <c r="H104" s="43">
        <v>0</v>
      </c>
      <c r="I104" s="44">
        <v>27951</v>
      </c>
      <c r="J104" s="62">
        <v>9257265</v>
      </c>
      <c r="K104" s="46">
        <v>0.68041237113402087</v>
      </c>
      <c r="L104" s="47"/>
      <c r="V104" s="7" t="str">
        <f t="shared" si="19"/>
        <v>SFSREIT</v>
      </c>
      <c r="W104" s="52">
        <f t="shared" si="23"/>
        <v>0</v>
      </c>
      <c r="X104" s="52">
        <f t="shared" si="20"/>
        <v>0.68041237113402087</v>
      </c>
      <c r="Y104" s="53">
        <f t="shared" si="21"/>
        <v>27951</v>
      </c>
      <c r="Z104" s="53">
        <f t="shared" si="22"/>
        <v>9257265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39723</v>
      </c>
      <c r="J105" s="62">
        <v>3242688.65</v>
      </c>
      <c r="K105" s="46">
        <v>1.6920777279521673</v>
      </c>
      <c r="L105" s="47"/>
      <c r="V105" s="7" t="str">
        <f t="shared" si="19"/>
        <v>SKYAVN</v>
      </c>
      <c r="W105" s="52">
        <f t="shared" si="23"/>
        <v>0</v>
      </c>
      <c r="X105" s="52">
        <f t="shared" si="20"/>
        <v>1.6920777279521673</v>
      </c>
      <c r="Y105" s="53">
        <f t="shared" si="21"/>
        <v>39723</v>
      </c>
      <c r="Z105" s="53">
        <f t="shared" si="22"/>
        <v>3242688.65</v>
      </c>
    </row>
    <row r="106" spans="2:26" x14ac:dyDescent="0.3">
      <c r="B106" s="60" t="s">
        <v>127</v>
      </c>
      <c r="C106" s="41">
        <v>2.95</v>
      </c>
      <c r="D106" s="41">
        <v>3.05</v>
      </c>
      <c r="E106" s="41">
        <v>2.91</v>
      </c>
      <c r="F106" s="42">
        <v>2.92</v>
      </c>
      <c r="G106" s="43">
        <v>-3.0000000000000249E-2</v>
      </c>
      <c r="H106" s="43">
        <v>-1.0169491525423813</v>
      </c>
      <c r="I106" s="44">
        <v>12870732</v>
      </c>
      <c r="J106" s="62">
        <v>37955267.710000001</v>
      </c>
      <c r="K106" s="46">
        <v>1.6071428571428568</v>
      </c>
      <c r="L106" s="47"/>
      <c r="V106" s="7" t="str">
        <f t="shared" si="19"/>
        <v>SOVRENINS</v>
      </c>
      <c r="W106" s="52">
        <f t="shared" si="23"/>
        <v>-1.0169491525423813E-2</v>
      </c>
      <c r="X106" s="52">
        <f t="shared" si="20"/>
        <v>1.6071428571428568</v>
      </c>
      <c r="Y106" s="53">
        <f t="shared" si="21"/>
        <v>12870732</v>
      </c>
      <c r="Z106" s="53">
        <f t="shared" si="22"/>
        <v>37955267.710000001</v>
      </c>
    </row>
    <row r="107" spans="2:26" x14ac:dyDescent="0.3">
      <c r="B107" s="60" t="s">
        <v>128</v>
      </c>
      <c r="C107" s="41">
        <v>99.95</v>
      </c>
      <c r="D107" s="41">
        <v>98</v>
      </c>
      <c r="E107" s="41">
        <v>97.8</v>
      </c>
      <c r="F107" s="42">
        <v>98</v>
      </c>
      <c r="G107" s="43">
        <v>-1.9500000000000028</v>
      </c>
      <c r="H107" s="43">
        <v>-1.9509754877438747</v>
      </c>
      <c r="I107" s="44">
        <v>906179</v>
      </c>
      <c r="J107" s="62">
        <v>89095350.75</v>
      </c>
      <c r="K107" s="46">
        <v>0.70138888888888884</v>
      </c>
      <c r="L107" s="47"/>
      <c r="V107" s="7" t="str">
        <f t="shared" si="19"/>
        <v>STANBIC</v>
      </c>
      <c r="W107" s="52">
        <f t="shared" si="23"/>
        <v>-1.9509754877438747E-2</v>
      </c>
      <c r="X107" s="52">
        <f t="shared" si="20"/>
        <v>0.70138888888888884</v>
      </c>
      <c r="Y107" s="53">
        <f t="shared" si="21"/>
        <v>906179</v>
      </c>
      <c r="Z107" s="53">
        <f t="shared" si="22"/>
        <v>89095350.75</v>
      </c>
    </row>
    <row r="108" spans="2:26" x14ac:dyDescent="0.3">
      <c r="B108" s="60" t="s">
        <v>129</v>
      </c>
      <c r="C108" s="41">
        <v>7.5</v>
      </c>
      <c r="D108" s="61">
        <v>7.6</v>
      </c>
      <c r="E108" s="61">
        <v>7.5</v>
      </c>
      <c r="F108" s="42">
        <v>7.5</v>
      </c>
      <c r="G108" s="43">
        <v>0</v>
      </c>
      <c r="H108" s="43">
        <v>0</v>
      </c>
      <c r="I108" s="44">
        <v>2854013</v>
      </c>
      <c r="J108" s="62">
        <v>21551698.100000001</v>
      </c>
      <c r="K108" s="46">
        <v>0.33928571428571441</v>
      </c>
      <c r="L108" s="47"/>
      <c r="V108" s="7" t="str">
        <f t="shared" si="19"/>
        <v>STERLINGNG</v>
      </c>
      <c r="W108" s="52">
        <f t="shared" si="23"/>
        <v>0</v>
      </c>
      <c r="X108" s="52">
        <f t="shared" si="20"/>
        <v>0.33928571428571441</v>
      </c>
      <c r="Y108" s="53">
        <f t="shared" si="21"/>
        <v>2854013</v>
      </c>
      <c r="Z108" s="53">
        <f t="shared" si="22"/>
        <v>21551698.100000001</v>
      </c>
    </row>
    <row r="109" spans="2:26" x14ac:dyDescent="0.3">
      <c r="B109" s="60" t="s">
        <v>130</v>
      </c>
      <c r="C109" s="41">
        <v>5.5</v>
      </c>
      <c r="D109" s="41">
        <v>5.99</v>
      </c>
      <c r="E109" s="41">
        <v>5.99</v>
      </c>
      <c r="F109" s="42">
        <v>5.99</v>
      </c>
      <c r="G109" s="43">
        <v>0.49000000000000021</v>
      </c>
      <c r="H109" s="43">
        <v>8.9090909090909118</v>
      </c>
      <c r="I109" s="44">
        <v>450962</v>
      </c>
      <c r="J109" s="62">
        <v>2668676.0699999998</v>
      </c>
      <c r="K109" s="46">
        <v>-0.44279069767441859</v>
      </c>
      <c r="L109" s="47"/>
      <c r="V109" s="7" t="str">
        <f t="shared" si="19"/>
        <v>SUNUASSUR</v>
      </c>
      <c r="W109" s="52">
        <f t="shared" si="23"/>
        <v>8.9090909090909123E-2</v>
      </c>
      <c r="X109" s="52">
        <f t="shared" si="20"/>
        <v>-0.44279069767441859</v>
      </c>
      <c r="Y109" s="53">
        <f t="shared" si="21"/>
        <v>450962</v>
      </c>
      <c r="Z109" s="53">
        <f t="shared" si="22"/>
        <v>2668676.0699999998</v>
      </c>
    </row>
    <row r="110" spans="2:26" x14ac:dyDescent="0.3">
      <c r="B110" s="60" t="s">
        <v>131</v>
      </c>
      <c r="C110" s="41">
        <v>2.4900000000000002</v>
      </c>
      <c r="D110" s="41">
        <v>2.4900000000000002</v>
      </c>
      <c r="E110" s="41">
        <v>2.4</v>
      </c>
      <c r="F110" s="42">
        <v>2.4</v>
      </c>
      <c r="G110" s="43">
        <v>-9.0000000000000302E-2</v>
      </c>
      <c r="H110" s="43">
        <v>-3.6144578313253128</v>
      </c>
      <c r="I110" s="44">
        <v>2379670</v>
      </c>
      <c r="J110" s="62">
        <v>5787328.9299999997</v>
      </c>
      <c r="K110" s="46">
        <v>0.17073170731707332</v>
      </c>
      <c r="L110" s="47"/>
      <c r="V110" s="7" t="str">
        <f t="shared" si="19"/>
        <v>TANTALIZER</v>
      </c>
      <c r="W110" s="52">
        <f t="shared" si="23"/>
        <v>-3.6144578313253128E-2</v>
      </c>
      <c r="X110" s="52">
        <f t="shared" si="20"/>
        <v>0.17073170731707332</v>
      </c>
      <c r="Y110" s="53">
        <f t="shared" si="21"/>
        <v>2379670</v>
      </c>
      <c r="Z110" s="53">
        <f t="shared" si="22"/>
        <v>5787328.9299999997</v>
      </c>
    </row>
    <row r="111" spans="2:26" x14ac:dyDescent="0.3">
      <c r="B111" s="60" t="s">
        <v>132</v>
      </c>
      <c r="C111" s="41">
        <v>2.7</v>
      </c>
      <c r="D111" s="61">
        <v>2.7</v>
      </c>
      <c r="E111" s="61">
        <v>2.4300000000000002</v>
      </c>
      <c r="F111" s="42">
        <v>2.5099999999999998</v>
      </c>
      <c r="G111" s="43">
        <v>-0.19000000000000039</v>
      </c>
      <c r="H111" s="43">
        <v>-7.0370370370370514</v>
      </c>
      <c r="I111" s="44">
        <v>6128794</v>
      </c>
      <c r="J111" s="62">
        <v>15119778.210000001</v>
      </c>
      <c r="K111" s="46">
        <v>0.32804232804232791</v>
      </c>
      <c r="L111" s="47"/>
      <c r="V111" s="7" t="str">
        <f t="shared" si="19"/>
        <v>THOMASWY</v>
      </c>
      <c r="W111" s="52">
        <f t="shared" si="23"/>
        <v>-7.0370370370370514E-2</v>
      </c>
      <c r="X111" s="52">
        <f t="shared" si="20"/>
        <v>0.32804232804232791</v>
      </c>
      <c r="Y111" s="53">
        <f t="shared" si="21"/>
        <v>6128794</v>
      </c>
      <c r="Z111" s="53">
        <f t="shared" si="22"/>
        <v>15119778.210000001</v>
      </c>
    </row>
    <row r="112" spans="2:26" x14ac:dyDescent="0.3">
      <c r="B112" s="60" t="s">
        <v>133</v>
      </c>
      <c r="C112" s="41">
        <v>11.95</v>
      </c>
      <c r="D112" s="61">
        <v>12</v>
      </c>
      <c r="E112" s="61">
        <v>11.9</v>
      </c>
      <c r="F112" s="42">
        <v>11.9</v>
      </c>
      <c r="G112" s="43">
        <v>-4.9999999999998934E-2</v>
      </c>
      <c r="H112" s="43">
        <v>-0.41841004184099528</v>
      </c>
      <c r="I112" s="44">
        <v>1216756</v>
      </c>
      <c r="J112" s="62">
        <v>14550286.529999999</v>
      </c>
      <c r="K112" s="46">
        <v>3.76</v>
      </c>
      <c r="L112" s="47"/>
      <c r="V112" s="7" t="str">
        <f t="shared" si="19"/>
        <v>TIP</v>
      </c>
      <c r="W112" s="52">
        <f t="shared" si="23"/>
        <v>-4.184100418409953E-3</v>
      </c>
      <c r="X112" s="52">
        <f t="shared" si="20"/>
        <v>3.76</v>
      </c>
      <c r="Y112" s="53">
        <f t="shared" si="21"/>
        <v>1216756</v>
      </c>
      <c r="Z112" s="53">
        <f t="shared" si="22"/>
        <v>14550286.529999999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9447</v>
      </c>
      <c r="J113" s="62">
        <v>5441474.5999999996</v>
      </c>
      <c r="K113" s="46">
        <v>-8.3094555873925446E-2</v>
      </c>
      <c r="L113" s="47"/>
      <c r="V113" s="7" t="str">
        <f t="shared" si="19"/>
        <v>TOTAL</v>
      </c>
      <c r="W113" s="52">
        <f t="shared" si="23"/>
        <v>0</v>
      </c>
      <c r="X113" s="52">
        <f t="shared" si="20"/>
        <v>-8.3094555873925446E-2</v>
      </c>
      <c r="Y113" s="53">
        <f t="shared" si="21"/>
        <v>9447</v>
      </c>
      <c r="Z113" s="53">
        <f t="shared" si="22"/>
        <v>5441474.5999999996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156977</v>
      </c>
      <c r="J114" s="62">
        <v>24207486.699999999</v>
      </c>
      <c r="K114" s="46">
        <v>0.41896551724137931</v>
      </c>
      <c r="L114" s="47"/>
      <c r="V114" s="7" t="str">
        <f t="shared" si="19"/>
        <v>TRANSCOHOT</v>
      </c>
      <c r="W114" s="52">
        <f t="shared" si="23"/>
        <v>0</v>
      </c>
      <c r="X114" s="52">
        <f t="shared" si="20"/>
        <v>0.41896551724137931</v>
      </c>
      <c r="Y114" s="53">
        <f t="shared" si="21"/>
        <v>156977</v>
      </c>
      <c r="Z114" s="53">
        <f t="shared" si="22"/>
        <v>24207486.699999999</v>
      </c>
    </row>
    <row r="115" spans="2:34" x14ac:dyDescent="0.3">
      <c r="B115" s="60" t="s">
        <v>136</v>
      </c>
      <c r="C115" s="41">
        <v>46</v>
      </c>
      <c r="D115" s="41">
        <v>46.1</v>
      </c>
      <c r="E115" s="41">
        <v>46.1</v>
      </c>
      <c r="F115" s="42">
        <v>46.1</v>
      </c>
      <c r="G115" s="43">
        <v>0.10000000000000142</v>
      </c>
      <c r="H115" s="43">
        <v>0.21739130434782916</v>
      </c>
      <c r="I115" s="44">
        <v>3071628</v>
      </c>
      <c r="J115" s="62">
        <v>141819400.84999999</v>
      </c>
      <c r="K115" s="46">
        <v>5.9770114942528707E-2</v>
      </c>
      <c r="L115" s="47"/>
      <c r="V115" s="7" t="str">
        <f t="shared" si="19"/>
        <v>TRANSCORP</v>
      </c>
      <c r="W115" s="52">
        <f t="shared" si="23"/>
        <v>2.1739130434782917E-3</v>
      </c>
      <c r="X115" s="52">
        <f t="shared" si="20"/>
        <v>5.9770114942528707E-2</v>
      </c>
      <c r="Y115" s="53">
        <f t="shared" si="21"/>
        <v>3071628</v>
      </c>
      <c r="Z115" s="53">
        <f t="shared" si="22"/>
        <v>141819400.84999999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13000</v>
      </c>
      <c r="J116" s="62">
        <v>30450</v>
      </c>
      <c r="K116" s="46">
        <v>0.55797101449275366</v>
      </c>
      <c r="V116" s="7" t="str">
        <f t="shared" si="19"/>
        <v>TRANSEXPR</v>
      </c>
      <c r="W116" s="52">
        <f t="shared" si="23"/>
        <v>0</v>
      </c>
      <c r="X116" s="52">
        <f t="shared" si="20"/>
        <v>0.55797101449275366</v>
      </c>
      <c r="Y116" s="53">
        <f t="shared" si="21"/>
        <v>13000</v>
      </c>
      <c r="Z116" s="53">
        <f t="shared" si="22"/>
        <v>30450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101113</v>
      </c>
      <c r="J117" s="62">
        <v>28575373.800000001</v>
      </c>
      <c r="K117" s="46">
        <v>-0.12753542650736305</v>
      </c>
      <c r="V117" s="7" t="str">
        <f t="shared" si="19"/>
        <v>TRANSPOWER</v>
      </c>
      <c r="W117" s="52">
        <f t="shared" si="23"/>
        <v>0</v>
      </c>
      <c r="X117" s="52">
        <f t="shared" si="20"/>
        <v>-0.12753542650736305</v>
      </c>
      <c r="Y117" s="53">
        <f t="shared" si="21"/>
        <v>101113</v>
      </c>
      <c r="Z117" s="53">
        <f t="shared" si="22"/>
        <v>28575373.800000001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19043</v>
      </c>
      <c r="J118" s="62">
        <v>96126.78</v>
      </c>
      <c r="K118" s="46">
        <v>1.7317073170731709</v>
      </c>
      <c r="V118" s="7" t="str">
        <f t="shared" si="19"/>
        <v>TRIPPLEG</v>
      </c>
      <c r="W118" s="52">
        <f t="shared" si="23"/>
        <v>0</v>
      </c>
      <c r="X118" s="52">
        <f t="shared" si="20"/>
        <v>1.7317073170731709</v>
      </c>
      <c r="Y118" s="53">
        <f t="shared" si="21"/>
        <v>19043</v>
      </c>
      <c r="Z118" s="53">
        <f t="shared" si="22"/>
        <v>96126.78</v>
      </c>
    </row>
    <row r="119" spans="2:34" x14ac:dyDescent="0.3">
      <c r="B119" s="60" t="s">
        <v>140</v>
      </c>
      <c r="C119" s="41">
        <v>73</v>
      </c>
      <c r="D119" s="41">
        <v>73</v>
      </c>
      <c r="E119" s="41">
        <v>73</v>
      </c>
      <c r="F119" s="42">
        <v>73</v>
      </c>
      <c r="G119" s="43">
        <v>0</v>
      </c>
      <c r="H119" s="43">
        <v>0</v>
      </c>
      <c r="I119" s="44">
        <v>376927</v>
      </c>
      <c r="J119" s="62">
        <v>25656416.550000001</v>
      </c>
      <c r="K119" s="46">
        <v>1.3211446740858506</v>
      </c>
      <c r="V119" s="7" t="str">
        <f t="shared" si="19"/>
        <v>UACN</v>
      </c>
      <c r="W119" s="52">
        <f t="shared" si="23"/>
        <v>0</v>
      </c>
      <c r="X119" s="52">
        <f t="shared" si="20"/>
        <v>1.3211446740858506</v>
      </c>
      <c r="Y119" s="53">
        <f t="shared" si="21"/>
        <v>376927</v>
      </c>
      <c r="Z119" s="53">
        <f t="shared" si="22"/>
        <v>25656416.550000001</v>
      </c>
    </row>
    <row r="120" spans="2:34" x14ac:dyDescent="0.3">
      <c r="B120" s="60" t="s">
        <v>141</v>
      </c>
      <c r="C120" s="41">
        <v>46.95</v>
      </c>
      <c r="D120" s="41">
        <v>47</v>
      </c>
      <c r="E120" s="41">
        <v>47</v>
      </c>
      <c r="F120" s="42">
        <v>47</v>
      </c>
      <c r="G120" s="43">
        <v>4.9999999999997158E-2</v>
      </c>
      <c r="H120" s="43">
        <v>0.10649627263045187</v>
      </c>
      <c r="I120" s="44">
        <v>8521537</v>
      </c>
      <c r="J120" s="62">
        <v>402583221.5</v>
      </c>
      <c r="K120" s="46">
        <v>0.38235294117647056</v>
      </c>
      <c r="V120" s="7" t="str">
        <f t="shared" si="19"/>
        <v>UBA</v>
      </c>
      <c r="W120" s="52">
        <f t="shared" si="23"/>
        <v>1.0649627263045187E-3</v>
      </c>
      <c r="X120" s="52">
        <f t="shared" si="20"/>
        <v>0.38235294117647056</v>
      </c>
      <c r="Y120" s="53">
        <f t="shared" si="21"/>
        <v>8521537</v>
      </c>
      <c r="Z120" s="53">
        <f t="shared" si="22"/>
        <v>402583221.5</v>
      </c>
    </row>
    <row r="121" spans="2:34" x14ac:dyDescent="0.3">
      <c r="B121" s="60" t="s">
        <v>142</v>
      </c>
      <c r="C121" s="41">
        <v>18.899999999999999</v>
      </c>
      <c r="D121" s="41">
        <v>19.2</v>
      </c>
      <c r="E121" s="41">
        <v>19</v>
      </c>
      <c r="F121" s="42">
        <v>19.2</v>
      </c>
      <c r="G121" s="43">
        <v>0.30000000000000071</v>
      </c>
      <c r="H121" s="43">
        <v>1.587301587301591</v>
      </c>
      <c r="I121" s="44">
        <v>5769184</v>
      </c>
      <c r="J121" s="62">
        <v>110343851.15000001</v>
      </c>
      <c r="K121" s="46">
        <v>-5.8823529411764719E-2</v>
      </c>
      <c r="V121" s="7" t="str">
        <f t="shared" si="19"/>
        <v>UCAP</v>
      </c>
      <c r="W121" s="52">
        <f t="shared" si="23"/>
        <v>1.587301587301591E-2</v>
      </c>
      <c r="X121" s="52">
        <f t="shared" si="20"/>
        <v>-5.8823529411764719E-2</v>
      </c>
      <c r="Y121" s="53">
        <f t="shared" si="21"/>
        <v>5769184</v>
      </c>
      <c r="Z121" s="53">
        <f t="shared" si="22"/>
        <v>110343851.15000001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199699</v>
      </c>
      <c r="J122" s="62">
        <v>10358693.15</v>
      </c>
      <c r="K122" s="46">
        <v>0.57377049180327866</v>
      </c>
      <c r="V122" s="7" t="str">
        <f t="shared" si="19"/>
        <v>UHOMREIT</v>
      </c>
      <c r="W122" s="52">
        <f t="shared" si="23"/>
        <v>0</v>
      </c>
      <c r="X122" s="52">
        <f t="shared" si="20"/>
        <v>0.57377049180327866</v>
      </c>
      <c r="Y122" s="53">
        <f t="shared" si="21"/>
        <v>199699</v>
      </c>
      <c r="Z122" s="53">
        <f t="shared" si="22"/>
        <v>10358693.15</v>
      </c>
    </row>
    <row r="123" spans="2:34" x14ac:dyDescent="0.3">
      <c r="B123" s="60" t="s">
        <v>144</v>
      </c>
      <c r="C123" s="41">
        <v>63.15</v>
      </c>
      <c r="D123" s="41">
        <v>67.150000000000006</v>
      </c>
      <c r="E123" s="41">
        <v>67.150000000000006</v>
      </c>
      <c r="F123" s="42">
        <v>67.150000000000006</v>
      </c>
      <c r="G123" s="43">
        <v>4.0000000000000071</v>
      </c>
      <c r="H123" s="43">
        <v>6.3341250989707163</v>
      </c>
      <c r="I123" s="44">
        <v>659058</v>
      </c>
      <c r="J123" s="62">
        <v>43597233.75</v>
      </c>
      <c r="K123" s="46">
        <v>1.0379362670713204</v>
      </c>
      <c r="V123" s="7" t="str">
        <f t="shared" si="19"/>
        <v>UNILEVER</v>
      </c>
      <c r="W123" s="52">
        <f t="shared" si="23"/>
        <v>6.3341250989707165E-2</v>
      </c>
      <c r="X123" s="52">
        <f t="shared" si="20"/>
        <v>1.0379362670713204</v>
      </c>
      <c r="Y123" s="53">
        <f t="shared" si="21"/>
        <v>659058</v>
      </c>
      <c r="Z123" s="53">
        <f t="shared" si="22"/>
        <v>43597233.75</v>
      </c>
    </row>
    <row r="124" spans="2:34" x14ac:dyDescent="0.3">
      <c r="B124" s="60" t="s">
        <v>145</v>
      </c>
      <c r="C124" s="41">
        <v>10.8</v>
      </c>
      <c r="D124" s="41">
        <v>9.75</v>
      </c>
      <c r="E124" s="41">
        <v>9.75</v>
      </c>
      <c r="F124" s="42">
        <v>9.75</v>
      </c>
      <c r="G124" s="43">
        <v>-1.0500000000000007</v>
      </c>
      <c r="H124" s="43">
        <v>-9.7222222222222285</v>
      </c>
      <c r="I124" s="44">
        <v>512971</v>
      </c>
      <c r="J124" s="62">
        <v>5038425.45</v>
      </c>
      <c r="K124" s="46">
        <v>0.35416666666666674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-9.7222222222222279E-2</v>
      </c>
      <c r="X124" s="52">
        <f t="shared" si="20"/>
        <v>0.35416666666666674</v>
      </c>
      <c r="Y124" s="53">
        <f t="shared" si="21"/>
        <v>512971</v>
      </c>
      <c r="Z124" s="53">
        <f t="shared" si="22"/>
        <v>5038425.45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1.25</v>
      </c>
      <c r="D125" s="41">
        <v>1.25</v>
      </c>
      <c r="E125" s="41">
        <v>1.18</v>
      </c>
      <c r="F125" s="42">
        <v>1.18</v>
      </c>
      <c r="G125" s="43">
        <v>-7.0000000000000062E-2</v>
      </c>
      <c r="H125" s="43">
        <v>-5.600000000000005</v>
      </c>
      <c r="I125" s="44">
        <v>15499178</v>
      </c>
      <c r="J125" s="62">
        <v>18986111.34</v>
      </c>
      <c r="K125" s="46">
        <v>0.78787878787878762</v>
      </c>
      <c r="V125" s="7" t="str">
        <f t="shared" si="19"/>
        <v>UNIVINSURE</v>
      </c>
      <c r="W125" s="52">
        <f t="shared" si="23"/>
        <v>-5.600000000000005E-2</v>
      </c>
      <c r="X125" s="52">
        <f t="shared" si="20"/>
        <v>0.78787878787878762</v>
      </c>
      <c r="Y125" s="53">
        <f t="shared" si="21"/>
        <v>15499178</v>
      </c>
      <c r="Z125" s="53">
        <f t="shared" si="22"/>
        <v>18986111.34</v>
      </c>
    </row>
    <row r="126" spans="2:34" x14ac:dyDescent="0.3">
      <c r="B126" s="60" t="s">
        <v>147</v>
      </c>
      <c r="C126" s="41">
        <v>5.89</v>
      </c>
      <c r="D126" s="41">
        <v>5.89</v>
      </c>
      <c r="E126" s="41">
        <v>5.89</v>
      </c>
      <c r="F126" s="42">
        <v>5.89</v>
      </c>
      <c r="G126" s="43">
        <v>0</v>
      </c>
      <c r="H126" s="43">
        <v>0</v>
      </c>
      <c r="I126" s="44">
        <v>706458</v>
      </c>
      <c r="J126" s="62">
        <v>4110958.33</v>
      </c>
      <c r="K126" s="46">
        <v>2.7044025157232698</v>
      </c>
      <c r="V126" s="7" t="str">
        <f t="shared" si="19"/>
        <v>UPDC</v>
      </c>
      <c r="W126" s="52">
        <f t="shared" si="23"/>
        <v>0</v>
      </c>
      <c r="X126" s="52">
        <f t="shared" si="20"/>
        <v>2.7044025157232698</v>
      </c>
      <c r="Y126" s="53">
        <f t="shared" si="21"/>
        <v>706458</v>
      </c>
      <c r="Z126" s="53">
        <f t="shared" si="22"/>
        <v>4110958.33</v>
      </c>
    </row>
    <row r="127" spans="2:34" x14ac:dyDescent="0.3">
      <c r="B127" s="60" t="s">
        <v>148</v>
      </c>
      <c r="C127" s="41">
        <v>7.6</v>
      </c>
      <c r="D127" s="41">
        <v>7.6</v>
      </c>
      <c r="E127" s="41">
        <v>7.6</v>
      </c>
      <c r="F127" s="42">
        <v>7.6</v>
      </c>
      <c r="G127" s="43">
        <v>0</v>
      </c>
      <c r="H127" s="43">
        <v>0</v>
      </c>
      <c r="I127" s="44">
        <v>712845</v>
      </c>
      <c r="J127" s="62">
        <v>5404905.4000000004</v>
      </c>
      <c r="K127" s="46">
        <v>0.52</v>
      </c>
      <c r="V127" s="7" t="str">
        <f t="shared" si="19"/>
        <v>UPDCREIT</v>
      </c>
      <c r="W127" s="52">
        <f t="shared" si="23"/>
        <v>0</v>
      </c>
      <c r="X127" s="52">
        <f t="shared" si="20"/>
        <v>0.52</v>
      </c>
      <c r="Y127" s="53">
        <f t="shared" si="21"/>
        <v>712845</v>
      </c>
      <c r="Z127" s="53">
        <f t="shared" si="22"/>
        <v>5404905.4000000004</v>
      </c>
    </row>
    <row r="128" spans="2:34" x14ac:dyDescent="0.3">
      <c r="B128" s="60" t="s">
        <v>149</v>
      </c>
      <c r="C128" s="41">
        <v>5.99</v>
      </c>
      <c r="D128" s="41">
        <v>5.99</v>
      </c>
      <c r="E128" s="41">
        <v>5.99</v>
      </c>
      <c r="F128" s="42">
        <v>5.99</v>
      </c>
      <c r="G128" s="43">
        <v>0</v>
      </c>
      <c r="H128" s="43">
        <v>0</v>
      </c>
      <c r="I128" s="44">
        <v>113413</v>
      </c>
      <c r="J128" s="62">
        <v>646363.19999999995</v>
      </c>
      <c r="K128" s="46">
        <v>0.55584415584415581</v>
      </c>
      <c r="V128" s="7" t="str">
        <f t="shared" si="19"/>
        <v>UPL</v>
      </c>
      <c r="W128" s="52">
        <f t="shared" si="23"/>
        <v>0</v>
      </c>
      <c r="X128" s="52">
        <f t="shared" si="20"/>
        <v>0.55584415584415581</v>
      </c>
      <c r="Y128" s="53">
        <f t="shared" si="21"/>
        <v>113413</v>
      </c>
      <c r="Z128" s="53">
        <f t="shared" si="22"/>
        <v>646363.19999999995</v>
      </c>
    </row>
    <row r="129" spans="2:26" x14ac:dyDescent="0.3">
      <c r="B129" s="60" t="s">
        <v>150</v>
      </c>
      <c r="C129" s="41">
        <v>2.17</v>
      </c>
      <c r="D129" s="41">
        <v>2.2000000000000002</v>
      </c>
      <c r="E129" s="41">
        <v>2.08</v>
      </c>
      <c r="F129" s="42">
        <v>2.2000000000000002</v>
      </c>
      <c r="G129" s="43">
        <v>3.0000000000000249E-2</v>
      </c>
      <c r="H129" s="43">
        <v>1.3824884792626844</v>
      </c>
      <c r="I129" s="44">
        <v>9660066</v>
      </c>
      <c r="J129" s="62">
        <v>20899806.420000002</v>
      </c>
      <c r="K129" s="46">
        <v>0.61764705882352944</v>
      </c>
      <c r="V129" s="7" t="str">
        <f t="shared" si="19"/>
        <v>VERITASKAP</v>
      </c>
      <c r="W129" s="52">
        <f t="shared" si="23"/>
        <v>1.3824884792626843E-2</v>
      </c>
      <c r="X129" s="52">
        <f t="shared" si="20"/>
        <v>0.61764705882352944</v>
      </c>
      <c r="Y129" s="53">
        <f t="shared" si="21"/>
        <v>9660066</v>
      </c>
      <c r="Z129" s="53">
        <f t="shared" si="22"/>
        <v>20899806.420000002</v>
      </c>
    </row>
    <row r="130" spans="2:26" x14ac:dyDescent="0.3">
      <c r="B130" s="60" t="s">
        <v>151</v>
      </c>
      <c r="C130" s="41">
        <v>11</v>
      </c>
      <c r="D130" s="41">
        <v>10.9</v>
      </c>
      <c r="E130" s="41">
        <v>10.9</v>
      </c>
      <c r="F130" s="42">
        <v>10.9</v>
      </c>
      <c r="G130" s="43">
        <v>-9.9999999999999645E-2</v>
      </c>
      <c r="H130" s="43">
        <v>-0.90909090909090595</v>
      </c>
      <c r="I130" s="44">
        <v>2925639</v>
      </c>
      <c r="J130" s="62">
        <v>31871780.699999999</v>
      </c>
      <c r="K130" s="46">
        <v>-0.75450450450450446</v>
      </c>
      <c r="V130" s="7" t="str">
        <f t="shared" si="19"/>
        <v>VFDGROUP</v>
      </c>
      <c r="W130" s="52">
        <f t="shared" si="23"/>
        <v>-9.0909090909090592E-3</v>
      </c>
      <c r="X130" s="52">
        <f t="shared" si="20"/>
        <v>-0.75450450450450446</v>
      </c>
      <c r="Y130" s="53">
        <f t="shared" si="21"/>
        <v>2925639</v>
      </c>
      <c r="Z130" s="53">
        <f t="shared" si="22"/>
        <v>31871780.699999999</v>
      </c>
    </row>
    <row r="131" spans="2:26" x14ac:dyDescent="0.3">
      <c r="B131" s="60" t="s">
        <v>152</v>
      </c>
      <c r="C131" s="41">
        <v>78.45</v>
      </c>
      <c r="D131" s="41">
        <v>78.45</v>
      </c>
      <c r="E131" s="41">
        <v>78.45</v>
      </c>
      <c r="F131" s="42">
        <v>78.45</v>
      </c>
      <c r="G131" s="43">
        <v>0</v>
      </c>
      <c r="H131" s="43">
        <v>0</v>
      </c>
      <c r="I131" s="44">
        <v>314877</v>
      </c>
      <c r="J131" s="62">
        <v>24134274.899999999</v>
      </c>
      <c r="K131" s="46">
        <v>2.4108695652173915</v>
      </c>
      <c r="V131" s="7" t="str">
        <f t="shared" si="19"/>
        <v>VITAFOAM</v>
      </c>
      <c r="W131" s="52">
        <f t="shared" si="23"/>
        <v>0</v>
      </c>
      <c r="X131" s="52">
        <f t="shared" si="20"/>
        <v>2.4108695652173915</v>
      </c>
      <c r="Y131" s="53">
        <f t="shared" si="21"/>
        <v>314877</v>
      </c>
      <c r="Z131" s="53">
        <f t="shared" si="22"/>
        <v>24134274.899999999</v>
      </c>
    </row>
    <row r="132" spans="2:26" x14ac:dyDescent="0.3">
      <c r="B132" s="60" t="s">
        <v>153</v>
      </c>
      <c r="C132" s="41">
        <v>119.95</v>
      </c>
      <c r="D132" s="41">
        <v>128</v>
      </c>
      <c r="E132" s="41">
        <v>126</v>
      </c>
      <c r="F132" s="42">
        <v>128</v>
      </c>
      <c r="G132" s="43">
        <v>8.0499999999999972</v>
      </c>
      <c r="H132" s="43">
        <v>6.7111296373488933</v>
      </c>
      <c r="I132" s="44">
        <v>3148617</v>
      </c>
      <c r="J132" s="62">
        <v>397509893.55000001</v>
      </c>
      <c r="K132" s="46">
        <v>0.82987848463187985</v>
      </c>
      <c r="V132" s="7" t="str">
        <f t="shared" si="19"/>
        <v>WAPCO</v>
      </c>
      <c r="W132" s="52">
        <f t="shared" si="23"/>
        <v>6.7111296373488935E-2</v>
      </c>
      <c r="X132" s="52">
        <f t="shared" si="20"/>
        <v>0.82987848463187985</v>
      </c>
      <c r="Y132" s="53">
        <f t="shared" si="21"/>
        <v>3148617</v>
      </c>
      <c r="Z132" s="53">
        <f t="shared" si="22"/>
        <v>397509893.55000001</v>
      </c>
    </row>
    <row r="133" spans="2:26" x14ac:dyDescent="0.3">
      <c r="B133" s="60" t="s">
        <v>154</v>
      </c>
      <c r="C133" s="41">
        <v>3.43</v>
      </c>
      <c r="D133" s="41">
        <v>3.5</v>
      </c>
      <c r="E133" s="41">
        <v>3.44</v>
      </c>
      <c r="F133" s="42">
        <v>3.44</v>
      </c>
      <c r="G133" s="43">
        <v>9.9999999999997868E-3</v>
      </c>
      <c r="H133" s="43">
        <v>0.29154518950436692</v>
      </c>
      <c r="I133" s="44">
        <v>1224872</v>
      </c>
      <c r="J133" s="62">
        <v>4229669.57</v>
      </c>
      <c r="K133" s="46">
        <v>0.52888888888888896</v>
      </c>
      <c r="V133" s="7" t="str">
        <f t="shared" si="19"/>
        <v>WAPIC</v>
      </c>
      <c r="W133" s="52">
        <f t="shared" si="23"/>
        <v>2.9154518950436693E-3</v>
      </c>
      <c r="X133" s="52">
        <f t="shared" si="20"/>
        <v>0.52888888888888896</v>
      </c>
      <c r="Y133" s="53">
        <f t="shared" si="21"/>
        <v>1224872</v>
      </c>
      <c r="Z133" s="53">
        <f t="shared" si="22"/>
        <v>4229669.57</v>
      </c>
    </row>
    <row r="134" spans="2:26" x14ac:dyDescent="0.3">
      <c r="B134" s="60" t="s">
        <v>155</v>
      </c>
      <c r="C134" s="41">
        <v>21.9</v>
      </c>
      <c r="D134" s="41">
        <v>21.8</v>
      </c>
      <c r="E134" s="41">
        <v>21.75</v>
      </c>
      <c r="F134" s="42">
        <v>21.8</v>
      </c>
      <c r="G134" s="43">
        <v>-9.9999999999997868E-2</v>
      </c>
      <c r="H134" s="43">
        <v>-0.45662100456620031</v>
      </c>
      <c r="I134" s="44">
        <v>652877</v>
      </c>
      <c r="J134" s="62">
        <v>14186945.699999999</v>
      </c>
      <c r="K134" s="46">
        <v>1.395604395604396</v>
      </c>
      <c r="V134" s="7" t="str">
        <f t="shared" si="19"/>
        <v>WEMABANK</v>
      </c>
      <c r="W134" s="52">
        <f t="shared" si="23"/>
        <v>-4.5662100456620031E-3</v>
      </c>
      <c r="X134" s="52">
        <f t="shared" si="20"/>
        <v>1.395604395604396</v>
      </c>
      <c r="Y134" s="53">
        <f t="shared" si="21"/>
        <v>652877</v>
      </c>
      <c r="Z134" s="53">
        <f t="shared" si="22"/>
        <v>14186945.699999999</v>
      </c>
    </row>
    <row r="135" spans="2:26" x14ac:dyDescent="0.3">
      <c r="B135" s="60" t="s">
        <v>156</v>
      </c>
      <c r="C135" s="41">
        <v>66</v>
      </c>
      <c r="D135" s="41">
        <v>66.2</v>
      </c>
      <c r="E135" s="41">
        <v>65.75</v>
      </c>
      <c r="F135" s="42">
        <v>66</v>
      </c>
      <c r="G135" s="43">
        <v>0</v>
      </c>
      <c r="H135" s="43">
        <v>0</v>
      </c>
      <c r="I135" s="44">
        <v>29059036</v>
      </c>
      <c r="J135" s="62">
        <v>1917021239.9000001</v>
      </c>
      <c r="K135" s="46">
        <v>0.4505494505494505</v>
      </c>
      <c r="V135" s="7" t="str">
        <f t="shared" si="19"/>
        <v>ZENITHBANK</v>
      </c>
      <c r="W135" s="52">
        <f t="shared" si="23"/>
        <v>0</v>
      </c>
      <c r="X135" s="52">
        <f t="shared" si="20"/>
        <v>0.4505494505494505</v>
      </c>
      <c r="Y135" s="53">
        <f t="shared" si="21"/>
        <v>29059036</v>
      </c>
      <c r="Z135" s="53">
        <f t="shared" si="22"/>
        <v>1917021239.9000001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2025-09-10T14:03:05Z</dcterms:created>
  <dcterms:modified xsi:type="dcterms:W3CDTF">2025-09-10T14:04:05Z</dcterms:modified>
</cp:coreProperties>
</file>