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C819C2A4-75A6-41E2-8322-D562A092E225}" xr6:coauthVersionLast="47" xr6:coauthVersionMax="47" xr10:uidLastSave="{00000000-0000-0000-0000-000000000000}"/>
  <bookViews>
    <workbookView xWindow="-108" yWindow="-108" windowWidth="23256" windowHeight="12456" xr2:uid="{FE1625FA-72AB-4788-9C38-482CC312B04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X121" i="1"/>
  <c r="V121" i="1"/>
  <c r="W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W117" i="1"/>
  <c r="V117" i="1"/>
  <c r="X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X113" i="1"/>
  <c r="V113" i="1"/>
  <c r="W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W109" i="1"/>
  <c r="V109" i="1"/>
  <c r="X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X102" i="1"/>
  <c r="W102" i="1"/>
  <c r="V102" i="1"/>
  <c r="Z101" i="1"/>
  <c r="Y101" i="1"/>
  <c r="W101" i="1"/>
  <c r="V101" i="1"/>
  <c r="X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X96" i="1"/>
  <c r="W96" i="1"/>
  <c r="V96" i="1"/>
  <c r="Z95" i="1"/>
  <c r="Y95" i="1"/>
  <c r="X95" i="1"/>
  <c r="W95" i="1"/>
  <c r="V95" i="1"/>
  <c r="Z94" i="1"/>
  <c r="Y94" i="1"/>
  <c r="X94" i="1"/>
  <c r="W94" i="1"/>
  <c r="V94" i="1"/>
  <c r="Z93" i="1"/>
  <c r="Y93" i="1"/>
  <c r="W93" i="1"/>
  <c r="V93" i="1"/>
  <c r="X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X88" i="1"/>
  <c r="W88" i="1"/>
  <c r="V88" i="1"/>
  <c r="Z87" i="1"/>
  <c r="Y87" i="1"/>
  <c r="X87" i="1"/>
  <c r="W87" i="1"/>
  <c r="V87" i="1"/>
  <c r="Z86" i="1"/>
  <c r="Y86" i="1"/>
  <c r="X86" i="1"/>
  <c r="W86" i="1"/>
  <c r="V86" i="1"/>
  <c r="Z85" i="1"/>
  <c r="Y85" i="1"/>
  <c r="W85" i="1"/>
  <c r="V85" i="1"/>
  <c r="X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X80" i="1"/>
  <c r="W80" i="1"/>
  <c r="V80" i="1"/>
  <c r="Z79" i="1"/>
  <c r="Y79" i="1"/>
  <c r="X79" i="1"/>
  <c r="W79" i="1"/>
  <c r="V79" i="1"/>
  <c r="Z78" i="1"/>
  <c r="Y78" i="1"/>
  <c r="W78" i="1"/>
  <c r="V78" i="1"/>
  <c r="X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X72" i="1"/>
  <c r="W72" i="1"/>
  <c r="V72" i="1"/>
  <c r="Z71" i="1"/>
  <c r="Y71" i="1"/>
  <c r="X71" i="1"/>
  <c r="W71" i="1"/>
  <c r="V71" i="1"/>
  <c r="Z70" i="1"/>
  <c r="Y70" i="1"/>
  <c r="W70" i="1"/>
  <c r="V70" i="1"/>
  <c r="X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X64" i="1"/>
  <c r="W64" i="1"/>
  <c r="V64" i="1"/>
  <c r="Z63" i="1"/>
  <c r="Y63" i="1"/>
  <c r="X63" i="1"/>
  <c r="W63" i="1"/>
  <c r="V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X56" i="1"/>
  <c r="W56" i="1"/>
  <c r="V56" i="1"/>
  <c r="Z55" i="1"/>
  <c r="Y55" i="1"/>
  <c r="X55" i="1"/>
  <c r="W55" i="1"/>
  <c r="V55" i="1"/>
  <c r="Z54" i="1"/>
  <c r="Y54" i="1"/>
  <c r="W54" i="1"/>
  <c r="V54" i="1"/>
  <c r="X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W18" i="1"/>
  <c r="V18" i="1"/>
  <c r="X18" i="1"/>
  <c r="Z17" i="1"/>
  <c r="Y17" i="1"/>
  <c r="V17" i="1"/>
  <c r="X17" i="1"/>
  <c r="W17" i="1"/>
  <c r="Z16" i="1"/>
  <c r="Y16" i="1"/>
  <c r="X16" i="1"/>
  <c r="W16" i="1"/>
  <c r="V16" i="1"/>
  <c r="Z15" i="1"/>
  <c r="Y15" i="1"/>
  <c r="X15" i="1"/>
  <c r="V15" i="1"/>
  <c r="W15" i="1"/>
  <c r="Z14" i="1"/>
  <c r="Y14" i="1"/>
  <c r="X14" i="1"/>
  <c r="W14" i="1"/>
  <c r="V14" i="1"/>
  <c r="Z13" i="1"/>
  <c r="Y13" i="1"/>
  <c r="X13" i="1"/>
  <c r="V13" i="1"/>
  <c r="Z12" i="1"/>
  <c r="Y12" i="1"/>
  <c r="V12" i="1"/>
  <c r="X12" i="1"/>
  <c r="W12" i="1"/>
  <c r="Z11" i="1"/>
  <c r="Y11" i="1"/>
  <c r="X11" i="1"/>
  <c r="V11" i="1"/>
  <c r="W11" i="1"/>
  <c r="Z10" i="1"/>
  <c r="Y10" i="1"/>
  <c r="V10" i="1"/>
  <c r="X10" i="1"/>
  <c r="W10" i="1"/>
  <c r="Z9" i="1"/>
  <c r="Y9" i="1"/>
  <c r="AQ12" i="1" s="1"/>
  <c r="AP12" i="1" s="1"/>
  <c r="V9" i="1"/>
  <c r="X9" i="1"/>
  <c r="T8" i="1"/>
  <c r="P8" i="1"/>
  <c r="AT17" i="1" l="1"/>
  <c r="AS17" i="1" s="1"/>
  <c r="AQ13" i="1"/>
  <c r="AP13" i="1" s="1"/>
  <c r="AQ15" i="1"/>
  <c r="AP15" i="1" s="1"/>
  <c r="P21" i="1"/>
  <c r="W13" i="1"/>
  <c r="AN16" i="1"/>
  <c r="AM16" i="1" s="1"/>
  <c r="AK12" i="1"/>
  <c r="AJ12" i="1" s="1"/>
  <c r="AK9" i="1"/>
  <c r="AJ9" i="1" s="1"/>
  <c r="AK14" i="1"/>
  <c r="AJ14" i="1" s="1"/>
  <c r="AN14" i="1"/>
  <c r="AM14" i="1" s="1"/>
  <c r="AT15" i="1"/>
  <c r="AS15" i="1" s="1"/>
  <c r="AQ16" i="1"/>
  <c r="AP16" i="1" s="1"/>
  <c r="N21" i="1"/>
  <c r="W9" i="1"/>
  <c r="AN18" i="1"/>
  <c r="AM18" i="1" s="1"/>
  <c r="AK16" i="1"/>
  <c r="AJ16" i="1" s="1"/>
  <c r="AN10" i="1"/>
  <c r="AM10" i="1" s="1"/>
  <c r="AN15" i="1"/>
  <c r="AM15" i="1" s="1"/>
  <c r="AK13" i="1"/>
  <c r="AJ13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K17" i="1"/>
  <c r="AJ17" i="1" s="1"/>
  <c r="AQ10" i="1"/>
  <c r="AP10" i="1" s="1"/>
  <c r="AK11" i="1"/>
  <c r="AJ11" i="1" s="1"/>
  <c r="AN13" i="1"/>
  <c r="AM13" i="1" s="1"/>
  <c r="AT14" i="1"/>
  <c r="AS14" i="1" s="1"/>
  <c r="AT11" i="1"/>
  <c r="AS11" i="1" s="1"/>
  <c r="AT16" i="1"/>
  <c r="AS16" i="1" s="1"/>
  <c r="AT13" i="1"/>
  <c r="AS13" i="1" s="1"/>
  <c r="AT9" i="1"/>
  <c r="AS9" i="1" s="1"/>
  <c r="AT10" i="1"/>
  <c r="AS10" i="1" s="1"/>
  <c r="AN11" i="1"/>
  <c r="AM11" i="1" s="1"/>
  <c r="AT18" i="1"/>
  <c r="AS18" i="1" s="1"/>
  <c r="AQ9" i="1"/>
  <c r="AP9" i="1" s="1"/>
  <c r="AQ11" i="1"/>
  <c r="AP11" i="1" s="1"/>
  <c r="AQ18" i="1"/>
  <c r="AP18" i="1" s="1"/>
  <c r="AT12" i="1"/>
  <c r="AS12" i="1" s="1"/>
  <c r="O21" i="1"/>
  <c r="AQ14" i="1"/>
  <c r="AP14" i="1" s="1"/>
  <c r="AQ17" i="1"/>
  <c r="AP17" i="1" s="1"/>
  <c r="AE15" i="1" l="1"/>
  <c r="AD15" i="1" s="1"/>
  <c r="AC13" i="1"/>
  <c r="AC18" i="1"/>
  <c r="AE12" i="1"/>
  <c r="AD12" i="1" s="1"/>
  <c r="AC10" i="1"/>
  <c r="AB10" i="1" s="1" a="1"/>
  <c r="AB10" i="1" s="1"/>
  <c r="AE17" i="1"/>
  <c r="AD17" i="1" s="1"/>
  <c r="AC15" i="1"/>
  <c r="AE9" i="1"/>
  <c r="AD9" i="1" s="1"/>
  <c r="AE14" i="1"/>
  <c r="AD14" i="1" s="1"/>
  <c r="AC12" i="1"/>
  <c r="AE10" i="1"/>
  <c r="AD10" i="1" s="1"/>
  <c r="AH5" i="1"/>
  <c r="AE16" i="1"/>
  <c r="AD16" i="1" s="1"/>
  <c r="AC14" i="1"/>
  <c r="AC17" i="1"/>
  <c r="AE18" i="1"/>
  <c r="AD18" i="1" s="1"/>
  <c r="AE13" i="1"/>
  <c r="AD13" i="1" s="1"/>
  <c r="AC16" i="1"/>
  <c r="AB16" i="1" s="1" a="1"/>
  <c r="AB16" i="1" s="1"/>
  <c r="AE11" i="1"/>
  <c r="AD11" i="1" s="1"/>
  <c r="AC11" i="1"/>
  <c r="AC9" i="1"/>
  <c r="AB9" i="1" s="1" a="1"/>
  <c r="AB9" i="1" s="1"/>
  <c r="Q21" i="1"/>
  <c r="AB17" i="1" l="1" a="1"/>
  <c r="AB17" i="1" s="1"/>
  <c r="AB15" i="1" a="1"/>
  <c r="AB15" i="1" s="1"/>
  <c r="AB14" i="1" a="1"/>
  <c r="AB14" i="1" s="1"/>
  <c r="AB11" i="1" a="1"/>
  <c r="AB11" i="1" s="1"/>
  <c r="AH14" i="1"/>
  <c r="AH11" i="1"/>
  <c r="AH16" i="1"/>
  <c r="AG16" i="1" s="1" a="1"/>
  <c r="AG16" i="1" s="1"/>
  <c r="AH13" i="1"/>
  <c r="AH17" i="1"/>
  <c r="AG17" i="1" s="1" a="1"/>
  <c r="AG17" i="1" s="1"/>
  <c r="AH15" i="1"/>
  <c r="AG15" i="1" s="1" a="1"/>
  <c r="AG15" i="1" s="1"/>
  <c r="AH10" i="1"/>
  <c r="AH18" i="1"/>
  <c r="AH12" i="1"/>
  <c r="AH9" i="1"/>
  <c r="AG9" i="1" s="1" a="1"/>
  <c r="AG9" i="1" s="1"/>
  <c r="AB18" i="1" a="1"/>
  <c r="AB18" i="1" s="1"/>
  <c r="AB12" i="1" a="1"/>
  <c r="AB12" i="1" s="1"/>
  <c r="AB13" i="1" a="1"/>
  <c r="AB13" i="1" s="1"/>
  <c r="AG11" i="1" l="1" a="1"/>
  <c r="AG11" i="1" s="1"/>
  <c r="AG13" i="1" a="1"/>
  <c r="AG13" i="1" s="1"/>
  <c r="AG12" i="1" a="1"/>
  <c r="AG12" i="1" s="1"/>
  <c r="AG14" i="1" a="1"/>
  <c r="AG14" i="1" s="1"/>
  <c r="AG18" i="1" a="1"/>
  <c r="AG18" i="1" s="1"/>
  <c r="AG10" i="1" a="1"/>
  <c r="AG10" i="1" s="1"/>
  <c r="N9" i="1" l="1" a="1"/>
  <c r="N17" i="1" s="1"/>
  <c r="N13" i="1" l="1"/>
  <c r="N16" i="1"/>
  <c r="N18" i="1"/>
  <c r="N9" i="1"/>
  <c r="N11" i="1"/>
  <c r="T11" i="1" s="1"/>
  <c r="P11" i="1" s="1"/>
  <c r="N12" i="1"/>
  <c r="T12" i="1" s="1"/>
  <c r="P12" i="1" s="1"/>
  <c r="N15" i="1"/>
  <c r="O15" i="1" s="1"/>
  <c r="N14" i="1"/>
  <c r="T14" i="1" s="1"/>
  <c r="P14" i="1" s="1"/>
  <c r="N10" i="1"/>
  <c r="O18" i="1"/>
  <c r="T18" i="1"/>
  <c r="P18" i="1" s="1"/>
  <c r="O9" i="1"/>
  <c r="T9" i="1"/>
  <c r="P9" i="1" s="1"/>
  <c r="O10" i="1"/>
  <c r="T10" i="1"/>
  <c r="P10" i="1" s="1"/>
  <c r="O11" i="1"/>
  <c r="O13" i="1"/>
  <c r="T13" i="1"/>
  <c r="P13" i="1" s="1"/>
  <c r="O17" i="1"/>
  <c r="T17" i="1"/>
  <c r="P17" i="1" s="1"/>
  <c r="O12" i="1"/>
  <c r="T15" i="1"/>
  <c r="P15" i="1" s="1"/>
  <c r="O16" i="1"/>
  <c r="T16" i="1"/>
  <c r="P16" i="1" s="1"/>
  <c r="O1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<sst xmlns="http://schemas.openxmlformats.org/spreadsheetml/2006/main" count="161" uniqueCount="158">
  <si>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</si>
  <si>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</si>
  <si>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</si>
  <si>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</si>
  <si>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</si>
  <si>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</si>
  <si>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</si>
  <si>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</si>
  <si>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</si>
  <si>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</si>
  <si>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</si>
  <si>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</si>
  <si>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</si>
  <si>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</si>
  <si>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</si>
  <si>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</si>
  <si>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</si>
  <si>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</si>
  <si>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</si>
  <si>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</si>
  <si>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</si>
  <si>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</si>
  <si>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</si>
  <si>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</si>
  <si>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</si>
  <si>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</si>
  <si>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</si>
  <si>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</si>
  <si>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</si>
  <si>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</si>
  <si>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</si>
  <si>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</si>
  <si>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</si>
  <si>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</si>
  <si>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ASOSAVINGS</t>
  </si>
  <si>
    <t>AUSTINLAZ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</si>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</sst>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6CE9741-C9F4-4146-8C0B-1D8B15F4908F}"/>
    <cellStyle name="Normal" xfId="0" builtinId="0"/>
    <cellStyle name="Percent 2" xfId="2" xr:uid="{FB625D2B-4FEF-42ED-842D-21AF7C9A1014}"/>
    <cellStyle name="Percent 4" xfId="3" xr:uid="{62F9C0F6-44D1-4A6B-9E9D-4FC0BB715A01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18BA435-FA5E-492F-86C6-812180D02EB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B0CFA613-0496-4EC8-AC72-6ACA7B4538C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D808238E-B510-4BD9-9D82-AE7660B0C22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0B386ED-5898-4160-8BB6-B39AA32FD86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532253FD-EB60-4AE1-B438-672F6646D82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163AB13C-0457-410E-A001-CC9F60DDE34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0A027ED-7E62-4D55-9CCA-C253A4F10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</v>
          </cell>
          <cell r="F44">
            <v>7.2</v>
          </cell>
          <cell r="I44">
            <v>181098</v>
          </cell>
          <cell r="J44">
            <v>1293268.5</v>
          </cell>
        </row>
        <row r="45">
          <cell r="B45" t="str">
            <v>ABCTRANS</v>
          </cell>
          <cell r="C45">
            <v>4.24</v>
          </cell>
          <cell r="F45">
            <v>4.24</v>
          </cell>
          <cell r="I45">
            <v>181048</v>
          </cell>
          <cell r="J45">
            <v>711110.48</v>
          </cell>
        </row>
        <row r="46">
          <cell r="B46" t="str">
            <v>ACADEMY</v>
          </cell>
          <cell r="C46">
            <v>7.5</v>
          </cell>
          <cell r="F46">
            <v>7.5</v>
          </cell>
          <cell r="I46">
            <v>81137</v>
          </cell>
          <cell r="J46">
            <v>572290</v>
          </cell>
        </row>
        <row r="47">
          <cell r="B47" t="str">
            <v>ACCESSCORP</v>
          </cell>
          <cell r="C47">
            <v>23.7</v>
          </cell>
          <cell r="F47">
            <v>23</v>
          </cell>
          <cell r="I47">
            <v>26046082</v>
          </cell>
          <cell r="J47">
            <v>599526526.39999998</v>
          </cell>
        </row>
        <row r="48">
          <cell r="B48" t="str">
            <v>AFRIPRUD</v>
          </cell>
          <cell r="C48">
            <v>14.7</v>
          </cell>
          <cell r="F48">
            <v>14.7</v>
          </cell>
          <cell r="I48">
            <v>798436</v>
          </cell>
          <cell r="J48">
            <v>11576014.300000001</v>
          </cell>
        </row>
        <row r="49">
          <cell r="B49" t="str">
            <v>AIICO</v>
          </cell>
          <cell r="C49">
            <v>3.8</v>
          </cell>
          <cell r="F49">
            <v>3.56</v>
          </cell>
          <cell r="I49">
            <v>16460451</v>
          </cell>
          <cell r="J49">
            <v>61615170.140000001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</v>
          </cell>
          <cell r="J50">
            <v>2541.5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4150</v>
          </cell>
          <cell r="J51">
            <v>31125</v>
          </cell>
        </row>
        <row r="52">
          <cell r="B52" t="str">
            <v>ARADEL</v>
          </cell>
          <cell r="C52">
            <v>710</v>
          </cell>
          <cell r="F52">
            <v>710</v>
          </cell>
          <cell r="I52">
            <v>1921764</v>
          </cell>
          <cell r="J52">
            <v>1336324967.5</v>
          </cell>
        </row>
        <row r="53">
          <cell r="B53" t="str">
            <v>ASOSAVINGS</v>
          </cell>
          <cell r="C53">
            <v>1.07</v>
          </cell>
          <cell r="F53">
            <v>1.06</v>
          </cell>
          <cell r="I53">
            <v>111950400</v>
          </cell>
          <cell r="J53">
            <v>115216789.2</v>
          </cell>
        </row>
        <row r="54">
          <cell r="B54" t="str">
            <v>AUSTINLAZ</v>
          </cell>
          <cell r="C54">
            <v>2.9</v>
          </cell>
          <cell r="F54">
            <v>2.9</v>
          </cell>
          <cell r="I54">
            <v>128104</v>
          </cell>
          <cell r="J54">
            <v>342126.61</v>
          </cell>
        </row>
        <row r="55">
          <cell r="B55" t="str">
            <v>BERGER</v>
          </cell>
          <cell r="C55">
            <v>41</v>
          </cell>
          <cell r="F55">
            <v>41</v>
          </cell>
          <cell r="I55">
            <v>195904</v>
          </cell>
          <cell r="J55">
            <v>7532266.6500000004</v>
          </cell>
        </row>
        <row r="56">
          <cell r="B56" t="str">
            <v>BETAGLAS</v>
          </cell>
          <cell r="C56">
            <v>437.4</v>
          </cell>
          <cell r="F56">
            <v>437.4</v>
          </cell>
          <cell r="I56">
            <v>112194</v>
          </cell>
          <cell r="J56">
            <v>44170777.799999997</v>
          </cell>
        </row>
        <row r="57">
          <cell r="B57" t="str">
            <v>BUACEMENT</v>
          </cell>
          <cell r="C57">
            <v>180</v>
          </cell>
          <cell r="F57">
            <v>180</v>
          </cell>
          <cell r="I57">
            <v>285313</v>
          </cell>
          <cell r="J57">
            <v>46946804.200000003</v>
          </cell>
        </row>
        <row r="58">
          <cell r="B58" t="str">
            <v>BUAFOODS</v>
          </cell>
          <cell r="C58">
            <v>692.5</v>
          </cell>
          <cell r="F58">
            <v>692.5</v>
          </cell>
          <cell r="I58">
            <v>59799</v>
          </cell>
          <cell r="J58">
            <v>40703063.700000003</v>
          </cell>
        </row>
        <row r="59">
          <cell r="B59" t="str">
            <v>CADBURY</v>
          </cell>
          <cell r="C59">
            <v>62.55</v>
          </cell>
          <cell r="F59">
            <v>62.55</v>
          </cell>
          <cell r="I59">
            <v>811126</v>
          </cell>
          <cell r="J59">
            <v>47287000.799999997</v>
          </cell>
        </row>
        <row r="60">
          <cell r="B60" t="str">
            <v>CAP</v>
          </cell>
          <cell r="C60">
            <v>73</v>
          </cell>
          <cell r="F60">
            <v>73</v>
          </cell>
          <cell r="I60">
            <v>66178</v>
          </cell>
          <cell r="J60">
            <v>4698827</v>
          </cell>
        </row>
        <row r="61">
          <cell r="B61" t="str">
            <v>CAVERTON</v>
          </cell>
          <cell r="C61">
            <v>5.05</v>
          </cell>
          <cell r="F61">
            <v>5</v>
          </cell>
          <cell r="I61">
            <v>2662537</v>
          </cell>
          <cell r="J61">
            <v>13278528.85</v>
          </cell>
        </row>
        <row r="62">
          <cell r="B62" t="str">
            <v>CHAMPION</v>
          </cell>
          <cell r="C62">
            <v>15.95</v>
          </cell>
          <cell r="F62">
            <v>15.95</v>
          </cell>
          <cell r="I62">
            <v>2736861</v>
          </cell>
          <cell r="J62">
            <v>40210123.600000001</v>
          </cell>
        </row>
        <row r="63">
          <cell r="B63" t="str">
            <v>CHAMS</v>
          </cell>
          <cell r="C63">
            <v>3.38</v>
          </cell>
          <cell r="F63">
            <v>3.3</v>
          </cell>
          <cell r="I63">
            <v>5878908</v>
          </cell>
          <cell r="J63">
            <v>19462004.84</v>
          </cell>
        </row>
        <row r="64">
          <cell r="B64" t="str">
            <v>CHELLARAM</v>
          </cell>
          <cell r="C64">
            <v>16.25</v>
          </cell>
          <cell r="F64">
            <v>16.25</v>
          </cell>
          <cell r="I64">
            <v>54631</v>
          </cell>
          <cell r="J64">
            <v>892683.95</v>
          </cell>
        </row>
        <row r="65">
          <cell r="B65" t="str">
            <v>CILEASING</v>
          </cell>
          <cell r="C65">
            <v>6.1</v>
          </cell>
          <cell r="F65">
            <v>6.2</v>
          </cell>
          <cell r="I65">
            <v>1461365</v>
          </cell>
          <cell r="J65">
            <v>8880897.0899999999</v>
          </cell>
        </row>
        <row r="66">
          <cell r="B66" t="str">
            <v>CNIF</v>
          </cell>
          <cell r="C66">
            <v>100</v>
          </cell>
          <cell r="F66">
            <v>100</v>
          </cell>
          <cell r="I66">
            <v>5636</v>
          </cell>
          <cell r="J66">
            <v>619960</v>
          </cell>
        </row>
        <row r="67">
          <cell r="B67" t="str">
            <v>CONHALLPLC</v>
          </cell>
          <cell r="C67">
            <v>4.26</v>
          </cell>
          <cell r="F67">
            <v>4.4000000000000004</v>
          </cell>
          <cell r="I67">
            <v>4073256</v>
          </cell>
          <cell r="J67">
            <v>17370187.329999998</v>
          </cell>
        </row>
        <row r="68">
          <cell r="B68" t="str">
            <v>CONOIL</v>
          </cell>
          <cell r="C68">
            <v>190.7</v>
          </cell>
          <cell r="F68">
            <v>190.7</v>
          </cell>
          <cell r="I68">
            <v>75076</v>
          </cell>
          <cell r="J68">
            <v>13472394.5</v>
          </cell>
        </row>
        <row r="69">
          <cell r="B69" t="str">
            <v>CORNERST</v>
          </cell>
          <cell r="C69">
            <v>5.99</v>
          </cell>
          <cell r="F69">
            <v>5.68</v>
          </cell>
          <cell r="I69">
            <v>2544374</v>
          </cell>
          <cell r="J69">
            <v>14739050.050000001</v>
          </cell>
        </row>
        <row r="70">
          <cell r="B70" t="str">
            <v>CUSTODIAN</v>
          </cell>
          <cell r="C70">
            <v>42.45</v>
          </cell>
          <cell r="F70">
            <v>42.45</v>
          </cell>
          <cell r="I70">
            <v>1116239</v>
          </cell>
          <cell r="J70">
            <v>43734598.200000003</v>
          </cell>
        </row>
        <row r="71">
          <cell r="B71" t="str">
            <v>CUTIX</v>
          </cell>
          <cell r="C71">
            <v>3.53</v>
          </cell>
          <cell r="F71">
            <v>3.22</v>
          </cell>
          <cell r="I71">
            <v>3642901</v>
          </cell>
          <cell r="J71">
            <v>12524658.039999999</v>
          </cell>
        </row>
        <row r="72">
          <cell r="B72" t="str">
            <v>CWG</v>
          </cell>
          <cell r="C72">
            <v>16.95</v>
          </cell>
          <cell r="F72">
            <v>16.8</v>
          </cell>
          <cell r="I72">
            <v>1664079</v>
          </cell>
          <cell r="J72">
            <v>27285862.800000001</v>
          </cell>
        </row>
        <row r="73">
          <cell r="B73" t="str">
            <v>DAARCOMM</v>
          </cell>
          <cell r="C73">
            <v>1</v>
          </cell>
          <cell r="F73">
            <v>0.98</v>
          </cell>
          <cell r="I73">
            <v>993915</v>
          </cell>
          <cell r="J73">
            <v>989893.15</v>
          </cell>
        </row>
        <row r="74">
          <cell r="B74" t="str">
            <v>DANGCEM</v>
          </cell>
          <cell r="C74">
            <v>660</v>
          </cell>
          <cell r="F74">
            <v>660</v>
          </cell>
          <cell r="I74">
            <v>129199</v>
          </cell>
          <cell r="J74">
            <v>76887042.700000003</v>
          </cell>
        </row>
        <row r="75">
          <cell r="B75" t="str">
            <v>DANGSUGAR</v>
          </cell>
          <cell r="C75">
            <v>58.95</v>
          </cell>
          <cell r="F75">
            <v>58</v>
          </cell>
          <cell r="I75">
            <v>1791914</v>
          </cell>
          <cell r="J75">
            <v>103196918.90000001</v>
          </cell>
        </row>
        <row r="76">
          <cell r="B76" t="str">
            <v>DEAPCAP</v>
          </cell>
          <cell r="C76">
            <v>1.78</v>
          </cell>
          <cell r="F76">
            <v>1.75</v>
          </cell>
          <cell r="I76">
            <v>4881051</v>
          </cell>
          <cell r="J76">
            <v>8607172.4299999997</v>
          </cell>
        </row>
        <row r="77">
          <cell r="B77" t="str">
            <v>ELLAHLAKES</v>
          </cell>
          <cell r="C77">
            <v>12.25</v>
          </cell>
          <cell r="F77">
            <v>11.5</v>
          </cell>
          <cell r="I77">
            <v>6525347</v>
          </cell>
          <cell r="J77">
            <v>77571744.769999996</v>
          </cell>
        </row>
        <row r="78">
          <cell r="B78" t="str">
            <v>ENAMELWA</v>
          </cell>
          <cell r="C78">
            <v>45</v>
          </cell>
          <cell r="F78">
            <v>45</v>
          </cell>
          <cell r="I78">
            <v>705</v>
          </cell>
          <cell r="J78">
            <v>31423.4</v>
          </cell>
        </row>
        <row r="79">
          <cell r="B79" t="str">
            <v>ETERNA</v>
          </cell>
          <cell r="C79">
            <v>36</v>
          </cell>
          <cell r="F79">
            <v>36</v>
          </cell>
          <cell r="I79">
            <v>538576</v>
          </cell>
          <cell r="J79">
            <v>19217157.399999999</v>
          </cell>
        </row>
        <row r="80">
          <cell r="B80" t="str">
            <v>ETI</v>
          </cell>
          <cell r="C80">
            <v>39</v>
          </cell>
          <cell r="F80">
            <v>38.200000000000003</v>
          </cell>
          <cell r="I80">
            <v>3505011</v>
          </cell>
          <cell r="J80">
            <v>133920404</v>
          </cell>
        </row>
        <row r="81">
          <cell r="B81" t="str">
            <v>ETRANZACT</v>
          </cell>
          <cell r="C81">
            <v>13.25</v>
          </cell>
          <cell r="F81">
            <v>13.25</v>
          </cell>
          <cell r="I81">
            <v>168054</v>
          </cell>
          <cell r="J81">
            <v>2100513.2999999998</v>
          </cell>
        </row>
        <row r="82">
          <cell r="B82" t="str">
            <v>EUNISELL</v>
          </cell>
          <cell r="C82">
            <v>59</v>
          </cell>
          <cell r="F82">
            <v>64.900000000000006</v>
          </cell>
          <cell r="I82">
            <v>641704</v>
          </cell>
          <cell r="J82">
            <v>40614051.600000001</v>
          </cell>
        </row>
        <row r="83">
          <cell r="B83" t="str">
            <v>FCMB</v>
          </cell>
          <cell r="C83">
            <v>10.4</v>
          </cell>
          <cell r="F83">
            <v>10.5</v>
          </cell>
          <cell r="I83">
            <v>110103492</v>
          </cell>
          <cell r="J83">
            <v>1134550819.8</v>
          </cell>
        </row>
        <row r="84">
          <cell r="B84" t="str">
            <v>FIDELITYBK</v>
          </cell>
          <cell r="C84">
            <v>19.100000000000001</v>
          </cell>
          <cell r="F84">
            <v>19</v>
          </cell>
          <cell r="I84">
            <v>55136032</v>
          </cell>
          <cell r="J84">
            <v>1046776367.2</v>
          </cell>
        </row>
        <row r="85">
          <cell r="B85" t="str">
            <v>FIDSON</v>
          </cell>
          <cell r="C85">
            <v>42</v>
          </cell>
          <cell r="F85">
            <v>42</v>
          </cell>
          <cell r="I85">
            <v>492010</v>
          </cell>
          <cell r="J85">
            <v>18840711.75</v>
          </cell>
        </row>
        <row r="86">
          <cell r="B86" t="str">
            <v>FIRSTHOLDCO</v>
          </cell>
          <cell r="C86">
            <v>31.45</v>
          </cell>
          <cell r="F86">
            <v>31.5</v>
          </cell>
          <cell r="I86">
            <v>29828649</v>
          </cell>
          <cell r="J86">
            <v>929392676.75</v>
          </cell>
        </row>
        <row r="87">
          <cell r="B87" t="str">
            <v>FTNCOCOA</v>
          </cell>
          <cell r="C87">
            <v>5</v>
          </cell>
          <cell r="F87">
            <v>4.96</v>
          </cell>
          <cell r="I87">
            <v>2225979</v>
          </cell>
          <cell r="J87">
            <v>11090896.84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7457</v>
          </cell>
          <cell r="J88">
            <v>7661321.7999999998</v>
          </cell>
        </row>
        <row r="89">
          <cell r="B89" t="str">
            <v>GTCO</v>
          </cell>
          <cell r="C89">
            <v>89.5</v>
          </cell>
          <cell r="F89">
            <v>85.15</v>
          </cell>
          <cell r="I89">
            <v>8254889</v>
          </cell>
          <cell r="J89">
            <v>724676693.75</v>
          </cell>
        </row>
        <row r="90">
          <cell r="B90" t="str">
            <v>GUINEAINS</v>
          </cell>
          <cell r="C90">
            <v>1.18</v>
          </cell>
          <cell r="F90">
            <v>1.18</v>
          </cell>
          <cell r="I90">
            <v>1507888</v>
          </cell>
          <cell r="J90">
            <v>1797368.18</v>
          </cell>
        </row>
        <row r="91">
          <cell r="B91" t="str">
            <v>GUINNESS</v>
          </cell>
          <cell r="C91">
            <v>176</v>
          </cell>
          <cell r="F91">
            <v>176</v>
          </cell>
          <cell r="I91">
            <v>195232</v>
          </cell>
          <cell r="J91">
            <v>33147116.800000001</v>
          </cell>
        </row>
        <row r="92">
          <cell r="B92" t="str">
            <v>HMCALL</v>
          </cell>
          <cell r="C92">
            <v>4.1500000000000004</v>
          </cell>
          <cell r="F92">
            <v>4.29</v>
          </cell>
          <cell r="I92">
            <v>672682</v>
          </cell>
          <cell r="J92">
            <v>2855796.54</v>
          </cell>
        </row>
        <row r="93">
          <cell r="B93" t="str">
            <v>HONYFLOUR</v>
          </cell>
          <cell r="C93">
            <v>18</v>
          </cell>
          <cell r="F93">
            <v>19.75</v>
          </cell>
          <cell r="I93">
            <v>2095585</v>
          </cell>
          <cell r="J93">
            <v>41004076.649999999</v>
          </cell>
        </row>
        <row r="94">
          <cell r="B94" t="str">
            <v>IKEJAHOTEL</v>
          </cell>
          <cell r="C94">
            <v>17.350000000000001</v>
          </cell>
          <cell r="F94">
            <v>17.350000000000001</v>
          </cell>
          <cell r="I94">
            <v>83984</v>
          </cell>
          <cell r="J94">
            <v>1532229.7</v>
          </cell>
        </row>
        <row r="95">
          <cell r="B95" t="str">
            <v>IMG</v>
          </cell>
          <cell r="C95">
            <v>32.4</v>
          </cell>
          <cell r="F95">
            <v>32.4</v>
          </cell>
          <cell r="I95">
            <v>122212</v>
          </cell>
          <cell r="J95">
            <v>3773245.6</v>
          </cell>
        </row>
        <row r="96">
          <cell r="B96" t="str">
            <v>INFINITY</v>
          </cell>
          <cell r="C96">
            <v>7</v>
          </cell>
          <cell r="F96">
            <v>7</v>
          </cell>
          <cell r="I96">
            <v>5200</v>
          </cell>
          <cell r="J96">
            <v>33040</v>
          </cell>
        </row>
        <row r="97">
          <cell r="B97" t="str">
            <v>INTBREW</v>
          </cell>
          <cell r="C97">
            <v>13.4</v>
          </cell>
          <cell r="F97">
            <v>13.05</v>
          </cell>
          <cell r="I97">
            <v>2360134</v>
          </cell>
          <cell r="J97">
            <v>31464665.949999999</v>
          </cell>
        </row>
        <row r="98">
          <cell r="B98" t="str">
            <v>INTENEGINS</v>
          </cell>
          <cell r="C98">
            <v>2.94</v>
          </cell>
          <cell r="F98">
            <v>2.7</v>
          </cell>
          <cell r="I98">
            <v>1559907</v>
          </cell>
          <cell r="J98">
            <v>4232090.72</v>
          </cell>
        </row>
        <row r="99">
          <cell r="B99" t="str">
            <v>JAIZBANK</v>
          </cell>
          <cell r="C99">
            <v>4.41</v>
          </cell>
          <cell r="F99">
            <v>4.4000000000000004</v>
          </cell>
          <cell r="I99">
            <v>9377372</v>
          </cell>
          <cell r="J99">
            <v>41382180.82</v>
          </cell>
        </row>
        <row r="100">
          <cell r="B100" t="str">
            <v>JAPAULGOLD</v>
          </cell>
          <cell r="C100">
            <v>2.2000000000000002</v>
          </cell>
          <cell r="F100">
            <v>2.2000000000000002</v>
          </cell>
          <cell r="I100">
            <v>10148311</v>
          </cell>
          <cell r="J100">
            <v>22445211.390000001</v>
          </cell>
        </row>
        <row r="101">
          <cell r="B101" t="str">
            <v>JBERGER</v>
          </cell>
          <cell r="C101">
            <v>151.80000000000001</v>
          </cell>
          <cell r="F101">
            <v>151.80000000000001</v>
          </cell>
          <cell r="I101">
            <v>180826</v>
          </cell>
          <cell r="J101">
            <v>26728371.300000001</v>
          </cell>
        </row>
        <row r="102">
          <cell r="B102" t="str">
            <v>JOHNHOLT</v>
          </cell>
          <cell r="C102">
            <v>5.4</v>
          </cell>
          <cell r="F102">
            <v>5.4</v>
          </cell>
          <cell r="I102">
            <v>136250</v>
          </cell>
          <cell r="J102">
            <v>724497.95</v>
          </cell>
        </row>
        <row r="103">
          <cell r="B103" t="str">
            <v>JULI</v>
          </cell>
          <cell r="C103">
            <v>8.06</v>
          </cell>
          <cell r="F103">
            <v>8.06</v>
          </cell>
          <cell r="I103">
            <v>2814</v>
          </cell>
          <cell r="J103">
            <v>22495.17</v>
          </cell>
        </row>
        <row r="104">
          <cell r="B104" t="str">
            <v>LASACO</v>
          </cell>
          <cell r="C104">
            <v>2.65</v>
          </cell>
          <cell r="F104">
            <v>2.61</v>
          </cell>
          <cell r="I104">
            <v>2600499</v>
          </cell>
          <cell r="J104">
            <v>6803477.4500000002</v>
          </cell>
        </row>
        <row r="105">
          <cell r="B105" t="str">
            <v>LEARNAFRCA</v>
          </cell>
          <cell r="C105">
            <v>6.49</v>
          </cell>
          <cell r="F105">
            <v>5.85</v>
          </cell>
          <cell r="I105">
            <v>638200</v>
          </cell>
          <cell r="J105">
            <v>3831553.29</v>
          </cell>
        </row>
        <row r="106">
          <cell r="B106" t="str">
            <v>LEGENDINT</v>
          </cell>
          <cell r="C106">
            <v>5.26</v>
          </cell>
          <cell r="F106">
            <v>5.35</v>
          </cell>
          <cell r="I106">
            <v>950404</v>
          </cell>
          <cell r="J106">
            <v>5231798.59</v>
          </cell>
        </row>
        <row r="107">
          <cell r="B107" t="str">
            <v>LINKASSURE</v>
          </cell>
          <cell r="C107">
            <v>1.91</v>
          </cell>
          <cell r="F107">
            <v>1.85</v>
          </cell>
          <cell r="I107">
            <v>4567351</v>
          </cell>
          <cell r="J107">
            <v>8683011.3300000001</v>
          </cell>
        </row>
        <row r="108">
          <cell r="B108" t="str">
            <v>LIVESTOCK</v>
          </cell>
          <cell r="C108">
            <v>6.9</v>
          </cell>
          <cell r="F108">
            <v>7.4</v>
          </cell>
          <cell r="I108">
            <v>1452490</v>
          </cell>
          <cell r="J108">
            <v>10200312.4</v>
          </cell>
        </row>
        <row r="109">
          <cell r="B109" t="str">
            <v>LIVINGTRUST</v>
          </cell>
          <cell r="C109">
            <v>4</v>
          </cell>
          <cell r="F109">
            <v>4.1399999999999997</v>
          </cell>
          <cell r="I109">
            <v>275396</v>
          </cell>
          <cell r="J109">
            <v>1116703.6399999999</v>
          </cell>
        </row>
        <row r="110">
          <cell r="B110" t="str">
            <v>MANSARD</v>
          </cell>
          <cell r="C110">
            <v>13.65</v>
          </cell>
          <cell r="F110">
            <v>13.3</v>
          </cell>
          <cell r="I110">
            <v>2455898</v>
          </cell>
          <cell r="J110">
            <v>32773516.399999999</v>
          </cell>
        </row>
        <row r="111">
          <cell r="B111" t="str">
            <v>MAYBAKER</v>
          </cell>
          <cell r="C111">
            <v>17.649999999999999</v>
          </cell>
          <cell r="F111">
            <v>17.649999999999999</v>
          </cell>
          <cell r="I111">
            <v>195403</v>
          </cell>
          <cell r="J111">
            <v>3291969.5</v>
          </cell>
        </row>
        <row r="112">
          <cell r="B112" t="str">
            <v>MBENEFIT</v>
          </cell>
          <cell r="C112">
            <v>3.8</v>
          </cell>
          <cell r="F112">
            <v>3.8</v>
          </cell>
          <cell r="I112">
            <v>5570006</v>
          </cell>
          <cell r="J112">
            <v>21539518.77</v>
          </cell>
        </row>
        <row r="113">
          <cell r="B113" t="str">
            <v>MCNICHOLS</v>
          </cell>
          <cell r="C113">
            <v>2.91</v>
          </cell>
          <cell r="F113">
            <v>2.85</v>
          </cell>
          <cell r="I113">
            <v>1984140</v>
          </cell>
          <cell r="J113">
            <v>5843612.54</v>
          </cell>
        </row>
        <row r="114">
          <cell r="B114" t="str">
            <v>MECURE</v>
          </cell>
          <cell r="C114">
            <v>30.7</v>
          </cell>
          <cell r="F114">
            <v>30.7</v>
          </cell>
          <cell r="I114">
            <v>44126</v>
          </cell>
          <cell r="J114">
            <v>1228595.95</v>
          </cell>
        </row>
        <row r="115">
          <cell r="B115" t="str">
            <v>MEYER</v>
          </cell>
          <cell r="C115">
            <v>16.149999999999999</v>
          </cell>
          <cell r="F115">
            <v>16.149999999999999</v>
          </cell>
          <cell r="I115">
            <v>33750</v>
          </cell>
          <cell r="J115">
            <v>511078.5</v>
          </cell>
        </row>
        <row r="116">
          <cell r="B116" t="str">
            <v>MTNN</v>
          </cell>
          <cell r="C116">
            <v>520.1</v>
          </cell>
          <cell r="F116">
            <v>520.1</v>
          </cell>
          <cell r="I116">
            <v>2282373</v>
          </cell>
          <cell r="J116">
            <v>1130631963</v>
          </cell>
        </row>
        <row r="117">
          <cell r="B117" t="str">
            <v>MULTIVERSE</v>
          </cell>
          <cell r="C117">
            <v>13</v>
          </cell>
          <cell r="F117">
            <v>13</v>
          </cell>
          <cell r="I117">
            <v>467818</v>
          </cell>
          <cell r="J117">
            <v>6530311.9500000002</v>
          </cell>
        </row>
        <row r="118">
          <cell r="B118" t="str">
            <v>NAHCO</v>
          </cell>
          <cell r="C118">
            <v>113</v>
          </cell>
          <cell r="F118">
            <v>113</v>
          </cell>
          <cell r="I118">
            <v>1039319</v>
          </cell>
          <cell r="J118">
            <v>112534272.95</v>
          </cell>
        </row>
        <row r="119">
          <cell r="B119" t="str">
            <v>NASCON</v>
          </cell>
          <cell r="C119">
            <v>110</v>
          </cell>
          <cell r="F119">
            <v>99</v>
          </cell>
          <cell r="I119">
            <v>546930</v>
          </cell>
          <cell r="J119">
            <v>54173527.450000003</v>
          </cell>
        </row>
        <row r="120">
          <cell r="B120" t="str">
            <v>NB</v>
          </cell>
          <cell r="C120">
            <v>71.5</v>
          </cell>
          <cell r="F120">
            <v>70</v>
          </cell>
          <cell r="I120">
            <v>1951377</v>
          </cell>
          <cell r="J120">
            <v>136378222.59999999</v>
          </cell>
        </row>
        <row r="121">
          <cell r="B121" t="str">
            <v>NCR</v>
          </cell>
          <cell r="C121">
            <v>16</v>
          </cell>
          <cell r="F121">
            <v>16</v>
          </cell>
          <cell r="I121">
            <v>39279</v>
          </cell>
          <cell r="J121">
            <v>678721.75</v>
          </cell>
        </row>
        <row r="122">
          <cell r="B122" t="str">
            <v>NEIMETH</v>
          </cell>
          <cell r="C122">
            <v>5.3</v>
          </cell>
          <cell r="F122">
            <v>5.3</v>
          </cell>
          <cell r="I122">
            <v>858259</v>
          </cell>
          <cell r="J122">
            <v>4695426.25</v>
          </cell>
        </row>
        <row r="123">
          <cell r="B123" t="str">
            <v>NEM</v>
          </cell>
          <cell r="C123">
            <v>30.5</v>
          </cell>
          <cell r="F123">
            <v>28</v>
          </cell>
          <cell r="I123">
            <v>474797</v>
          </cell>
          <cell r="J123">
            <v>13372166.35</v>
          </cell>
        </row>
        <row r="124">
          <cell r="B124" t="str">
            <v>NESTLE</v>
          </cell>
          <cell r="C124">
            <v>1915</v>
          </cell>
          <cell r="F124">
            <v>1730</v>
          </cell>
          <cell r="I124">
            <v>874728</v>
          </cell>
          <cell r="J124">
            <v>1514158072.9000001</v>
          </cell>
        </row>
        <row r="125">
          <cell r="B125" t="str">
            <v>NGXGROUP</v>
          </cell>
          <cell r="C125">
            <v>56.55</v>
          </cell>
          <cell r="F125">
            <v>56.55</v>
          </cell>
          <cell r="I125">
            <v>687274</v>
          </cell>
          <cell r="J125">
            <v>38123066.25</v>
          </cell>
        </row>
        <row r="126">
          <cell r="B126" t="str">
            <v>NIDF</v>
          </cell>
          <cell r="C126">
            <v>113</v>
          </cell>
          <cell r="F126">
            <v>113</v>
          </cell>
          <cell r="I126">
            <v>58832</v>
          </cell>
          <cell r="J126">
            <v>6529191.2999999998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176288</v>
          </cell>
          <cell r="J127">
            <v>13420682.75</v>
          </cell>
        </row>
        <row r="128">
          <cell r="B128" t="str">
            <v>NPFMCRFBK</v>
          </cell>
          <cell r="C128">
            <v>2.99</v>
          </cell>
          <cell r="F128">
            <v>3</v>
          </cell>
          <cell r="I128">
            <v>1013991</v>
          </cell>
          <cell r="J128">
            <v>3048641.23</v>
          </cell>
        </row>
        <row r="129">
          <cell r="B129" t="str">
            <v>NSLTECH</v>
          </cell>
          <cell r="C129">
            <v>0.82</v>
          </cell>
          <cell r="F129">
            <v>0.82</v>
          </cell>
          <cell r="I129">
            <v>4195803</v>
          </cell>
          <cell r="J129">
            <v>3386480.48</v>
          </cell>
        </row>
        <row r="130">
          <cell r="B130" t="str">
            <v>OANDO</v>
          </cell>
          <cell r="C130">
            <v>48.05</v>
          </cell>
          <cell r="F130">
            <v>43.25</v>
          </cell>
          <cell r="I130">
            <v>4937250</v>
          </cell>
          <cell r="J130">
            <v>218834088.05000001</v>
          </cell>
        </row>
        <row r="131">
          <cell r="B131" t="str">
            <v>OKOMUOIL</v>
          </cell>
          <cell r="C131">
            <v>1110</v>
          </cell>
          <cell r="F131">
            <v>1110</v>
          </cell>
          <cell r="I131">
            <v>103018</v>
          </cell>
          <cell r="J131">
            <v>107466704.3</v>
          </cell>
        </row>
        <row r="132">
          <cell r="B132" t="str">
            <v>OMATEK</v>
          </cell>
          <cell r="C132">
            <v>1.33</v>
          </cell>
          <cell r="F132">
            <v>1.3</v>
          </cell>
          <cell r="I132">
            <v>3844003</v>
          </cell>
          <cell r="J132">
            <v>5234568.5999999996</v>
          </cell>
        </row>
        <row r="133">
          <cell r="B133" t="str">
            <v>PRESCO</v>
          </cell>
          <cell r="C133">
            <v>1480</v>
          </cell>
          <cell r="F133">
            <v>1480</v>
          </cell>
          <cell r="I133">
            <v>235548</v>
          </cell>
          <cell r="J133">
            <v>340068400.10000002</v>
          </cell>
        </row>
        <row r="134">
          <cell r="B134" t="str">
            <v>PRESTIGE</v>
          </cell>
          <cell r="C134">
            <v>1.65</v>
          </cell>
          <cell r="F134">
            <v>1.6</v>
          </cell>
          <cell r="I134">
            <v>2870260</v>
          </cell>
          <cell r="J134">
            <v>4627852.1900000004</v>
          </cell>
        </row>
        <row r="135">
          <cell r="B135" t="str">
            <v>PZ</v>
          </cell>
          <cell r="C135">
            <v>41.5</v>
          </cell>
          <cell r="F135">
            <v>39</v>
          </cell>
          <cell r="I135">
            <v>20734042</v>
          </cell>
          <cell r="J135">
            <v>818791625.89999998</v>
          </cell>
        </row>
        <row r="136">
          <cell r="B136" t="str">
            <v>REDSTAREX</v>
          </cell>
          <cell r="C136">
            <v>10.199999999999999</v>
          </cell>
          <cell r="F136">
            <v>10.199999999999999</v>
          </cell>
          <cell r="I136">
            <v>53820</v>
          </cell>
          <cell r="J136">
            <v>546985</v>
          </cell>
        </row>
        <row r="137">
          <cell r="B137" t="str">
            <v>REGALINS</v>
          </cell>
          <cell r="C137">
            <v>1.2</v>
          </cell>
          <cell r="F137">
            <v>1.2</v>
          </cell>
          <cell r="I137">
            <v>3328716</v>
          </cell>
          <cell r="J137">
            <v>3999429.62</v>
          </cell>
        </row>
        <row r="138">
          <cell r="B138" t="str">
            <v>ROYALEX</v>
          </cell>
          <cell r="C138">
            <v>2.0499999999999998</v>
          </cell>
          <cell r="F138">
            <v>2</v>
          </cell>
          <cell r="I138">
            <v>829975</v>
          </cell>
          <cell r="J138">
            <v>1659255.49</v>
          </cell>
        </row>
        <row r="139">
          <cell r="B139" t="str">
            <v>RTBRISCOE</v>
          </cell>
          <cell r="C139">
            <v>3.53</v>
          </cell>
          <cell r="F139">
            <v>3.53</v>
          </cell>
          <cell r="I139">
            <v>732726</v>
          </cell>
          <cell r="J139">
            <v>2400617.9300000002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141487</v>
          </cell>
          <cell r="J140">
            <v>1003886.74</v>
          </cell>
        </row>
        <row r="141">
          <cell r="B141" t="str">
            <v>SEPLAT</v>
          </cell>
          <cell r="C141">
            <v>5917.2</v>
          </cell>
          <cell r="F141">
            <v>5917.2</v>
          </cell>
          <cell r="I141">
            <v>87313</v>
          </cell>
          <cell r="J141">
            <v>504828886.80000001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6766</v>
          </cell>
          <cell r="J142">
            <v>2685238.45</v>
          </cell>
        </row>
        <row r="143">
          <cell r="B143" t="str">
            <v>SKYAVN</v>
          </cell>
          <cell r="C143">
            <v>99.5</v>
          </cell>
          <cell r="F143">
            <v>89.55</v>
          </cell>
          <cell r="I143">
            <v>363130</v>
          </cell>
          <cell r="J143">
            <v>32518291.5</v>
          </cell>
        </row>
        <row r="144">
          <cell r="B144" t="str">
            <v>SOVRENINS</v>
          </cell>
          <cell r="C144">
            <v>3.88</v>
          </cell>
          <cell r="F144">
            <v>3.69</v>
          </cell>
          <cell r="I144">
            <v>3082940</v>
          </cell>
          <cell r="J144">
            <v>12146389.439999999</v>
          </cell>
        </row>
        <row r="145">
          <cell r="B145" t="str">
            <v>STANBIC</v>
          </cell>
          <cell r="C145">
            <v>112</v>
          </cell>
          <cell r="F145">
            <v>112.35</v>
          </cell>
          <cell r="I145">
            <v>27570745</v>
          </cell>
          <cell r="J145">
            <v>3115224722.5</v>
          </cell>
        </row>
        <row r="146">
          <cell r="B146" t="str">
            <v>STERLINGNG</v>
          </cell>
          <cell r="C146">
            <v>7.85</v>
          </cell>
          <cell r="F146">
            <v>8</v>
          </cell>
          <cell r="I146">
            <v>12133937</v>
          </cell>
          <cell r="J146">
            <v>95044397.25</v>
          </cell>
        </row>
        <row r="147">
          <cell r="B147" t="str">
            <v>SUNUASSUR</v>
          </cell>
          <cell r="C147">
            <v>4.51</v>
          </cell>
          <cell r="F147">
            <v>4.96</v>
          </cell>
          <cell r="I147">
            <v>1032284</v>
          </cell>
          <cell r="J147">
            <v>5000646.8499999996</v>
          </cell>
        </row>
        <row r="148">
          <cell r="B148" t="str">
            <v>TANTALIZER</v>
          </cell>
          <cell r="C148">
            <v>2.33</v>
          </cell>
          <cell r="F148">
            <v>2.29</v>
          </cell>
          <cell r="I148">
            <v>4447996</v>
          </cell>
          <cell r="J148">
            <v>10024230.359999999</v>
          </cell>
        </row>
        <row r="149">
          <cell r="B149" t="str">
            <v>TIP</v>
          </cell>
          <cell r="C149">
            <v>12</v>
          </cell>
          <cell r="F149">
            <v>12.5</v>
          </cell>
          <cell r="I149">
            <v>5342723</v>
          </cell>
          <cell r="J149">
            <v>61730349.600000001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3852</v>
          </cell>
          <cell r="J150">
            <v>2231304</v>
          </cell>
        </row>
        <row r="151">
          <cell r="B151" t="str">
            <v>TRANSCOHOT</v>
          </cell>
          <cell r="C151">
            <v>174.9</v>
          </cell>
          <cell r="F151">
            <v>174.9</v>
          </cell>
          <cell r="I151">
            <v>9646</v>
          </cell>
          <cell r="J151">
            <v>1532874.3</v>
          </cell>
        </row>
        <row r="152">
          <cell r="B152" t="str">
            <v>TRANSCORP</v>
          </cell>
          <cell r="C152">
            <v>50</v>
          </cell>
          <cell r="F152">
            <v>50</v>
          </cell>
          <cell r="I152">
            <v>863838</v>
          </cell>
          <cell r="J152">
            <v>40504532.25</v>
          </cell>
        </row>
        <row r="153">
          <cell r="B153" t="str">
            <v>TRANSPOWER</v>
          </cell>
          <cell r="C153">
            <v>342</v>
          </cell>
          <cell r="F153">
            <v>342</v>
          </cell>
          <cell r="I153">
            <v>25198</v>
          </cell>
          <cell r="J153">
            <v>7755944.4000000004</v>
          </cell>
        </row>
        <row r="154">
          <cell r="B154" t="str">
            <v>TRIPPLEG</v>
          </cell>
          <cell r="C154">
            <v>4.91</v>
          </cell>
          <cell r="F154">
            <v>4.91</v>
          </cell>
          <cell r="I154">
            <v>43165</v>
          </cell>
          <cell r="J154">
            <v>191461.32</v>
          </cell>
        </row>
        <row r="155">
          <cell r="B155" t="str">
            <v>UACN</v>
          </cell>
          <cell r="C155">
            <v>65</v>
          </cell>
          <cell r="F155">
            <v>65</v>
          </cell>
          <cell r="I155">
            <v>16658087</v>
          </cell>
          <cell r="J155">
            <v>1078577630.3</v>
          </cell>
        </row>
        <row r="156">
          <cell r="B156" t="str">
            <v>UBA</v>
          </cell>
          <cell r="C156">
            <v>40.5</v>
          </cell>
          <cell r="F156">
            <v>39.5</v>
          </cell>
          <cell r="I156">
            <v>18991778</v>
          </cell>
          <cell r="J156">
            <v>763528937.14999998</v>
          </cell>
        </row>
        <row r="157">
          <cell r="B157" t="str">
            <v>UCAP</v>
          </cell>
          <cell r="C157">
            <v>18</v>
          </cell>
          <cell r="F157">
            <v>17.95</v>
          </cell>
          <cell r="I157">
            <v>6024162</v>
          </cell>
          <cell r="J157">
            <v>109015212.90000001</v>
          </cell>
        </row>
        <row r="158">
          <cell r="B158" t="str">
            <v>UHOMREIT</v>
          </cell>
          <cell r="C158">
            <v>51.85</v>
          </cell>
          <cell r="F158">
            <v>51.85</v>
          </cell>
          <cell r="I158">
            <v>12094</v>
          </cell>
          <cell r="J158">
            <v>629673.35</v>
          </cell>
        </row>
        <row r="159">
          <cell r="B159" t="str">
            <v>UNILEVER</v>
          </cell>
          <cell r="C159">
            <v>73.7</v>
          </cell>
          <cell r="F159">
            <v>73.7</v>
          </cell>
          <cell r="I159">
            <v>425387</v>
          </cell>
          <cell r="J159">
            <v>31443629.550000001</v>
          </cell>
        </row>
        <row r="160">
          <cell r="B160" t="str">
            <v>UNIONDICON</v>
          </cell>
          <cell r="C160">
            <v>7.75</v>
          </cell>
          <cell r="F160">
            <v>7.75</v>
          </cell>
          <cell r="I160">
            <v>57734</v>
          </cell>
          <cell r="J160">
            <v>438093.85</v>
          </cell>
        </row>
        <row r="161">
          <cell r="B161" t="str">
            <v>UNIVINSURE</v>
          </cell>
          <cell r="C161">
            <v>1.21</v>
          </cell>
          <cell r="F161">
            <v>1.21</v>
          </cell>
          <cell r="I161">
            <v>16234003</v>
          </cell>
          <cell r="J161">
            <v>19154445.079999998</v>
          </cell>
        </row>
        <row r="162">
          <cell r="B162" t="str">
            <v>UPDC</v>
          </cell>
          <cell r="C162">
            <v>6.15</v>
          </cell>
          <cell r="F162">
            <v>5.54</v>
          </cell>
          <cell r="I162">
            <v>1716038</v>
          </cell>
          <cell r="J162">
            <v>10003624.720000001</v>
          </cell>
        </row>
        <row r="163">
          <cell r="B163" t="str">
            <v>UPDCREIT</v>
          </cell>
          <cell r="C163">
            <v>7.05</v>
          </cell>
          <cell r="F163">
            <v>7.05</v>
          </cell>
          <cell r="I163">
            <v>673607</v>
          </cell>
          <cell r="J163">
            <v>4741163.05</v>
          </cell>
        </row>
        <row r="164">
          <cell r="B164" t="str">
            <v>UPL</v>
          </cell>
          <cell r="C164">
            <v>5</v>
          </cell>
          <cell r="F164">
            <v>5</v>
          </cell>
          <cell r="I164">
            <v>1298417</v>
          </cell>
          <cell r="J164">
            <v>6768294.8499999996</v>
          </cell>
        </row>
        <row r="165">
          <cell r="B165" t="str">
            <v>VERITASKAP</v>
          </cell>
          <cell r="C165">
            <v>1.98</v>
          </cell>
          <cell r="F165">
            <v>1.98</v>
          </cell>
          <cell r="I165">
            <v>2935639</v>
          </cell>
          <cell r="J165">
            <v>5815671</v>
          </cell>
        </row>
        <row r="166">
          <cell r="B166" t="str">
            <v>VFDGROUP</v>
          </cell>
          <cell r="C166">
            <v>10.75</v>
          </cell>
          <cell r="F166">
            <v>10.9</v>
          </cell>
          <cell r="I166">
            <v>1396154</v>
          </cell>
          <cell r="J166">
            <v>15168709.300000001</v>
          </cell>
        </row>
        <row r="167">
          <cell r="B167" t="str">
            <v>VITAFOAM</v>
          </cell>
          <cell r="C167">
            <v>94</v>
          </cell>
          <cell r="F167">
            <v>94</v>
          </cell>
          <cell r="I167">
            <v>426098</v>
          </cell>
          <cell r="J167">
            <v>36214234.75</v>
          </cell>
        </row>
        <row r="168">
          <cell r="B168" t="str">
            <v>WAPCO</v>
          </cell>
          <cell r="C168">
            <v>140</v>
          </cell>
          <cell r="F168">
            <v>140</v>
          </cell>
          <cell r="I168">
            <v>1817172</v>
          </cell>
          <cell r="J168">
            <v>248219345.55000001</v>
          </cell>
        </row>
        <row r="169">
          <cell r="B169" t="str">
            <v>WAPIC</v>
          </cell>
          <cell r="C169">
            <v>3</v>
          </cell>
          <cell r="F169">
            <v>2.9</v>
          </cell>
          <cell r="I169">
            <v>8508964</v>
          </cell>
          <cell r="J169">
            <v>24748841.739999998</v>
          </cell>
        </row>
        <row r="170">
          <cell r="B170" t="str">
            <v>WEMABANK</v>
          </cell>
          <cell r="C170">
            <v>20.45</v>
          </cell>
          <cell r="F170">
            <v>20.45</v>
          </cell>
          <cell r="I170">
            <v>1326289</v>
          </cell>
          <cell r="J170">
            <v>25557328.5</v>
          </cell>
        </row>
        <row r="171">
          <cell r="B171" t="str">
            <v>ZENITHBANK</v>
          </cell>
          <cell r="C171">
            <v>63</v>
          </cell>
          <cell r="F171">
            <v>61.55</v>
          </cell>
          <cell r="I171">
            <v>38275830</v>
          </cell>
          <cell r="J171">
            <v>2378339602.2999992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33985-A768-4FC6-B6C0-D79A0549C31E}">
  <dimension ref="A1:AU230"/>
  <sheetViews>
    <sheetView tabSelected="1" zoomScale="80" zoomScaleNormal="80" workbookViewId="0">
      <selection activeCell="Q25" sqref="Q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45965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COUNTIFS(W9:W191,"&gt;"&amp;LARGE(W9:W191,MIN(AH4,COUNT(W9:W191))))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</v>
      </c>
      <c r="D9" s="41">
        <v>7.2</v>
      </c>
      <c r="E9" s="41">
        <v>7.2</v>
      </c>
      <c r="F9" s="42">
        <v>7.2</v>
      </c>
      <c r="G9" s="43">
        <v>0.20000000000000018</v>
      </c>
      <c r="H9" s="43">
        <v>2.8571428571428599</v>
      </c>
      <c r="I9" s="44">
        <v>181098</v>
      </c>
      <c r="J9" s="45">
        <v>1293268.5</v>
      </c>
      <c r="K9" s="46">
        <v>1.4</v>
      </c>
      <c r="L9" s="47"/>
      <c r="N9" s="48" t="str">
        <f t="array" ref="N9:N18">IF(N7=1,AG9:AG18,IF(N7=2,AM9:AM18,IF(N7=3,AD9:AD18,IF(N7=4,AJ9:AJ18,IF(N7=5,AP9:AP18,IF(N7=6,AS9:AS18))))))</f>
        <v>EUNISELL</v>
      </c>
      <c r="O9" s="49">
        <f>VLOOKUP(N9,$B$9:$F$1048576,5,FALSE)</f>
        <v>64.900000000000006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10.000000000000011</v>
      </c>
      <c r="V9" s="7" t="str">
        <f t="shared" ref="V9:V72" si="0">IF(ISTEXT(B9),B9,"")</f>
        <v>ABBEYBDS</v>
      </c>
      <c r="W9" s="52">
        <f>IF(ISTEXT(B9),H9,"")/100</f>
        <v>2.8571428571428598E-2</v>
      </c>
      <c r="X9" s="52">
        <f t="shared" ref="X9:X72" si="1">IF(ISTEXT(B9),K9,"")</f>
        <v>1.4</v>
      </c>
      <c r="Y9" s="53">
        <f t="shared" ref="Y9:Y72" si="2">IF(ISTEXT(B9),I9,"")</f>
        <v>181098</v>
      </c>
      <c r="Z9" s="53">
        <f t="shared" ref="Z9:Z72" si="3">IF(ISTEXT(B9),J9,"")</f>
        <v>1293268.5</v>
      </c>
      <c r="AA9" s="8">
        <v>1</v>
      </c>
      <c r="AB9" s="54" t="str" cm="1">
        <f t="array" ref="AB9">IF($AC9="","",INDEX($V$9:$V$191,SMALL(IF($W$9:$W$191=$AC9,ROW($V$9:$V$191)-ROW($V$9)+1),COUNTIFS($AC$9:AC9,AC9))))</f>
        <v>NASCON</v>
      </c>
      <c r="AC9" s="55">
        <f>IF(ROWS($AC$9:AC9)&lt;=$AC$5,SMALL($W$9:$W$191,ROWS($AC$9:AC9)),"")</f>
        <v>-0.10000000000000003</v>
      </c>
      <c r="AD9" s="56" t="str">
        <f>INDEX($V$9:$Z$191,MATCH(AE9,$W$9:$W$191,0)+0,1)</f>
        <v>SKYAVN</v>
      </c>
      <c r="AE9" s="57">
        <f>_xlfn.MINIFS($W$9:$W$191,$W$9:$W$191,"&lt;&gt;0")</f>
        <v>-0.10000000000000003</v>
      </c>
      <c r="AF9" s="57"/>
      <c r="AG9" s="54" t="str" cm="1">
        <f t="array" ref="AG9">IF($AH9="","",INDEX($V$9:$V$191,SMALL(IF($W$9:$W$191=$AH9,ROW($V$9:$V$191)-ROW($V$9)+1),COUNTIFS($AH$9:AH9,AH9))))</f>
        <v>EUNISELL</v>
      </c>
      <c r="AH9" s="55">
        <f>IF(ROWS($AH$9:AH9)&lt;=$AH$5,LARGE($W$9:$W$191,ROWS($AH$9:AH9)),"")</f>
        <v>0.1000000000000001</v>
      </c>
      <c r="AJ9" s="56" t="str">
        <f>INDEX($V$9:$Z$191,MATCH(AK9,$X$9:$X$191,0)+0,1)</f>
        <v>VFDGROUP</v>
      </c>
      <c r="AK9" s="57">
        <f>_xlfn.MINIFS($X$9:$X$191,$X$9:$X$191,"&lt;&gt;0")</f>
        <v>-0.75450450450450446</v>
      </c>
      <c r="AM9" s="56" t="str">
        <f>INDEX($V$9:$Z$191,MATCH(AN9,$X$9:$X$191,0)+0,1)</f>
        <v>BETAGLAS</v>
      </c>
      <c r="AN9" s="57">
        <f>LARGE($X$9:$X$191,AA9)</f>
        <v>5.739599383667179</v>
      </c>
      <c r="AP9" s="56" t="str">
        <f>INDEX($V$9:$Z$191,MATCH(AQ9,$Y$9:$Y$191,0)+0,1)</f>
        <v>ASOSAVINGS</v>
      </c>
      <c r="AQ9" s="58">
        <f>LARGE($Y$9:$Y$191,AA9)</f>
        <v>111950400</v>
      </c>
      <c r="AR9" s="58"/>
      <c r="AS9" s="56" t="str">
        <f>INDEX($V$9:$Z$191,MATCH(AT9,$Z$9:$Z$191,0)+0,1)</f>
        <v>STANBIC</v>
      </c>
      <c r="AT9" s="59">
        <f>LARGE($Z$9:$Z$191,AA9)</f>
        <v>3115224722.5</v>
      </c>
    </row>
    <row r="10" spans="2:46" x14ac:dyDescent="0.3">
      <c r="B10" s="60" t="s">
        <v>26</v>
      </c>
      <c r="C10" s="41">
        <v>4.24</v>
      </c>
      <c r="D10" s="61">
        <v>4.24</v>
      </c>
      <c r="E10" s="61">
        <v>4.24</v>
      </c>
      <c r="F10" s="42">
        <v>4.24</v>
      </c>
      <c r="G10" s="43">
        <v>0</v>
      </c>
      <c r="H10" s="43">
        <v>0</v>
      </c>
      <c r="I10" s="44">
        <v>181048</v>
      </c>
      <c r="J10" s="62">
        <v>711110.48</v>
      </c>
      <c r="K10" s="46">
        <v>2.4471544715447155</v>
      </c>
      <c r="L10" s="47"/>
      <c r="N10" s="48" t="str">
        <v>SUNUASSUR</v>
      </c>
      <c r="O10" s="49">
        <f>VLOOKUP(N10,$B$9:$F$1048576,5,FALSE)</f>
        <v>4.96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9.9778270509977869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2.4471544715447155</v>
      </c>
      <c r="Y10" s="53">
        <f t="shared" si="2"/>
        <v>181048</v>
      </c>
      <c r="Z10" s="53">
        <f t="shared" si="3"/>
        <v>711110.48</v>
      </c>
      <c r="AA10" s="8">
        <v>2</v>
      </c>
      <c r="AB10" s="54" t="str" cm="1">
        <f t="array" ref="AB10">IF($AC10="","",INDEX($V$9:$V$191,SMALL(IF($W$9:$W$191=$AC10,ROW($V$9:$V$191)-ROW($V$9)+1),COUNTIFS($AC$9:AC10,AC10))))</f>
        <v>SKYAVN</v>
      </c>
      <c r="AC10" s="55">
        <f>IF(ROWS($AC$9:AC10)&lt;=$AC$5,SMALL($W$9:$W$191,ROWS($AC$9:AC10)),"")</f>
        <v>-0.1</v>
      </c>
      <c r="AD10" s="56" t="str">
        <f>INDEX($V$9:$Z$191,MATCH(AE10,$W$9:$W$191,0)+0,1)</f>
        <v>NASCON</v>
      </c>
      <c r="AE10" s="57">
        <f>SMALL($W$9:$W$191,AA10)</f>
        <v>-0.1</v>
      </c>
      <c r="AF10" s="57"/>
      <c r="AG10" s="54" t="str" cm="1">
        <f t="array" ref="AG10">IF($AH10="","",INDEX($V$9:$V$191,SMALL(IF($W$9:$W$191=$AH10,ROW($V$9:$V$191)-ROW($V$9)+1),COUNTIFS($AH$9:AH10,AH10))))</f>
        <v>SUNUASSUR</v>
      </c>
      <c r="AH10" s="55">
        <f>IF(ROWS($AH$9:AH10)&lt;=$AH$5,LARGE($W$9:$W$191,ROWS($AH$9:AH10)),"")</f>
        <v>9.9778270509977868E-2</v>
      </c>
      <c r="AJ10" s="56" t="str">
        <f>INDEX($V$9:$Z$191,MATCH(AK10,$X$9:$X$191,0)+0,1)</f>
        <v>SUNUASSUR</v>
      </c>
      <c r="AK10" s="57">
        <f>SMALL($X$9:$X$191,AA10)</f>
        <v>-0.53860465116279066</v>
      </c>
      <c r="AM10" s="56" t="str">
        <f>INDEX($V$9:$Z$191,MATCH(AN10,$X$9:$X$191,0)+0,1)</f>
        <v>MBENEFIT</v>
      </c>
      <c r="AN10" s="57">
        <f>LARGE($X$9:$X$191,AA10)</f>
        <v>5.2295081967213113</v>
      </c>
      <c r="AP10" s="56" t="str">
        <f>INDEX($V$9:$Z$191,MATCH(AQ10,$Y$9:$Y$191,0)+0,1)</f>
        <v>FCMB</v>
      </c>
      <c r="AQ10" s="58">
        <f>LARGE($Y$9:$Y$191,AA10)</f>
        <v>110103492</v>
      </c>
      <c r="AR10" s="58"/>
      <c r="AS10" s="56" t="str">
        <f>INDEX($V$9:$Z$191,MATCH(AT10,$Z$9:$Z$191,0)+0,1)</f>
        <v>ZENITHBANK</v>
      </c>
      <c r="AT10" s="59">
        <f>LARGE($Z$9:$Z$191,AA10)</f>
        <v>2378339602.2999992</v>
      </c>
    </row>
    <row r="11" spans="2:46" x14ac:dyDescent="0.3">
      <c r="B11" s="60" t="s">
        <v>27</v>
      </c>
      <c r="C11" s="41">
        <v>7.5</v>
      </c>
      <c r="D11" s="61">
        <v>7.5</v>
      </c>
      <c r="E11" s="61">
        <v>7.5</v>
      </c>
      <c r="F11" s="42">
        <v>7.5</v>
      </c>
      <c r="G11" s="43">
        <v>0</v>
      </c>
      <c r="H11" s="43">
        <v>0</v>
      </c>
      <c r="I11" s="44">
        <v>81137</v>
      </c>
      <c r="J11" s="62">
        <v>572290</v>
      </c>
      <c r="K11" s="46">
        <v>1.5</v>
      </c>
      <c r="L11" s="47"/>
      <c r="N11" s="48" t="str">
        <v>HONYFLOUR</v>
      </c>
      <c r="O11" s="49">
        <f>VLOOKUP(N11,$B$9:$F$1048576,5,FALSE)</f>
        <v>19.75</v>
      </c>
      <c r="P11" s="50" t="str">
        <f t="shared" si="4"/>
        <v>9.8%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9.7222222222222232</v>
      </c>
      <c r="V11" s="7" t="str">
        <f t="shared" si="0"/>
        <v>ACADEMY</v>
      </c>
      <c r="W11" s="52">
        <f t="shared" si="5"/>
        <v>0</v>
      </c>
      <c r="X11" s="52">
        <f t="shared" si="1"/>
        <v>1.5</v>
      </c>
      <c r="Y11" s="53">
        <f t="shared" si="2"/>
        <v>81137</v>
      </c>
      <c r="Z11" s="53">
        <f t="shared" si="3"/>
        <v>572290</v>
      </c>
      <c r="AA11" s="8">
        <v>3</v>
      </c>
      <c r="AB11" s="54" t="str" cm="1">
        <f t="array" ref="AB11">IF($AC11="","",INDEX($V$9:$V$191,SMALL(IF($W$9:$W$191=$AC11,ROW($V$9:$V$191)-ROW($V$9)+1),COUNTIFS($AC$9:AC11,AC11))))</f>
        <v>OANDO</v>
      </c>
      <c r="AC11" s="55">
        <f>IF(ROWS($AC$9:AC11)&lt;=$AC$5,SMALL($W$9:$W$191,ROWS($AC$9:AC11)),"")</f>
        <v>-9.9895941727367266E-2</v>
      </c>
      <c r="AD11" s="56" t="str">
        <f>INDEX($V$9:$Z$191,MATCH(AE11,$W$9:$W$191,0)+0,1)</f>
        <v>OANDO</v>
      </c>
      <c r="AE11" s="57">
        <f>SMALL($W$9:$W$191,AA11)</f>
        <v>-9.9895941727367266E-2</v>
      </c>
      <c r="AF11" s="57"/>
      <c r="AG11" s="54" t="str" cm="1">
        <f t="array" ref="AG11">IF($AH11="","",INDEX($V$9:$V$191,SMALL(IF($W$9:$W$191=$AH11,ROW($V$9:$V$191)-ROW($V$9)+1),COUNTIFS($AH$9:AH11,AH11))))</f>
        <v>HONYFLOUR</v>
      </c>
      <c r="AH11" s="55">
        <f>IF(ROWS($AH$9:AH11)&lt;=$AH$5,LARGE($W$9:$W$191,ROWS($AH$9:AH11)),"")</f>
        <v>9.7222222222222238E-2</v>
      </c>
      <c r="AJ11" s="56" t="str">
        <f>INDEX($V$9:$Z$191,MATCH(AK11,$X$9:$X$191,0)+0,1)</f>
        <v>CONOIL</v>
      </c>
      <c r="AK11" s="57">
        <f>SMALL($X$9:$X$191,AA11)</f>
        <v>-0.50748966942148765</v>
      </c>
      <c r="AM11" s="56" t="str">
        <f>INDEX($V$9:$Z$191,MATCH(AN11,$X$9:$X$191,0)+0,1)</f>
        <v>TIP</v>
      </c>
      <c r="AN11" s="57">
        <f>LARGE($X$9:$X$191,AA11)</f>
        <v>4</v>
      </c>
      <c r="AP11" s="56" t="str">
        <f>INDEX($V$9:$Z$191,MATCH(AQ11,$Y$9:$Y$191,0)+0,1)</f>
        <v>FIDELITYBK</v>
      </c>
      <c r="AQ11" s="58">
        <f>LARGE($Y$9:$Y$191,AA11)</f>
        <v>55136032</v>
      </c>
      <c r="AR11" s="58"/>
      <c r="AS11" s="56" t="str">
        <f>INDEX($V$9:$Z$191,MATCH(AT11,$Z$9:$Z$191,0)+0,1)</f>
        <v>NESTLE</v>
      </c>
      <c r="AT11" s="59">
        <f>LARGE($Z$9:$Z$191,AA11)</f>
        <v>1514158072.9000001</v>
      </c>
    </row>
    <row r="12" spans="2:46" x14ac:dyDescent="0.3">
      <c r="B12" s="60" t="s">
        <v>28</v>
      </c>
      <c r="C12" s="41">
        <v>23.7</v>
      </c>
      <c r="D12" s="41">
        <v>23.05</v>
      </c>
      <c r="E12" s="41">
        <v>22.9</v>
      </c>
      <c r="F12" s="42">
        <v>23</v>
      </c>
      <c r="G12" s="43">
        <v>-0.69999999999999929</v>
      </c>
      <c r="H12" s="43">
        <v>-2.9535864978902926</v>
      </c>
      <c r="I12" s="44">
        <v>26046082</v>
      </c>
      <c r="J12" s="62">
        <v>599526526.39999998</v>
      </c>
      <c r="K12" s="46">
        <v>-3.563941299790363E-2</v>
      </c>
      <c r="L12" s="47"/>
      <c r="N12" s="48" t="str">
        <v>LIVESTOCK</v>
      </c>
      <c r="O12" s="49">
        <f>VLOOKUP(N12,$B$9:$F$1048576,5,FALSE)</f>
        <v>7.4</v>
      </c>
      <c r="P12" s="50" t="str">
        <f t="shared" si="4"/>
        <v>7.3%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7.2463768115942031</v>
      </c>
      <c r="V12" s="7" t="str">
        <f t="shared" si="0"/>
        <v>ACCESSCORP</v>
      </c>
      <c r="W12" s="52">
        <f t="shared" si="5"/>
        <v>-2.9535864978902926E-2</v>
      </c>
      <c r="X12" s="52">
        <f t="shared" si="1"/>
        <v>-3.563941299790363E-2</v>
      </c>
      <c r="Y12" s="53">
        <f t="shared" si="2"/>
        <v>26046082</v>
      </c>
      <c r="Z12" s="53">
        <f t="shared" si="3"/>
        <v>599526526.39999998</v>
      </c>
      <c r="AA12" s="8">
        <v>4</v>
      </c>
      <c r="AB12" s="54" t="str" cm="1">
        <f t="array" ref="AB12">IF($AC12="","",INDEX($V$9:$V$191,SMALL(IF($W$9:$W$191=$AC12,ROW($V$9:$V$191)-ROW($V$9)+1),COUNTIFS($AC$9:AC12,AC12))))</f>
        <v>UPDC</v>
      </c>
      <c r="AC12" s="55">
        <f>IF(ROWS($AC$9:AC12)&lt;=$AC$5,SMALL($W$9:$W$191,ROWS($AC$9:AC12)),"")</f>
        <v>-9.918699186991875E-2</v>
      </c>
      <c r="AD12" s="56" t="str">
        <f>INDEX($V$9:$Z$191,MATCH(AE12,$W$9:$W$191,0)+0,1)</f>
        <v>UPDC</v>
      </c>
      <c r="AE12" s="57">
        <f>SMALL($W$9:$W$191,AA12)</f>
        <v>-9.918699186991875E-2</v>
      </c>
      <c r="AF12" s="57"/>
      <c r="AG12" s="54" t="str" cm="1">
        <f t="array" ref="AG12">IF($AH12="","",INDEX($V$9:$V$191,SMALL(IF($W$9:$W$191=$AH12,ROW($V$9:$V$191)-ROW($V$9)+1),COUNTIFS($AH$9:AH12,AH12))))</f>
        <v>LIVESTOCK</v>
      </c>
      <c r="AH12" s="55">
        <f>IF(ROWS($AH$9:AH12)&lt;=$AH$5,LARGE($W$9:$W$191,ROWS($AH$9:AH12)),"")</f>
        <v>7.2463768115942032E-2</v>
      </c>
      <c r="AJ12" s="56" t="str">
        <f>INDEX($V$9:$Z$191,MATCH(AK12,$X$9:$X$191,0)+0,1)</f>
        <v>OANDO</v>
      </c>
      <c r="AK12" s="57">
        <f>SMALL($X$9:$X$191,AA12)</f>
        <v>-0.34469696969696972</v>
      </c>
      <c r="AM12" s="56" t="str">
        <f>INDEX($V$9:$Z$191,MATCH(AN12,$X$9:$X$191,0)+0,1)</f>
        <v>CHELLARAM</v>
      </c>
      <c r="AN12" s="57">
        <f>LARGE($X$9:$X$191,AA12)</f>
        <v>3.3918918918918921</v>
      </c>
      <c r="AP12" s="56" t="str">
        <f>INDEX($V$9:$Z$191,MATCH(AQ12,$Y$9:$Y$191,0)+0,1)</f>
        <v>ZENITHBANK</v>
      </c>
      <c r="AQ12" s="58">
        <f>LARGE($Y$9:$Y$191,AA12)</f>
        <v>38275830</v>
      </c>
      <c r="AR12" s="58"/>
      <c r="AS12" s="56" t="str">
        <f>INDEX($V$9:$Z$191,MATCH(AT12,$Z$9:$Z$191,0)+0,1)</f>
        <v>ARADEL</v>
      </c>
      <c r="AT12" s="59">
        <f>LARGE($Z$9:$Z$191,AA12)</f>
        <v>1336324967.5</v>
      </c>
    </row>
    <row r="13" spans="2:46" x14ac:dyDescent="0.3">
      <c r="B13" s="60" t="s">
        <v>29</v>
      </c>
      <c r="C13" s="41">
        <v>14.7</v>
      </c>
      <c r="D13" s="61">
        <v>14.7</v>
      </c>
      <c r="E13" s="61">
        <v>14.7</v>
      </c>
      <c r="F13" s="42">
        <v>14.7</v>
      </c>
      <c r="G13" s="43">
        <v>0</v>
      </c>
      <c r="H13" s="43">
        <v>0</v>
      </c>
      <c r="I13" s="44">
        <v>798436</v>
      </c>
      <c r="J13" s="62">
        <v>11576014.300000001</v>
      </c>
      <c r="K13" s="46">
        <v>-0.28467153284671542</v>
      </c>
      <c r="L13" s="47"/>
      <c r="N13" s="48" t="str">
        <v>TIP</v>
      </c>
      <c r="O13" s="49">
        <f>VLOOKUP(N13,$B$9:$F$1048576,5,FALSE)</f>
        <v>12.5</v>
      </c>
      <c r="P13" s="50" t="str">
        <f t="shared" si="4"/>
        <v>4.2%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4.1666666666666661</v>
      </c>
      <c r="V13" s="7" t="str">
        <f t="shared" si="0"/>
        <v>AFRIPRUD</v>
      </c>
      <c r="W13" s="52">
        <f t="shared" si="5"/>
        <v>0</v>
      </c>
      <c r="X13" s="52">
        <f t="shared" si="1"/>
        <v>-0.28467153284671542</v>
      </c>
      <c r="Y13" s="53">
        <f t="shared" si="2"/>
        <v>798436</v>
      </c>
      <c r="Z13" s="53">
        <f t="shared" si="3"/>
        <v>11576014.300000001</v>
      </c>
      <c r="AA13" s="8">
        <v>5</v>
      </c>
      <c r="AB13" s="54" t="str" cm="1">
        <f t="array" ref="AB13">IF($AC13="","",INDEX($V$9:$V$191,SMALL(IF($W$9:$W$191=$AC13,ROW($V$9:$V$191)-ROW($V$9)+1),COUNTIFS($AC$9:AC13,AC13))))</f>
        <v>LEARNAFRCA</v>
      </c>
      <c r="AC13" s="55">
        <f>IF(ROWS($AC$9:AC13)&lt;=$AC$5,SMALL($W$9:$W$191,ROWS($AC$9:AC13)),"")</f>
        <v>-9.8613251155624124E-2</v>
      </c>
      <c r="AD13" s="56" t="str">
        <f>INDEX($V$9:$Z$191,MATCH(AE13,$W$9:$W$191,0)+0,1)</f>
        <v>LEARNAFRCA</v>
      </c>
      <c r="AE13" s="57">
        <f>SMALL($W$9:$W$191,AA13)</f>
        <v>-9.8613251155624124E-2</v>
      </c>
      <c r="AF13" s="57"/>
      <c r="AG13" s="54" t="str" cm="1">
        <f t="array" ref="AG13">IF($AH13="","",INDEX($V$9:$V$191,SMALL(IF($W$9:$W$191=$AH13,ROW($V$9:$V$191)-ROW($V$9)+1),COUNTIFS($AH$9:AH13,AH13))))</f>
        <v>TIP</v>
      </c>
      <c r="AH13" s="55">
        <f>IF(ROWS($AH$9:AH13)&lt;=$AH$5,LARGE($W$9:$W$191,ROWS($AH$9:AH13)),"")</f>
        <v>4.1666666666666657E-2</v>
      </c>
      <c r="AJ13" s="56" t="str">
        <f>INDEX($V$9:$Z$191,MATCH(AK13,$X$9:$X$191,0)+0,1)</f>
        <v>JOHNHOLT</v>
      </c>
      <c r="AK13" s="57">
        <f>SMALL($X$9:$X$191,AA13)</f>
        <v>-0.30680359435173299</v>
      </c>
      <c r="AM13" s="56" t="str">
        <f>INDEX($V$9:$Z$191,MATCH(AN13,$X$9:$X$191,0)+0,1)</f>
        <v>CHAMPION</v>
      </c>
      <c r="AN13" s="57">
        <f>LARGE($X$9:$X$191,AA13)</f>
        <v>3.1863517060367448</v>
      </c>
      <c r="AP13" s="56" t="str">
        <f>INDEX($V$9:$Z$191,MATCH(AQ13,$Y$9:$Y$191,0)+0,1)</f>
        <v>FIRSTHOLDCO</v>
      </c>
      <c r="AQ13" s="58">
        <f>LARGE($Y$9:$Y$191,AA13)</f>
        <v>29828649</v>
      </c>
      <c r="AR13" s="58"/>
      <c r="AS13" s="56" t="str">
        <f>INDEX($V$9:$Z$191,MATCH(AT13,$Z$9:$Z$191,0)+0,1)</f>
        <v>FCMB</v>
      </c>
      <c r="AT13" s="59">
        <f>LARGE($Z$9:$Z$191,AA13)</f>
        <v>1134550819.8</v>
      </c>
    </row>
    <row r="14" spans="2:46" x14ac:dyDescent="0.3">
      <c r="B14" s="60" t="s">
        <v>30</v>
      </c>
      <c r="C14" s="41">
        <v>3.8</v>
      </c>
      <c r="D14" s="41">
        <v>3.88</v>
      </c>
      <c r="E14" s="41">
        <v>3.55</v>
      </c>
      <c r="F14" s="42">
        <v>3.56</v>
      </c>
      <c r="G14" s="43">
        <v>-0.23999999999999977</v>
      </c>
      <c r="H14" s="43">
        <v>-6.3157894736842053</v>
      </c>
      <c r="I14" s="44">
        <v>16460451</v>
      </c>
      <c r="J14" s="62">
        <v>61615170.140000001</v>
      </c>
      <c r="K14" s="46">
        <v>1.4895104895104896</v>
      </c>
      <c r="L14" s="47"/>
      <c r="N14" s="48" t="str">
        <v>LIVINGTRUST</v>
      </c>
      <c r="O14" s="49">
        <f>VLOOKUP(N14,$B$9:$F$1048576,5,FALSE)</f>
        <v>4.1399999999999997</v>
      </c>
      <c r="P14" s="50" t="str">
        <f t="shared" si="4"/>
        <v>3.5%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3.499999999999992</v>
      </c>
      <c r="V14" s="7" t="str">
        <f t="shared" si="0"/>
        <v>AIICO</v>
      </c>
      <c r="W14" s="52">
        <f t="shared" si="5"/>
        <v>-6.3157894736842052E-2</v>
      </c>
      <c r="X14" s="52">
        <f t="shared" si="1"/>
        <v>1.4895104895104896</v>
      </c>
      <c r="Y14" s="53">
        <f t="shared" si="2"/>
        <v>16460451</v>
      </c>
      <c r="Z14" s="53">
        <f t="shared" si="3"/>
        <v>61615170.140000001</v>
      </c>
      <c r="AA14" s="8">
        <v>6</v>
      </c>
      <c r="AB14" s="54" t="str" cm="1">
        <f t="array" ref="AB14">IF($AC14="","",INDEX($V$9:$V$191,SMALL(IF($W$9:$W$191=$AC14,ROW($V$9:$V$191)-ROW($V$9)+1),COUNTIFS($AC$9:AC14,AC14))))</f>
        <v>NESTLE</v>
      </c>
      <c r="AC14" s="55">
        <f>IF(ROWS($AC$9:AC14)&lt;=$AC$5,SMALL($W$9:$W$191,ROWS($AC$9:AC14)),"")</f>
        <v>-9.6605744125326354E-2</v>
      </c>
      <c r="AD14" s="56" t="str">
        <f>INDEX($V$9:$Z$191,MATCH(AE14,$W$9:$W$191,0)+0,1)</f>
        <v>NESTLE</v>
      </c>
      <c r="AE14" s="57">
        <f>SMALL($W$9:$W$191,AA14)</f>
        <v>-9.6605744125326354E-2</v>
      </c>
      <c r="AF14" s="57"/>
      <c r="AG14" s="54" t="str" cm="1">
        <f t="array" ref="AG14">IF($AH14="","",INDEX($V$9:$V$191,SMALL(IF($W$9:$W$191=$AH14,ROW($V$9:$V$191)-ROW($V$9)+1),COUNTIFS($AH$9:AH14,AH14))))</f>
        <v>LIVINGTRUST</v>
      </c>
      <c r="AH14" s="55">
        <f>IF(ROWS($AH$9:AH14)&lt;=$AH$5,LARGE($W$9:$W$191,ROWS($AH$9:AH14)),"")</f>
        <v>3.499999999999992E-2</v>
      </c>
      <c r="AJ14" s="56" t="str">
        <f>INDEX($V$9:$Z$191,MATCH(AK14,$X$9:$X$191,0)+0,1)</f>
        <v>AFRIPRUD</v>
      </c>
      <c r="AK14" s="57">
        <f>SMALL($X$9:$X$191,AA14)</f>
        <v>-0.28467153284671542</v>
      </c>
      <c r="AM14" s="56" t="str">
        <f>INDEX($V$9:$Z$191,MATCH(AN14,$X$9:$X$191,0)+0,1)</f>
        <v>VITAFOAM</v>
      </c>
      <c r="AN14" s="57">
        <f>LARGE($X$9:$X$191,AA14)</f>
        <v>3.0869565217391308</v>
      </c>
      <c r="AP14" s="56" t="str">
        <f>INDEX($V$9:$Z$191,MATCH(AQ14,$Y$9:$Y$191,0)+0,1)</f>
        <v>STANBIC</v>
      </c>
      <c r="AQ14" s="58">
        <f>LARGE($Y$9:$Y$191,AA14)</f>
        <v>27570745</v>
      </c>
      <c r="AR14" s="58"/>
      <c r="AS14" s="56" t="str">
        <f>INDEX($V$9:$Z$191,MATCH(AT14,$Z$9:$Z$191,0)+0,1)</f>
        <v>MTNN</v>
      </c>
      <c r="AT14" s="59">
        <f>LARGE($Z$9:$Z$191,AA14)</f>
        <v>1130631963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</v>
      </c>
      <c r="J15" s="62">
        <v>2541.5</v>
      </c>
      <c r="K15" s="46">
        <v>7.1213315406370103E-2</v>
      </c>
      <c r="L15" s="47"/>
      <c r="N15" s="48" t="str">
        <v>HMCALL</v>
      </c>
      <c r="O15" s="49">
        <f>VLOOKUP(N15,$B$9:$F$1048576,5,FALSE)</f>
        <v>4.29</v>
      </c>
      <c r="P15" s="50" t="str">
        <f>IF($T$8="change",ROUNDUP((T15*1),1)&amp;"%",IF($T$8="YTD",ROUNDUP((T15*100),0)&amp;"%",T15))</f>
        <v>3.4%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3.3734939759036062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1</v>
      </c>
      <c r="Z15" s="53">
        <f t="shared" si="3"/>
        <v>2541.5</v>
      </c>
      <c r="AA15" s="8">
        <v>7</v>
      </c>
      <c r="AB15" s="54" t="str" cm="1">
        <f t="array" ref="AB15">IF($AC15="","",INDEX($V$9:$V$191,SMALL(IF($W$9:$W$191=$AC15,ROW($V$9:$V$191)-ROW($V$9)+1),COUNTIFS($AC$9:AC15,AC15))))</f>
        <v>CUTIX</v>
      </c>
      <c r="AC15" s="55">
        <f>IF(ROWS($AC$9:AC15)&lt;=$AC$5,SMALL($W$9:$W$191,ROWS($AC$9:AC15)),"")</f>
        <v>-8.781869688385259E-2</v>
      </c>
      <c r="AD15" s="56" t="str">
        <f>INDEX($V$9:$Z$191,MATCH(AE15,$W$9:$W$191,0)+0,1)</f>
        <v>CUTIX</v>
      </c>
      <c r="AE15" s="57">
        <f>SMALL($W$9:$W$191,AA15)</f>
        <v>-8.781869688385259E-2</v>
      </c>
      <c r="AF15" s="57"/>
      <c r="AG15" s="54" t="str" cm="1">
        <f t="array" ref="AG15">IF($AH15="","",INDEX($V$9:$V$191,SMALL(IF($W$9:$W$191=$AH15,ROW($V$9:$V$191)-ROW($V$9)+1),COUNTIFS($AH$9:AH15,AH15))))</f>
        <v>HMCALL</v>
      </c>
      <c r="AH15" s="55">
        <f>IF(ROWS($AH$9:AH15)&lt;=$AH$5,LARGE($W$9:$W$191,ROWS($AH$9:AH15)),"")</f>
        <v>3.3734939759036062E-2</v>
      </c>
      <c r="AJ15" s="56" t="str">
        <f>INDEX($V$9:$Z$191,MATCH(AK15,$X$9:$X$191,0)+0,1)</f>
        <v>JULI</v>
      </c>
      <c r="AK15" s="57">
        <f>SMALL($X$9:$X$191,AA15)</f>
        <v>-0.21747572815533978</v>
      </c>
      <c r="AM15" s="56" t="str">
        <f>INDEX($V$9:$Z$191,MATCH(AN15,$X$9:$X$191,0)+0,1)</f>
        <v>ELLAHLAKES</v>
      </c>
      <c r="AN15" s="57">
        <f>LARGE($X$9:$X$191,AA15)</f>
        <v>2.6392405063291138</v>
      </c>
      <c r="AP15" s="56" t="str">
        <f>INDEX($V$9:$Z$191,MATCH(AQ15,$Y$9:$Y$191,0)+0,1)</f>
        <v>ACCESSCORP</v>
      </c>
      <c r="AQ15" s="58">
        <f>LARGE($Y$9:$Y$191,AA15)</f>
        <v>26046082</v>
      </c>
      <c r="AR15" s="58"/>
      <c r="AS15" s="56" t="str">
        <f>INDEX($V$9:$Z$191,MATCH(AT15,$Z$9:$Z$191,0)+0,1)</f>
        <v>UACN</v>
      </c>
      <c r="AT15" s="59">
        <f>LARGE($Z$9:$Z$191,AA15)</f>
        <v>1078577630.3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4150</v>
      </c>
      <c r="J16" s="62">
        <v>31125</v>
      </c>
      <c r="K16" s="46">
        <v>0</v>
      </c>
      <c r="L16" s="47"/>
      <c r="N16" s="48" t="str">
        <v>CONHALLPLC</v>
      </c>
      <c r="O16" s="49">
        <f>VLOOKUP(N16,$B$9:$F$1048576,5,FALSE)</f>
        <v>4.4000000000000004</v>
      </c>
      <c r="P16" s="50" t="str">
        <f t="shared" ref="P16:P24" si="6">IF($T$8="change",ROUNDUP((T16*1),1)&amp;"%",IF($T$8="YTD",ROUNDUP((T16*100),0)&amp;"%",T16))</f>
        <v>3.3%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3.2863849765258348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4150</v>
      </c>
      <c r="Z16" s="53">
        <f t="shared" si="3"/>
        <v>31125</v>
      </c>
      <c r="AA16" s="8">
        <v>8</v>
      </c>
      <c r="AB16" s="54" t="str" cm="1">
        <f t="array" ref="AB16">IF($AC16="","",INDEX($V$9:$V$191,SMALL(IF($W$9:$W$191=$AC16,ROW($V$9:$V$191)-ROW($V$9)+1),COUNTIFS($AC$9:AC16,AC16))))</f>
        <v>NEM</v>
      </c>
      <c r="AC16" s="55">
        <f>IF(ROWS($AC$9:AC16)&lt;=$AC$5,SMALL($W$9:$W$191,ROWS($AC$9:AC16)),"")</f>
        <v>-8.1967213114754092E-2</v>
      </c>
      <c r="AD16" s="56" t="str">
        <f>INDEX($V$9:$Z$191,MATCH(AE16,$W$9:$W$191,0)+0,1)</f>
        <v>NEM</v>
      </c>
      <c r="AE16" s="57">
        <f>SMALL($W$9:$W$191,AA16)</f>
        <v>-8.1967213114754092E-2</v>
      </c>
      <c r="AF16" s="57"/>
      <c r="AG16" s="54" t="str" cm="1">
        <f t="array" ref="AG16">IF($AH16="","",INDEX($V$9:$V$191,SMALL(IF($W$9:$W$191=$AH16,ROW($V$9:$V$191)-ROW($V$9)+1),COUNTIFS($AH$9:AH16,AH16))))</f>
        <v>CONHALLPLC</v>
      </c>
      <c r="AH16" s="55">
        <f>IF(ROWS($AH$9:AH16)&lt;=$AH$5,LARGE($W$9:$W$191,ROWS($AH$9:AH16)),"")</f>
        <v>3.286384976525835E-2</v>
      </c>
      <c r="AJ16" s="56" t="str">
        <f>INDEX($V$9:$Z$191,MATCH(AK16,$X$9:$X$191,0)+0,1)</f>
        <v>LASACO</v>
      </c>
      <c r="AK16" s="57">
        <f>SMALL($X$9:$X$191,AA16)</f>
        <v>-0.15533980582524276</v>
      </c>
      <c r="AM16" s="56" t="str">
        <f>INDEX($V$9:$Z$191,MATCH(AN16,$X$9:$X$191,0)+0,1)</f>
        <v>UPDC</v>
      </c>
      <c r="AN16" s="57">
        <f>LARGE($X$9:$X$191,AA16)</f>
        <v>2.4842767295597481</v>
      </c>
      <c r="AP16" s="56" t="str">
        <f>INDEX($V$9:$Z$191,MATCH(AQ16,$Y$9:$Y$191,0)+0,1)</f>
        <v>PZ</v>
      </c>
      <c r="AQ16" s="58">
        <f>LARGE($Y$9:$Y$191,AA16)</f>
        <v>20734042</v>
      </c>
      <c r="AR16" s="58"/>
      <c r="AS16" s="56" t="str">
        <f>INDEX($V$9:$Z$191,MATCH(AT16,$Z$9:$Z$191,0)+0,1)</f>
        <v>FIDELITYBK</v>
      </c>
      <c r="AT16" s="59">
        <f>LARGE($Z$9:$Z$191,AA16)</f>
        <v>1046776367.2</v>
      </c>
    </row>
    <row r="17" spans="2:46" x14ac:dyDescent="0.3">
      <c r="B17" s="60" t="s">
        <v>33</v>
      </c>
      <c r="C17" s="41">
        <v>710</v>
      </c>
      <c r="D17" s="41">
        <v>710</v>
      </c>
      <c r="E17" s="41">
        <v>710</v>
      </c>
      <c r="F17" s="42">
        <v>710</v>
      </c>
      <c r="G17" s="43">
        <v>0</v>
      </c>
      <c r="H17" s="43">
        <v>0</v>
      </c>
      <c r="I17" s="44">
        <v>1921764</v>
      </c>
      <c r="J17" s="62">
        <v>1336324967.5</v>
      </c>
      <c r="K17" s="46">
        <v>0.18729096989966565</v>
      </c>
      <c r="L17" s="47"/>
      <c r="N17" s="48" t="str">
        <v>ABBEYBDS</v>
      </c>
      <c r="O17" s="49">
        <f>VLOOKUP(N17,$B$9:$F$1048576,5,FALSE)</f>
        <v>7.2</v>
      </c>
      <c r="P17" s="50" t="str">
        <f t="shared" si="6"/>
        <v>2.9%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2.8571428571428599</v>
      </c>
      <c r="V17" s="7" t="str">
        <f t="shared" si="0"/>
        <v>ARADEL</v>
      </c>
      <c r="W17" s="52">
        <f t="shared" si="5"/>
        <v>0</v>
      </c>
      <c r="X17" s="52">
        <f t="shared" si="1"/>
        <v>0.18729096989966565</v>
      </c>
      <c r="Y17" s="53">
        <f t="shared" si="2"/>
        <v>1921764</v>
      </c>
      <c r="Z17" s="53">
        <f t="shared" si="3"/>
        <v>1336324967.5</v>
      </c>
      <c r="AA17" s="8">
        <v>9</v>
      </c>
      <c r="AB17" s="54" t="str" cm="1">
        <f t="array" ref="AB17">IF($AC17="","",INDEX($V$9:$V$191,SMALL(IF($W$9:$W$191=$AC17,ROW($V$9:$V$191)-ROW($V$9)+1),COUNTIFS($AC$9:AC17,AC17))))</f>
        <v>INTENEGINS</v>
      </c>
      <c r="AC17" s="55">
        <f>IF(ROWS($AC$9:AC17)&lt;=$AC$5,SMALL($W$9:$W$191,ROWS($AC$9:AC17)),"")</f>
        <v>-8.1632653061224414E-2</v>
      </c>
      <c r="AD17" s="56" t="str">
        <f>INDEX($V$9:$Z$191,MATCH(AE17,$W$9:$W$191,0)+0,1)</f>
        <v>INTENEGINS</v>
      </c>
      <c r="AE17" s="57">
        <f>SMALL($W$9:$W$191,AA17)</f>
        <v>-8.1632653061224414E-2</v>
      </c>
      <c r="AF17" s="57"/>
      <c r="AG17" s="54" t="str" cm="1">
        <f t="array" ref="AG17">IF($AH17="","",INDEX($V$9:$V$191,SMALL(IF($W$9:$W$191=$AH17,ROW($V$9:$V$191)-ROW($V$9)+1),COUNTIFS($AH$9:AH17,AH17))))</f>
        <v>ABBEYBDS</v>
      </c>
      <c r="AH17" s="55">
        <f>IF(ROWS($AH$9:AH17)&lt;=$AH$5,LARGE($W$9:$W$191,ROWS($AH$9:AH17)),"")</f>
        <v>2.8571428571428598E-2</v>
      </c>
      <c r="AJ17" s="56" t="str">
        <f>INDEX($V$9:$Z$191,MATCH(AK17,$X$9:$X$191,0)+0,1)</f>
        <v>IMG</v>
      </c>
      <c r="AK17" s="57">
        <f>SMALL($X$9:$X$191,AA17)</f>
        <v>-0.1462450592885377</v>
      </c>
      <c r="AM17" s="56" t="str">
        <f>INDEX($V$9:$Z$191,MATCH(AN17,$X$9:$X$191,0)+0,1)</f>
        <v>ABCTRANS</v>
      </c>
      <c r="AN17" s="57">
        <f>LARGE($X$9:$X$191,AA17)</f>
        <v>2.4471544715447155</v>
      </c>
      <c r="AP17" s="56" t="str">
        <f>INDEX($V$9:$Z$191,MATCH(AQ17,$Y$9:$Y$191,0)+0,1)</f>
        <v>UBA</v>
      </c>
      <c r="AQ17" s="58">
        <f>LARGE($Y$9:$Y$191,AA17)</f>
        <v>18991778</v>
      </c>
      <c r="AR17" s="58"/>
      <c r="AS17" s="56" t="str">
        <f>INDEX($V$9:$Z$191,MATCH(AT17,$Z$9:$Z$191,0)+0,1)</f>
        <v>FIRSTHOLDCO</v>
      </c>
      <c r="AT17" s="59">
        <f>LARGE($Z$9:$Z$191,AA17)</f>
        <v>929392676.75</v>
      </c>
    </row>
    <row r="18" spans="2:46" x14ac:dyDescent="0.3">
      <c r="B18" s="60" t="s">
        <v>34</v>
      </c>
      <c r="C18" s="41">
        <v>1.07</v>
      </c>
      <c r="D18" s="41">
        <v>1.1100000000000001</v>
      </c>
      <c r="E18" s="41">
        <v>0.97</v>
      </c>
      <c r="F18" s="42">
        <v>1.06</v>
      </c>
      <c r="G18" s="43">
        <v>-1.0000000000000009E-2</v>
      </c>
      <c r="H18" s="43">
        <v>-0.93457943925233722</v>
      </c>
      <c r="I18" s="44">
        <v>111950400</v>
      </c>
      <c r="J18" s="62">
        <v>115216789.2</v>
      </c>
      <c r="K18" s="46">
        <v>1.1200000000000001</v>
      </c>
      <c r="L18" s="47"/>
      <c r="N18" s="48" t="str">
        <v>STERLINGNG</v>
      </c>
      <c r="O18" s="49">
        <f>VLOOKUP(N18,$B$9:$F$1048576,5,FALSE)</f>
        <v>8</v>
      </c>
      <c r="P18" s="50" t="str">
        <f t="shared" si="6"/>
        <v>2%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1.9108280254777117</v>
      </c>
      <c r="V18" s="7" t="str">
        <f t="shared" si="0"/>
        <v>ASOSAVINGS</v>
      </c>
      <c r="W18" s="52">
        <f t="shared" si="5"/>
        <v>-9.3457943925233725E-3</v>
      </c>
      <c r="X18" s="52">
        <f t="shared" si="1"/>
        <v>1.1200000000000001</v>
      </c>
      <c r="Y18" s="53">
        <f t="shared" si="2"/>
        <v>111950400</v>
      </c>
      <c r="Z18" s="53">
        <f t="shared" si="3"/>
        <v>115216789.2</v>
      </c>
      <c r="AA18" s="8">
        <v>10</v>
      </c>
      <c r="AB18" s="54" t="str" cm="1">
        <f t="array" ref="AB18">IF($AC18="","",INDEX($V$9:$V$191,SMALL(IF($W$9:$W$191=$AC18,ROW($V$9:$V$191)-ROW($V$9)+1),COUNTIFS($AC$9:AC18,AC18))))</f>
        <v>AIICO</v>
      </c>
      <c r="AC18" s="55">
        <f>IF(ROWS($AC$9:AC18)&lt;=$AC$5,SMALL($W$9:$W$191,ROWS($AC$9:AC18)),"")</f>
        <v>-6.3157894736842052E-2</v>
      </c>
      <c r="AD18" s="56" t="str">
        <f>INDEX($V$9:$Z$191,MATCH(AE18,$W$9:$W$191,0)+0,1)</f>
        <v>AIICO</v>
      </c>
      <c r="AE18" s="57">
        <f>SMALL($W$9:$W$191,AA18)</f>
        <v>-6.3157894736842052E-2</v>
      </c>
      <c r="AF18" s="57"/>
      <c r="AG18" s="54" t="str" cm="1">
        <f t="array" ref="AG18">IF($AH18="","",INDEX($V$9:$V$191,SMALL(IF($W$9:$W$191=$AH18,ROW($V$9:$V$191)-ROW($V$9)+1),COUNTIFS($AH$9:AH18,AH18))))</f>
        <v>STERLINGNG</v>
      </c>
      <c r="AH18" s="55">
        <f>IF(ROWS($AH$9:AH18)&lt;=$AH$5,LARGE($W$9:$W$191,ROWS($AH$9:AH18)),"")</f>
        <v>1.9108280254777118E-2</v>
      </c>
      <c r="AJ18" s="56" t="str">
        <f>INDEX($V$9:$Z$191,MATCH(AK18,$X$9:$X$191,0)+0,1)</f>
        <v>UCAP</v>
      </c>
      <c r="AK18" s="57">
        <f>SMALL($X$9:$X$191,AA18)</f>
        <v>-0.12009803921568629</v>
      </c>
      <c r="AM18" s="56" t="str">
        <f>INDEX($V$9:$Z$191,MATCH(AN18,$X$9:$X$191,0)+0,1)</f>
        <v>SCOA</v>
      </c>
      <c r="AN18" s="57">
        <f>LARGE($X$9:$X$191,AA18)</f>
        <v>2.4466019417475726</v>
      </c>
      <c r="AP18" s="56" t="str">
        <f>INDEX($V$9:$Z$191,MATCH(AQ18,$Y$9:$Y$191,0)+0,1)</f>
        <v>UACN</v>
      </c>
      <c r="AQ18" s="58">
        <f>LARGE($Y$9:$Y$191,AA18)</f>
        <v>16658087</v>
      </c>
      <c r="AR18" s="58"/>
      <c r="AS18" s="56" t="str">
        <f>INDEX($V$9:$Z$191,MATCH(AT18,$Z$9:$Z$191,0)+0,1)</f>
        <v>PZ</v>
      </c>
      <c r="AT18" s="59">
        <f>LARGE($Z$9:$Z$191,AA18)</f>
        <v>818791625.89999998</v>
      </c>
    </row>
    <row r="19" spans="2:46" x14ac:dyDescent="0.3">
      <c r="B19" s="60" t="s">
        <v>35</v>
      </c>
      <c r="C19" s="41">
        <v>2.9</v>
      </c>
      <c r="D19" s="41">
        <v>2.9</v>
      </c>
      <c r="E19" s="41">
        <v>2.9</v>
      </c>
      <c r="F19" s="42">
        <v>2.9</v>
      </c>
      <c r="G19" s="43">
        <v>0</v>
      </c>
      <c r="H19" s="43">
        <v>0</v>
      </c>
      <c r="I19" s="44">
        <v>128104</v>
      </c>
      <c r="J19" s="62">
        <v>342126.61</v>
      </c>
      <c r="K19" s="46">
        <v>0.5934065934065933</v>
      </c>
      <c r="L19" s="47"/>
      <c r="P19" s="63"/>
      <c r="V19" s="7" t="str">
        <f t="shared" si="0"/>
        <v>AUSTINLAZ</v>
      </c>
      <c r="W19" s="52">
        <f t="shared" si="5"/>
        <v>0</v>
      </c>
      <c r="X19" s="52">
        <f t="shared" si="1"/>
        <v>0.5934065934065933</v>
      </c>
      <c r="Y19" s="53">
        <f t="shared" si="2"/>
        <v>128104</v>
      </c>
      <c r="Z19" s="53">
        <f t="shared" si="3"/>
        <v>342126.61</v>
      </c>
    </row>
    <row r="20" spans="2:46" x14ac:dyDescent="0.3">
      <c r="B20" s="60" t="s">
        <v>36</v>
      </c>
      <c r="C20" s="41">
        <v>41</v>
      </c>
      <c r="D20" s="41">
        <v>41</v>
      </c>
      <c r="E20" s="41">
        <v>41</v>
      </c>
      <c r="F20" s="42">
        <v>41</v>
      </c>
      <c r="G20" s="43">
        <v>0</v>
      </c>
      <c r="H20" s="43">
        <v>0</v>
      </c>
      <c r="I20" s="44">
        <v>195904</v>
      </c>
      <c r="J20" s="62">
        <v>7532266.6500000004</v>
      </c>
      <c r="K20" s="46">
        <v>1.0499999999999998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BERGER</v>
      </c>
      <c r="W20" s="52">
        <f t="shared" si="5"/>
        <v>0</v>
      </c>
      <c r="X20" s="52">
        <f t="shared" si="1"/>
        <v>1.0499999999999998</v>
      </c>
      <c r="Y20" s="53">
        <f t="shared" si="2"/>
        <v>195904</v>
      </c>
      <c r="Z20" s="53">
        <f t="shared" si="3"/>
        <v>7532266.6500000004</v>
      </c>
    </row>
    <row r="21" spans="2:46" x14ac:dyDescent="0.3">
      <c r="B21" s="60" t="s">
        <v>41</v>
      </c>
      <c r="C21" s="41">
        <v>437.4</v>
      </c>
      <c r="D21" s="61">
        <v>437.4</v>
      </c>
      <c r="E21" s="61">
        <v>437.4</v>
      </c>
      <c r="F21" s="42">
        <v>437.4</v>
      </c>
      <c r="G21" s="43">
        <v>0</v>
      </c>
      <c r="H21" s="43">
        <v>0</v>
      </c>
      <c r="I21" s="44">
        <v>112194</v>
      </c>
      <c r="J21" s="62">
        <v>44170777.799999997</v>
      </c>
      <c r="K21" s="46">
        <v>5.739599383667179</v>
      </c>
      <c r="L21" s="47"/>
      <c r="N21" s="65">
        <f>COUNTIF($H$9:$H$152,"&gt;0.00")</f>
        <v>17</v>
      </c>
      <c r="O21" s="65">
        <f>COUNTIF($H$9:$H$154,"&lt;0.00")</f>
        <v>41</v>
      </c>
      <c r="P21" s="65">
        <f>COUNTIF($H$9:$H$135,"=0.00")</f>
        <v>70</v>
      </c>
      <c r="Q21" s="66">
        <f>N21/O21</f>
        <v>0.41463414634146339</v>
      </c>
      <c r="V21" s="7" t="str">
        <f t="shared" si="0"/>
        <v>BETAGLAS</v>
      </c>
      <c r="W21" s="52">
        <f t="shared" si="5"/>
        <v>0</v>
      </c>
      <c r="X21" s="52">
        <f t="shared" si="1"/>
        <v>5.739599383667179</v>
      </c>
      <c r="Y21" s="53">
        <f t="shared" si="2"/>
        <v>112194</v>
      </c>
      <c r="Z21" s="53">
        <f t="shared" si="3"/>
        <v>44170777.799999997</v>
      </c>
      <c r="AG21" s="57"/>
      <c r="AH21" s="57"/>
      <c r="AI21" s="67"/>
    </row>
    <row r="22" spans="2:46" x14ac:dyDescent="0.3">
      <c r="B22" s="60" t="s">
        <v>42</v>
      </c>
      <c r="C22" s="41">
        <v>180</v>
      </c>
      <c r="D22" s="61">
        <v>180</v>
      </c>
      <c r="E22" s="61">
        <v>180</v>
      </c>
      <c r="F22" s="42">
        <v>180</v>
      </c>
      <c r="G22" s="43">
        <v>0</v>
      </c>
      <c r="H22" s="43">
        <v>0</v>
      </c>
      <c r="I22" s="44">
        <v>285313</v>
      </c>
      <c r="J22" s="62">
        <v>46946804.200000003</v>
      </c>
      <c r="K22" s="46">
        <v>0.93548387096774199</v>
      </c>
      <c r="L22" s="47"/>
      <c r="V22" s="7" t="str">
        <f t="shared" si="0"/>
        <v>BUACEMENT</v>
      </c>
      <c r="W22" s="52">
        <f t="shared" si="5"/>
        <v>0</v>
      </c>
      <c r="X22" s="52">
        <f t="shared" si="1"/>
        <v>0.93548387096774199</v>
      </c>
      <c r="Y22" s="53">
        <f t="shared" si="2"/>
        <v>285313</v>
      </c>
      <c r="Z22" s="53">
        <f t="shared" si="3"/>
        <v>46946804.200000003</v>
      </c>
      <c r="AG22" s="57"/>
      <c r="AH22" s="57"/>
      <c r="AI22" s="67"/>
    </row>
    <row r="23" spans="2:46" x14ac:dyDescent="0.3">
      <c r="B23" s="60" t="s">
        <v>43</v>
      </c>
      <c r="C23" s="41">
        <v>692.5</v>
      </c>
      <c r="D23" s="61">
        <v>692.5</v>
      </c>
      <c r="E23" s="61">
        <v>692.5</v>
      </c>
      <c r="F23" s="42">
        <v>692.5</v>
      </c>
      <c r="G23" s="43">
        <v>0</v>
      </c>
      <c r="H23" s="43">
        <v>0</v>
      </c>
      <c r="I23" s="44">
        <v>59799</v>
      </c>
      <c r="J23" s="62">
        <v>40703063.700000003</v>
      </c>
      <c r="K23" s="46">
        <v>0.66867469879518082</v>
      </c>
      <c r="L23" s="47"/>
      <c r="N23" s="68"/>
      <c r="O23" s="68"/>
      <c r="P23" s="68"/>
      <c r="V23" s="7" t="str">
        <f t="shared" si="0"/>
        <v>BUAFOODS</v>
      </c>
      <c r="W23" s="52">
        <f t="shared" si="5"/>
        <v>0</v>
      </c>
      <c r="X23" s="52">
        <f t="shared" si="1"/>
        <v>0.66867469879518082</v>
      </c>
      <c r="Y23" s="53">
        <f t="shared" si="2"/>
        <v>59799</v>
      </c>
      <c r="Z23" s="53">
        <f t="shared" si="3"/>
        <v>40703063.700000003</v>
      </c>
      <c r="AG23" s="57"/>
      <c r="AH23" s="57"/>
      <c r="AI23" s="67"/>
    </row>
    <row r="24" spans="2:46" x14ac:dyDescent="0.3">
      <c r="B24" s="60" t="s">
        <v>44</v>
      </c>
      <c r="C24" s="41">
        <v>62.55</v>
      </c>
      <c r="D24" s="61">
        <v>62.55</v>
      </c>
      <c r="E24" s="61">
        <v>62.55</v>
      </c>
      <c r="F24" s="42">
        <v>62.55</v>
      </c>
      <c r="G24" s="43">
        <v>0</v>
      </c>
      <c r="H24" s="43">
        <v>0</v>
      </c>
      <c r="I24" s="44">
        <v>811126</v>
      </c>
      <c r="J24" s="62">
        <v>47287000.799999997</v>
      </c>
      <c r="K24" s="46">
        <v>1.909302325581395</v>
      </c>
      <c r="L24" s="47"/>
      <c r="N24" s="68"/>
      <c r="O24" s="68" t="s">
        <v>45</v>
      </c>
      <c r="P24" s="68"/>
      <c r="V24" s="7" t="str">
        <f t="shared" si="0"/>
        <v>CADBURY</v>
      </c>
      <c r="W24" s="52">
        <f t="shared" si="5"/>
        <v>0</v>
      </c>
      <c r="X24" s="52">
        <f t="shared" si="1"/>
        <v>1.909302325581395</v>
      </c>
      <c r="Y24" s="53">
        <f t="shared" si="2"/>
        <v>811126</v>
      </c>
      <c r="Z24" s="53">
        <f t="shared" si="3"/>
        <v>47287000.799999997</v>
      </c>
      <c r="AG24" s="57"/>
      <c r="AH24" s="57"/>
      <c r="AI24" s="67"/>
    </row>
    <row r="25" spans="2:46" x14ac:dyDescent="0.3">
      <c r="B25" s="60" t="s">
        <v>46</v>
      </c>
      <c r="C25" s="41">
        <v>73</v>
      </c>
      <c r="D25" s="41">
        <v>73</v>
      </c>
      <c r="E25" s="41">
        <v>73</v>
      </c>
      <c r="F25" s="42">
        <v>73</v>
      </c>
      <c r="G25" s="43">
        <v>0</v>
      </c>
      <c r="H25" s="43">
        <v>0</v>
      </c>
      <c r="I25" s="44">
        <v>66178</v>
      </c>
      <c r="J25" s="62">
        <v>4698827</v>
      </c>
      <c r="K25" s="46">
        <v>0.92105263157894735</v>
      </c>
      <c r="L25" s="47"/>
      <c r="V25" s="7" t="str">
        <f t="shared" si="0"/>
        <v>CAP</v>
      </c>
      <c r="W25" s="52">
        <f t="shared" si="5"/>
        <v>0</v>
      </c>
      <c r="X25" s="52">
        <f t="shared" si="1"/>
        <v>0.92105263157894735</v>
      </c>
      <c r="Y25" s="53">
        <f t="shared" si="2"/>
        <v>66178</v>
      </c>
      <c r="Z25" s="53">
        <f t="shared" si="3"/>
        <v>4698827</v>
      </c>
      <c r="AG25" s="57"/>
      <c r="AH25" s="57"/>
      <c r="AI25" s="67"/>
    </row>
    <row r="26" spans="2:46" x14ac:dyDescent="0.3">
      <c r="B26" s="60" t="s">
        <v>47</v>
      </c>
      <c r="C26" s="41">
        <v>5.05</v>
      </c>
      <c r="D26" s="61">
        <v>5.05</v>
      </c>
      <c r="E26" s="61">
        <v>4.95</v>
      </c>
      <c r="F26" s="42">
        <v>5</v>
      </c>
      <c r="G26" s="43">
        <v>-4.9999999999999822E-2</v>
      </c>
      <c r="H26" s="43">
        <v>-0.99009900990098665</v>
      </c>
      <c r="I26" s="44">
        <v>2662537</v>
      </c>
      <c r="J26" s="62">
        <v>13278528.85</v>
      </c>
      <c r="K26" s="46">
        <v>1.1551724137931036</v>
      </c>
      <c r="L26" s="47"/>
      <c r="N26" s="69"/>
      <c r="O26" s="69"/>
      <c r="P26" s="69"/>
      <c r="V26" s="7" t="str">
        <f t="shared" si="0"/>
        <v>CAVERTON</v>
      </c>
      <c r="W26" s="52">
        <f t="shared" si="5"/>
        <v>-9.9009900990098664E-3</v>
      </c>
      <c r="X26" s="52">
        <f t="shared" si="1"/>
        <v>1.1551724137931036</v>
      </c>
      <c r="Y26" s="53">
        <f t="shared" si="2"/>
        <v>2662537</v>
      </c>
      <c r="Z26" s="53">
        <f t="shared" si="3"/>
        <v>13278528.85</v>
      </c>
      <c r="AG26" s="57"/>
      <c r="AH26" s="57"/>
      <c r="AI26" s="67"/>
    </row>
    <row r="27" spans="2:46" x14ac:dyDescent="0.3">
      <c r="B27" s="60" t="s">
        <v>48</v>
      </c>
      <c r="C27" s="41">
        <v>15.95</v>
      </c>
      <c r="D27" s="61">
        <v>15.95</v>
      </c>
      <c r="E27" s="61">
        <v>15.95</v>
      </c>
      <c r="F27" s="42">
        <v>15.95</v>
      </c>
      <c r="G27" s="43">
        <v>0</v>
      </c>
      <c r="H27" s="43">
        <v>0</v>
      </c>
      <c r="I27" s="44">
        <v>2736861</v>
      </c>
      <c r="J27" s="62">
        <v>40210123.600000001</v>
      </c>
      <c r="K27" s="46">
        <v>3.1863517060367448</v>
      </c>
      <c r="L27" s="47"/>
      <c r="V27" s="7" t="str">
        <f t="shared" si="0"/>
        <v>CHAMPION</v>
      </c>
      <c r="W27" s="52">
        <f t="shared" si="5"/>
        <v>0</v>
      </c>
      <c r="X27" s="52">
        <f t="shared" si="1"/>
        <v>3.1863517060367448</v>
      </c>
      <c r="Y27" s="53">
        <f t="shared" si="2"/>
        <v>2736861</v>
      </c>
      <c r="Z27" s="53">
        <f t="shared" si="3"/>
        <v>40210123.600000001</v>
      </c>
      <c r="AG27" s="57"/>
      <c r="AH27" s="57"/>
      <c r="AI27" s="67"/>
    </row>
    <row r="28" spans="2:46" x14ac:dyDescent="0.3">
      <c r="B28" s="60" t="s">
        <v>49</v>
      </c>
      <c r="C28" s="41">
        <v>3.38</v>
      </c>
      <c r="D28" s="61">
        <v>3.4</v>
      </c>
      <c r="E28" s="61">
        <v>3.15</v>
      </c>
      <c r="F28" s="42">
        <v>3.3</v>
      </c>
      <c r="G28" s="43">
        <v>-8.0000000000000071E-2</v>
      </c>
      <c r="H28" s="43">
        <v>-2.3668639053254457</v>
      </c>
      <c r="I28" s="44">
        <v>5878908</v>
      </c>
      <c r="J28" s="62">
        <v>19462004.84</v>
      </c>
      <c r="K28" s="46">
        <v>0.65829145728643201</v>
      </c>
      <c r="L28" s="47"/>
      <c r="N28" s="70"/>
      <c r="Q28" t="s">
        <v>45</v>
      </c>
      <c r="V28" s="7" t="str">
        <f t="shared" si="0"/>
        <v>CHAMS</v>
      </c>
      <c r="W28" s="52">
        <f t="shared" si="5"/>
        <v>-2.3668639053254458E-2</v>
      </c>
      <c r="X28" s="52">
        <f t="shared" si="1"/>
        <v>0.65829145728643201</v>
      </c>
      <c r="Y28" s="53">
        <f t="shared" si="2"/>
        <v>5878908</v>
      </c>
      <c r="Z28" s="53">
        <f t="shared" si="3"/>
        <v>19462004.84</v>
      </c>
      <c r="AG28" s="57"/>
      <c r="AH28" s="57"/>
      <c r="AI28" s="67"/>
    </row>
    <row r="29" spans="2:46" x14ac:dyDescent="0.3">
      <c r="B29" s="60" t="s">
        <v>50</v>
      </c>
      <c r="C29" s="41">
        <v>16.25</v>
      </c>
      <c r="D29" s="41">
        <v>16.25</v>
      </c>
      <c r="E29" s="41">
        <v>16.25</v>
      </c>
      <c r="F29" s="42">
        <v>16.25</v>
      </c>
      <c r="G29" s="43">
        <v>0</v>
      </c>
      <c r="H29" s="43">
        <v>0</v>
      </c>
      <c r="I29" s="44">
        <v>54631</v>
      </c>
      <c r="J29" s="62">
        <v>892683.95</v>
      </c>
      <c r="K29" s="46">
        <v>3.3918918918918921</v>
      </c>
      <c r="L29" s="47"/>
      <c r="V29" s="7" t="str">
        <f t="shared" si="0"/>
        <v>CHELLARAM</v>
      </c>
      <c r="W29" s="52">
        <f t="shared" si="5"/>
        <v>0</v>
      </c>
      <c r="X29" s="52">
        <f t="shared" si="1"/>
        <v>3.3918918918918921</v>
      </c>
      <c r="Y29" s="53">
        <f t="shared" si="2"/>
        <v>54631</v>
      </c>
      <c r="Z29" s="53">
        <f t="shared" si="3"/>
        <v>892683.95</v>
      </c>
      <c r="AG29" s="57"/>
      <c r="AH29" s="57"/>
      <c r="AI29" s="67"/>
    </row>
    <row r="30" spans="2:46" x14ac:dyDescent="0.3">
      <c r="B30" s="60" t="s">
        <v>51</v>
      </c>
      <c r="C30" s="41">
        <v>6.1</v>
      </c>
      <c r="D30" s="41">
        <v>6.2</v>
      </c>
      <c r="E30" s="41">
        <v>6.1</v>
      </c>
      <c r="F30" s="42">
        <v>6.2</v>
      </c>
      <c r="G30" s="43">
        <v>0.10000000000000053</v>
      </c>
      <c r="H30" s="43">
        <v>1.6393442622950907</v>
      </c>
      <c r="I30" s="44">
        <v>1461365</v>
      </c>
      <c r="J30" s="62">
        <v>8880897.0899999999</v>
      </c>
      <c r="K30" s="46">
        <v>0.64456233421750664</v>
      </c>
      <c r="L30" s="47"/>
      <c r="V30" s="7" t="str">
        <f t="shared" si="0"/>
        <v>CILEASING</v>
      </c>
      <c r="W30" s="52">
        <f t="shared" si="5"/>
        <v>1.6393442622950907E-2</v>
      </c>
      <c r="X30" s="52">
        <f t="shared" si="1"/>
        <v>0.64456233421750664</v>
      </c>
      <c r="Y30" s="53">
        <f t="shared" si="2"/>
        <v>1461365</v>
      </c>
      <c r="Z30" s="53">
        <f t="shared" si="3"/>
        <v>8880897.0899999999</v>
      </c>
      <c r="AG30" s="57"/>
      <c r="AH30" s="57"/>
      <c r="AI30" s="67"/>
    </row>
    <row r="31" spans="2:46" x14ac:dyDescent="0.3">
      <c r="B31" s="60" t="s">
        <v>52</v>
      </c>
      <c r="C31" s="41">
        <v>100</v>
      </c>
      <c r="D31" s="41">
        <v>100</v>
      </c>
      <c r="E31" s="41">
        <v>100</v>
      </c>
      <c r="F31" s="42">
        <v>100</v>
      </c>
      <c r="G31" s="43">
        <v>0</v>
      </c>
      <c r="H31" s="43">
        <v>0</v>
      </c>
      <c r="I31" s="44">
        <v>5636</v>
      </c>
      <c r="J31" s="62">
        <v>619960</v>
      </c>
      <c r="K31" s="46">
        <v>0</v>
      </c>
      <c r="L31" s="47"/>
      <c r="V31" s="7" t="str">
        <f t="shared" si="0"/>
        <v>CNIF</v>
      </c>
      <c r="W31" s="52">
        <f t="shared" si="5"/>
        <v>0</v>
      </c>
      <c r="X31" s="52">
        <f t="shared" si="1"/>
        <v>0</v>
      </c>
      <c r="Y31" s="53">
        <f t="shared" si="2"/>
        <v>5636</v>
      </c>
      <c r="Z31" s="53">
        <f t="shared" si="3"/>
        <v>619960</v>
      </c>
    </row>
    <row r="32" spans="2:46" x14ac:dyDescent="0.3">
      <c r="B32" s="60" t="s">
        <v>53</v>
      </c>
      <c r="C32" s="41">
        <v>4.26</v>
      </c>
      <c r="D32" s="61">
        <v>4.4000000000000004</v>
      </c>
      <c r="E32" s="61">
        <v>4.1100000000000003</v>
      </c>
      <c r="F32" s="42">
        <v>4.4000000000000004</v>
      </c>
      <c r="G32" s="43">
        <v>0.14000000000000057</v>
      </c>
      <c r="H32" s="43">
        <v>3.2863849765258348</v>
      </c>
      <c r="I32" s="44">
        <v>4073256</v>
      </c>
      <c r="J32" s="62">
        <v>17370187.329999998</v>
      </c>
      <c r="K32" s="46">
        <v>0.27536231884057982</v>
      </c>
      <c r="L32" s="47"/>
      <c r="V32" s="7" t="str">
        <f t="shared" si="0"/>
        <v>CONHALLPLC</v>
      </c>
      <c r="W32" s="52">
        <f t="shared" si="5"/>
        <v>3.286384976525835E-2</v>
      </c>
      <c r="X32" s="52">
        <f t="shared" si="1"/>
        <v>0.27536231884057982</v>
      </c>
      <c r="Y32" s="53">
        <f t="shared" si="2"/>
        <v>4073256</v>
      </c>
      <c r="Z32" s="53">
        <f t="shared" si="3"/>
        <v>17370187.329999998</v>
      </c>
    </row>
    <row r="33" spans="2:26" x14ac:dyDescent="0.3">
      <c r="B33" s="60" t="s">
        <v>54</v>
      </c>
      <c r="C33" s="41">
        <v>190.7</v>
      </c>
      <c r="D33" s="61">
        <v>190.7</v>
      </c>
      <c r="E33" s="61">
        <v>190.7</v>
      </c>
      <c r="F33" s="42">
        <v>190.7</v>
      </c>
      <c r="G33" s="43">
        <v>0</v>
      </c>
      <c r="H33" s="43">
        <v>0</v>
      </c>
      <c r="I33" s="44">
        <v>75076</v>
      </c>
      <c r="J33" s="62">
        <v>13472394.5</v>
      </c>
      <c r="K33" s="46">
        <v>-0.50748966942148765</v>
      </c>
      <c r="V33" s="7" t="str">
        <f t="shared" si="0"/>
        <v>CONOIL</v>
      </c>
      <c r="W33" s="52">
        <f t="shared" si="5"/>
        <v>0</v>
      </c>
      <c r="X33" s="52">
        <f t="shared" si="1"/>
        <v>-0.50748966942148765</v>
      </c>
      <c r="Y33" s="53">
        <f t="shared" si="2"/>
        <v>75076</v>
      </c>
      <c r="Z33" s="53">
        <f t="shared" si="3"/>
        <v>13472394.5</v>
      </c>
    </row>
    <row r="34" spans="2:26" x14ac:dyDescent="0.3">
      <c r="B34" s="60" t="s">
        <v>55</v>
      </c>
      <c r="C34" s="41">
        <v>5.99</v>
      </c>
      <c r="D34" s="41">
        <v>5.93</v>
      </c>
      <c r="E34" s="41">
        <v>5.68</v>
      </c>
      <c r="F34" s="42">
        <v>5.68</v>
      </c>
      <c r="G34" s="43">
        <v>-0.3100000000000005</v>
      </c>
      <c r="H34" s="43">
        <v>-5.1752921535893242</v>
      </c>
      <c r="I34" s="44">
        <v>2544374</v>
      </c>
      <c r="J34" s="62">
        <v>14739050.050000001</v>
      </c>
      <c r="K34" s="46">
        <v>0.57777777777777772</v>
      </c>
      <c r="L34" s="47"/>
      <c r="V34" s="7" t="str">
        <f t="shared" si="0"/>
        <v>CORNERST</v>
      </c>
      <c r="W34" s="52">
        <f t="shared" si="5"/>
        <v>-5.175292153589324E-2</v>
      </c>
      <c r="X34" s="52">
        <f t="shared" si="1"/>
        <v>0.57777777777777772</v>
      </c>
      <c r="Y34" s="53">
        <f t="shared" si="2"/>
        <v>2544374</v>
      </c>
      <c r="Z34" s="53">
        <f t="shared" si="3"/>
        <v>14739050.050000001</v>
      </c>
    </row>
    <row r="35" spans="2:26" x14ac:dyDescent="0.3">
      <c r="B35" s="60" t="s">
        <v>56</v>
      </c>
      <c r="C35" s="41">
        <v>42.45</v>
      </c>
      <c r="D35" s="61">
        <v>42.45</v>
      </c>
      <c r="E35" s="61">
        <v>42.45</v>
      </c>
      <c r="F35" s="42">
        <v>42.45</v>
      </c>
      <c r="G35" s="43">
        <v>0</v>
      </c>
      <c r="H35" s="43">
        <v>0</v>
      </c>
      <c r="I35" s="44">
        <v>1116239</v>
      </c>
      <c r="J35" s="62">
        <v>43734598.200000003</v>
      </c>
      <c r="K35" s="46">
        <v>1.4824561403508771</v>
      </c>
      <c r="L35" s="47"/>
      <c r="V35" s="7" t="str">
        <f t="shared" si="0"/>
        <v>CUSTODIAN</v>
      </c>
      <c r="W35" s="52">
        <f t="shared" si="5"/>
        <v>0</v>
      </c>
      <c r="X35" s="52">
        <f t="shared" si="1"/>
        <v>1.4824561403508771</v>
      </c>
      <c r="Y35" s="53">
        <f t="shared" si="2"/>
        <v>1116239</v>
      </c>
      <c r="Z35" s="53">
        <f t="shared" si="3"/>
        <v>43734598.200000003</v>
      </c>
    </row>
    <row r="36" spans="2:26" x14ac:dyDescent="0.3">
      <c r="B36" s="60" t="s">
        <v>57</v>
      </c>
      <c r="C36" s="41">
        <v>3.53</v>
      </c>
      <c r="D36" s="61">
        <v>3.5</v>
      </c>
      <c r="E36" s="61">
        <v>3.22</v>
      </c>
      <c r="F36" s="42">
        <v>3.22</v>
      </c>
      <c r="G36" s="43">
        <v>-0.30999999999999961</v>
      </c>
      <c r="H36" s="43">
        <v>-8.7818696883852585</v>
      </c>
      <c r="I36" s="44">
        <v>3642901</v>
      </c>
      <c r="J36" s="62">
        <v>12524658.039999999</v>
      </c>
      <c r="K36" s="46">
        <v>0.40000000000000013</v>
      </c>
      <c r="L36" s="47"/>
      <c r="V36" s="7" t="str">
        <f t="shared" si="0"/>
        <v>CUTIX</v>
      </c>
      <c r="W36" s="52">
        <f t="shared" si="5"/>
        <v>-8.781869688385259E-2</v>
      </c>
      <c r="X36" s="52">
        <f t="shared" si="1"/>
        <v>0.40000000000000013</v>
      </c>
      <c r="Y36" s="53">
        <f t="shared" si="2"/>
        <v>3642901</v>
      </c>
      <c r="Z36" s="53">
        <f t="shared" si="3"/>
        <v>12524658.039999999</v>
      </c>
    </row>
    <row r="37" spans="2:26" x14ac:dyDescent="0.3">
      <c r="B37" s="60" t="s">
        <v>58</v>
      </c>
      <c r="C37" s="41">
        <v>16.95</v>
      </c>
      <c r="D37" s="41">
        <v>16.8</v>
      </c>
      <c r="E37" s="41">
        <v>16.8</v>
      </c>
      <c r="F37" s="42">
        <v>16.8</v>
      </c>
      <c r="G37" s="43">
        <v>-0.14999999999999858</v>
      </c>
      <c r="H37" s="43">
        <v>-0.88495575221238099</v>
      </c>
      <c r="I37" s="44">
        <v>1664079</v>
      </c>
      <c r="J37" s="62">
        <v>27285862.800000001</v>
      </c>
      <c r="K37" s="46">
        <v>1.1818181818181817</v>
      </c>
      <c r="L37" s="47"/>
      <c r="V37" s="7" t="str">
        <f t="shared" si="0"/>
        <v>CWG</v>
      </c>
      <c r="W37" s="52">
        <f t="shared" si="5"/>
        <v>-8.8495575221238104E-3</v>
      </c>
      <c r="X37" s="52">
        <f t="shared" si="1"/>
        <v>1.1818181818181817</v>
      </c>
      <c r="Y37" s="53">
        <f t="shared" si="2"/>
        <v>1664079</v>
      </c>
      <c r="Z37" s="53">
        <f t="shared" si="3"/>
        <v>27285862.800000001</v>
      </c>
    </row>
    <row r="38" spans="2:26" x14ac:dyDescent="0.3">
      <c r="B38" s="60" t="s">
        <v>59</v>
      </c>
      <c r="C38" s="41">
        <v>1</v>
      </c>
      <c r="D38" s="41">
        <v>1</v>
      </c>
      <c r="E38" s="41">
        <v>0.98</v>
      </c>
      <c r="F38" s="42">
        <v>0.98</v>
      </c>
      <c r="G38" s="43">
        <v>-2.0000000000000018E-2</v>
      </c>
      <c r="H38" s="43">
        <v>-2.0000000000000018</v>
      </c>
      <c r="I38" s="44">
        <v>993915</v>
      </c>
      <c r="J38" s="62">
        <v>989893.15</v>
      </c>
      <c r="K38" s="46">
        <v>0.55555555555555558</v>
      </c>
      <c r="L38" s="47"/>
      <c r="V38" s="7" t="str">
        <f t="shared" si="0"/>
        <v>DAARCOMM</v>
      </c>
      <c r="W38" s="52">
        <f t="shared" si="5"/>
        <v>-2.0000000000000018E-2</v>
      </c>
      <c r="X38" s="52">
        <f t="shared" si="1"/>
        <v>0.55555555555555558</v>
      </c>
      <c r="Y38" s="53">
        <f t="shared" si="2"/>
        <v>993915</v>
      </c>
      <c r="Z38" s="53">
        <f t="shared" si="3"/>
        <v>989893.15</v>
      </c>
    </row>
    <row r="39" spans="2:26" x14ac:dyDescent="0.3">
      <c r="B39" s="60" t="s">
        <v>60</v>
      </c>
      <c r="C39" s="41">
        <v>660</v>
      </c>
      <c r="D39" s="61">
        <v>660</v>
      </c>
      <c r="E39" s="61">
        <v>660</v>
      </c>
      <c r="F39" s="42">
        <v>660</v>
      </c>
      <c r="G39" s="43">
        <v>0</v>
      </c>
      <c r="H39" s="43">
        <v>0</v>
      </c>
      <c r="I39" s="44">
        <v>129199</v>
      </c>
      <c r="J39" s="62">
        <v>76887042.700000003</v>
      </c>
      <c r="K39" s="46">
        <v>0.37844611528822059</v>
      </c>
      <c r="L39" s="47"/>
      <c r="V39" s="7" t="str">
        <f t="shared" si="0"/>
        <v>DANGCEM</v>
      </c>
      <c r="W39" s="52">
        <f t="shared" si="5"/>
        <v>0</v>
      </c>
      <c r="X39" s="52">
        <f t="shared" si="1"/>
        <v>0.37844611528822059</v>
      </c>
      <c r="Y39" s="53">
        <f t="shared" si="2"/>
        <v>129199</v>
      </c>
      <c r="Z39" s="53">
        <f t="shared" si="3"/>
        <v>76887042.700000003</v>
      </c>
    </row>
    <row r="40" spans="2:26" x14ac:dyDescent="0.3">
      <c r="B40" s="60" t="s">
        <v>61</v>
      </c>
      <c r="C40" s="41">
        <v>58.95</v>
      </c>
      <c r="D40" s="41">
        <v>58</v>
      </c>
      <c r="E40" s="41">
        <v>56</v>
      </c>
      <c r="F40" s="42">
        <v>58</v>
      </c>
      <c r="G40" s="43">
        <v>-0.95000000000000284</v>
      </c>
      <c r="H40" s="43">
        <v>-1.6115351993214635</v>
      </c>
      <c r="I40" s="44">
        <v>1791914</v>
      </c>
      <c r="J40" s="62">
        <v>103196918.90000001</v>
      </c>
      <c r="K40" s="46">
        <v>0.78461538461538471</v>
      </c>
      <c r="L40" s="47"/>
      <c r="V40" s="7" t="str">
        <f t="shared" si="0"/>
        <v>DANGSUGAR</v>
      </c>
      <c r="W40" s="52">
        <f t="shared" si="5"/>
        <v>-1.6115351993214636E-2</v>
      </c>
      <c r="X40" s="52">
        <f t="shared" si="1"/>
        <v>0.78461538461538471</v>
      </c>
      <c r="Y40" s="53">
        <f t="shared" si="2"/>
        <v>1791914</v>
      </c>
      <c r="Z40" s="53">
        <f t="shared" si="3"/>
        <v>103196918.90000001</v>
      </c>
    </row>
    <row r="41" spans="2:26" x14ac:dyDescent="0.3">
      <c r="B41" s="60" t="s">
        <v>62</v>
      </c>
      <c r="C41" s="41">
        <v>1.78</v>
      </c>
      <c r="D41" s="61">
        <v>1.8</v>
      </c>
      <c r="E41" s="61">
        <v>1.75</v>
      </c>
      <c r="F41" s="42">
        <v>1.75</v>
      </c>
      <c r="G41" s="43">
        <v>-3.0000000000000027E-2</v>
      </c>
      <c r="H41" s="43">
        <v>-1.6853932584269677</v>
      </c>
      <c r="I41" s="44">
        <v>4881051</v>
      </c>
      <c r="J41" s="62">
        <v>8607172.4299999997</v>
      </c>
      <c r="K41" s="46">
        <v>0.48305084745762716</v>
      </c>
      <c r="L41" s="47"/>
      <c r="V41" s="7" t="str">
        <f t="shared" si="0"/>
        <v>DEAPCAP</v>
      </c>
      <c r="W41" s="52">
        <f t="shared" si="5"/>
        <v>-1.6853932584269676E-2</v>
      </c>
      <c r="X41" s="52">
        <f t="shared" si="1"/>
        <v>0.48305084745762716</v>
      </c>
      <c r="Y41" s="53">
        <f t="shared" si="2"/>
        <v>4881051</v>
      </c>
      <c r="Z41" s="53">
        <f t="shared" si="3"/>
        <v>8607172.4299999997</v>
      </c>
    </row>
    <row r="42" spans="2:26" x14ac:dyDescent="0.3">
      <c r="B42" s="60" t="s">
        <v>63</v>
      </c>
      <c r="C42" s="41">
        <v>12.25</v>
      </c>
      <c r="D42" s="61">
        <v>12.1</v>
      </c>
      <c r="E42" s="61">
        <v>11.5</v>
      </c>
      <c r="F42" s="42">
        <v>11.5</v>
      </c>
      <c r="G42" s="43">
        <v>-0.75</v>
      </c>
      <c r="H42" s="43">
        <v>-6.1224489795918364</v>
      </c>
      <c r="I42" s="44">
        <v>6525347</v>
      </c>
      <c r="J42" s="62">
        <v>77571744.769999996</v>
      </c>
      <c r="K42" s="46">
        <v>2.6392405063291138</v>
      </c>
      <c r="L42" s="47"/>
      <c r="V42" s="7" t="str">
        <f t="shared" si="0"/>
        <v>ELLAHLAKES</v>
      </c>
      <c r="W42" s="52">
        <f t="shared" si="5"/>
        <v>-6.1224489795918366E-2</v>
      </c>
      <c r="X42" s="52">
        <f t="shared" si="1"/>
        <v>2.6392405063291138</v>
      </c>
      <c r="Y42" s="53">
        <f t="shared" si="2"/>
        <v>6525347</v>
      </c>
      <c r="Z42" s="53">
        <f t="shared" si="3"/>
        <v>77571744.769999996</v>
      </c>
    </row>
    <row r="43" spans="2:26" x14ac:dyDescent="0.3">
      <c r="B43" s="60" t="s">
        <v>64</v>
      </c>
      <c r="C43" s="41">
        <v>45</v>
      </c>
      <c r="D43" s="61">
        <v>45</v>
      </c>
      <c r="E43" s="61">
        <v>45</v>
      </c>
      <c r="F43" s="42">
        <v>45</v>
      </c>
      <c r="G43" s="43">
        <v>0</v>
      </c>
      <c r="H43" s="43">
        <v>0</v>
      </c>
      <c r="I43" s="44">
        <v>705</v>
      </c>
      <c r="J43" s="62">
        <v>31423.4</v>
      </c>
      <c r="K43" s="46">
        <v>1.3316062176165802</v>
      </c>
      <c r="L43" s="47"/>
      <c r="V43" s="7" t="str">
        <f t="shared" si="0"/>
        <v>ENAMELWA</v>
      </c>
      <c r="W43" s="52">
        <f t="shared" si="5"/>
        <v>0</v>
      </c>
      <c r="X43" s="52">
        <f t="shared" si="1"/>
        <v>1.3316062176165802</v>
      </c>
      <c r="Y43" s="53">
        <f t="shared" si="2"/>
        <v>705</v>
      </c>
      <c r="Z43" s="53">
        <f t="shared" si="3"/>
        <v>31423.4</v>
      </c>
    </row>
    <row r="44" spans="2:26" x14ac:dyDescent="0.3">
      <c r="B44" s="60" t="s">
        <v>65</v>
      </c>
      <c r="C44" s="41">
        <v>36</v>
      </c>
      <c r="D44" s="61">
        <v>36</v>
      </c>
      <c r="E44" s="61">
        <v>36</v>
      </c>
      <c r="F44" s="42">
        <v>36</v>
      </c>
      <c r="G44" s="43">
        <v>0</v>
      </c>
      <c r="H44" s="43">
        <v>0</v>
      </c>
      <c r="I44" s="44">
        <v>538576</v>
      </c>
      <c r="J44" s="62">
        <v>19217157.399999999</v>
      </c>
      <c r="K44" s="46">
        <v>0.4814814814814814</v>
      </c>
      <c r="L44" s="47"/>
      <c r="V44" s="7" t="str">
        <f t="shared" si="0"/>
        <v>ETERNA</v>
      </c>
      <c r="W44" s="52">
        <f t="shared" si="5"/>
        <v>0</v>
      </c>
      <c r="X44" s="52">
        <f t="shared" si="1"/>
        <v>0.4814814814814814</v>
      </c>
      <c r="Y44" s="53">
        <f t="shared" si="2"/>
        <v>538576</v>
      </c>
      <c r="Z44" s="53">
        <f t="shared" si="3"/>
        <v>19217157.399999999</v>
      </c>
    </row>
    <row r="45" spans="2:26" x14ac:dyDescent="0.3">
      <c r="B45" s="60" t="s">
        <v>66</v>
      </c>
      <c r="C45" s="41">
        <v>39</v>
      </c>
      <c r="D45" s="61">
        <v>38.200000000000003</v>
      </c>
      <c r="E45" s="61">
        <v>38.200000000000003</v>
      </c>
      <c r="F45" s="42">
        <v>38.200000000000003</v>
      </c>
      <c r="G45" s="43">
        <v>-0.79999999999999716</v>
      </c>
      <c r="H45" s="43">
        <v>-2.051282051282044</v>
      </c>
      <c r="I45" s="44">
        <v>3505011</v>
      </c>
      <c r="J45" s="62">
        <v>133920404</v>
      </c>
      <c r="K45" s="46">
        <v>0.36428571428571432</v>
      </c>
      <c r="L45" s="47"/>
      <c r="V45" s="7" t="str">
        <f t="shared" si="0"/>
        <v>ETI</v>
      </c>
      <c r="W45" s="52">
        <f t="shared" si="5"/>
        <v>-2.051282051282044E-2</v>
      </c>
      <c r="X45" s="52">
        <f t="shared" si="1"/>
        <v>0.36428571428571432</v>
      </c>
      <c r="Y45" s="53">
        <f t="shared" si="2"/>
        <v>3505011</v>
      </c>
      <c r="Z45" s="53">
        <f t="shared" si="3"/>
        <v>133920404</v>
      </c>
    </row>
    <row r="46" spans="2:26" x14ac:dyDescent="0.3">
      <c r="B46" s="60" t="s">
        <v>67</v>
      </c>
      <c r="C46" s="41">
        <v>13.25</v>
      </c>
      <c r="D46" s="61">
        <v>13.25</v>
      </c>
      <c r="E46" s="61">
        <v>13.25</v>
      </c>
      <c r="F46" s="42">
        <v>13.25</v>
      </c>
      <c r="G46" s="43">
        <v>0</v>
      </c>
      <c r="H46" s="43">
        <v>0</v>
      </c>
      <c r="I46" s="44">
        <v>168054</v>
      </c>
      <c r="J46" s="62">
        <v>2100513.2999999998</v>
      </c>
      <c r="K46" s="46">
        <v>1.0384615384615383</v>
      </c>
      <c r="L46" s="47"/>
      <c r="V46" s="7" t="str">
        <f t="shared" si="0"/>
        <v>ETRANZACT</v>
      </c>
      <c r="W46" s="52">
        <f t="shared" si="5"/>
        <v>0</v>
      </c>
      <c r="X46" s="52">
        <f t="shared" si="1"/>
        <v>1.0384615384615383</v>
      </c>
      <c r="Y46" s="53">
        <f t="shared" si="2"/>
        <v>168054</v>
      </c>
      <c r="Z46" s="53">
        <f t="shared" si="3"/>
        <v>2100513.2999999998</v>
      </c>
    </row>
    <row r="47" spans="2:26" x14ac:dyDescent="0.3">
      <c r="B47" s="60" t="s">
        <v>68</v>
      </c>
      <c r="C47" s="41">
        <v>59</v>
      </c>
      <c r="D47" s="61">
        <v>64.900000000000006</v>
      </c>
      <c r="E47" s="61">
        <v>64.5</v>
      </c>
      <c r="F47" s="42">
        <v>64.900000000000006</v>
      </c>
      <c r="G47" s="43">
        <v>5.9000000000000057</v>
      </c>
      <c r="H47" s="43">
        <v>10.000000000000011</v>
      </c>
      <c r="I47" s="44">
        <v>641704</v>
      </c>
      <c r="J47" s="62">
        <v>40614051.600000001</v>
      </c>
      <c r="K47" s="46">
        <v>2.3679294239750912</v>
      </c>
      <c r="L47" s="47"/>
      <c r="V47" s="7" t="str">
        <f t="shared" si="0"/>
        <v>EUNISELL</v>
      </c>
      <c r="W47" s="52">
        <f t="shared" si="5"/>
        <v>0.1000000000000001</v>
      </c>
      <c r="X47" s="52">
        <f t="shared" si="1"/>
        <v>2.3679294239750912</v>
      </c>
      <c r="Y47" s="53">
        <f t="shared" si="2"/>
        <v>641704</v>
      </c>
      <c r="Z47" s="53">
        <f t="shared" si="3"/>
        <v>40614051.600000001</v>
      </c>
    </row>
    <row r="48" spans="2:26" x14ac:dyDescent="0.3">
      <c r="B48" s="60" t="s">
        <v>69</v>
      </c>
      <c r="C48" s="41">
        <v>10.4</v>
      </c>
      <c r="D48" s="61">
        <v>10.5</v>
      </c>
      <c r="E48" s="61">
        <v>10.1</v>
      </c>
      <c r="F48" s="42">
        <v>10.5</v>
      </c>
      <c r="G48" s="43">
        <v>9.9999999999999645E-2</v>
      </c>
      <c r="H48" s="43">
        <v>0.96153846153845812</v>
      </c>
      <c r="I48" s="44">
        <v>110103492</v>
      </c>
      <c r="J48" s="62">
        <v>1134550819.8</v>
      </c>
      <c r="K48" s="46">
        <v>0.11702127659574457</v>
      </c>
      <c r="L48" s="47"/>
      <c r="V48" s="7" t="str">
        <f t="shared" si="0"/>
        <v>FCMB</v>
      </c>
      <c r="W48" s="52">
        <f t="shared" si="5"/>
        <v>9.6153846153845812E-3</v>
      </c>
      <c r="X48" s="52">
        <f t="shared" si="1"/>
        <v>0.11702127659574457</v>
      </c>
      <c r="Y48" s="53">
        <f t="shared" si="2"/>
        <v>110103492</v>
      </c>
      <c r="Z48" s="53">
        <f t="shared" si="3"/>
        <v>1134550819.8</v>
      </c>
    </row>
    <row r="49" spans="2:26" x14ac:dyDescent="0.3">
      <c r="B49" s="60" t="s">
        <v>70</v>
      </c>
      <c r="C49" s="41">
        <v>19.100000000000001</v>
      </c>
      <c r="D49" s="61">
        <v>19.5</v>
      </c>
      <c r="E49" s="61">
        <v>18.8</v>
      </c>
      <c r="F49" s="42">
        <v>19</v>
      </c>
      <c r="G49" s="43">
        <v>-0.10000000000000142</v>
      </c>
      <c r="H49" s="43">
        <v>-0.52356020942409121</v>
      </c>
      <c r="I49" s="44">
        <v>55136032</v>
      </c>
      <c r="J49" s="62">
        <v>1046776367.2</v>
      </c>
      <c r="K49" s="46">
        <v>8.5714285714285632E-2</v>
      </c>
      <c r="L49" s="47"/>
      <c r="V49" s="7" t="str">
        <f t="shared" si="0"/>
        <v>FIDELITYBK</v>
      </c>
      <c r="W49" s="52">
        <f t="shared" si="5"/>
        <v>-5.2356020942409117E-3</v>
      </c>
      <c r="X49" s="52">
        <f t="shared" si="1"/>
        <v>8.5714285714285632E-2</v>
      </c>
      <c r="Y49" s="53">
        <f t="shared" si="2"/>
        <v>55136032</v>
      </c>
      <c r="Z49" s="53">
        <f t="shared" si="3"/>
        <v>1046776367.2</v>
      </c>
    </row>
    <row r="50" spans="2:26" x14ac:dyDescent="0.3">
      <c r="B50" s="60" t="s">
        <v>71</v>
      </c>
      <c r="C50" s="41">
        <v>42</v>
      </c>
      <c r="D50" s="61">
        <v>42</v>
      </c>
      <c r="E50" s="61">
        <v>42</v>
      </c>
      <c r="F50" s="42">
        <v>42</v>
      </c>
      <c r="G50" s="43">
        <v>0</v>
      </c>
      <c r="H50" s="43">
        <v>0</v>
      </c>
      <c r="I50" s="44">
        <v>492010</v>
      </c>
      <c r="J50" s="62">
        <v>18840711.75</v>
      </c>
      <c r="K50" s="46">
        <v>1.7096774193548385</v>
      </c>
      <c r="L50" s="47"/>
      <c r="V50" s="7" t="str">
        <f t="shared" si="0"/>
        <v>FIDSON</v>
      </c>
      <c r="W50" s="52">
        <f t="shared" si="5"/>
        <v>0</v>
      </c>
      <c r="X50" s="52">
        <f t="shared" si="1"/>
        <v>1.7096774193548385</v>
      </c>
      <c r="Y50" s="53">
        <f t="shared" si="2"/>
        <v>492010</v>
      </c>
      <c r="Z50" s="53">
        <f t="shared" si="3"/>
        <v>18840711.75</v>
      </c>
    </row>
    <row r="51" spans="2:26" x14ac:dyDescent="0.3">
      <c r="B51" s="60" t="s">
        <v>72</v>
      </c>
      <c r="C51" s="41">
        <v>31.45</v>
      </c>
      <c r="D51" s="41">
        <v>31.5</v>
      </c>
      <c r="E51" s="41">
        <v>31</v>
      </c>
      <c r="F51" s="42">
        <v>31.5</v>
      </c>
      <c r="G51" s="43">
        <v>5.0000000000000711E-2</v>
      </c>
      <c r="H51" s="43">
        <v>0.15898251192369067</v>
      </c>
      <c r="I51" s="44">
        <v>29828649</v>
      </c>
      <c r="J51" s="62">
        <v>929392676.75</v>
      </c>
      <c r="K51" s="46">
        <v>0.12299465240641716</v>
      </c>
      <c r="L51" s="47"/>
      <c r="V51" s="7" t="str">
        <f t="shared" si="0"/>
        <v>FIRSTHOLDCO</v>
      </c>
      <c r="W51" s="52">
        <f t="shared" si="5"/>
        <v>1.5898251192369068E-3</v>
      </c>
      <c r="X51" s="52">
        <f t="shared" si="1"/>
        <v>0.12299465240641716</v>
      </c>
      <c r="Y51" s="53">
        <f t="shared" si="2"/>
        <v>29828649</v>
      </c>
      <c r="Z51" s="53">
        <f t="shared" si="3"/>
        <v>929392676.75</v>
      </c>
    </row>
    <row r="52" spans="2:26" x14ac:dyDescent="0.3">
      <c r="B52" s="60" t="s">
        <v>73</v>
      </c>
      <c r="C52" s="41">
        <v>5</v>
      </c>
      <c r="D52" s="61">
        <v>5</v>
      </c>
      <c r="E52" s="61">
        <v>4.96</v>
      </c>
      <c r="F52" s="42">
        <v>4.96</v>
      </c>
      <c r="G52" s="43">
        <v>-4.0000000000000036E-2</v>
      </c>
      <c r="H52" s="43">
        <v>-0.80000000000000071</v>
      </c>
      <c r="I52" s="44">
        <v>2225979</v>
      </c>
      <c r="J52" s="62">
        <v>11090896.84</v>
      </c>
      <c r="K52" s="46">
        <v>1.7252747252747254</v>
      </c>
      <c r="L52" s="47"/>
      <c r="V52" s="7" t="str">
        <f t="shared" si="0"/>
        <v>FTNCOCOA</v>
      </c>
      <c r="W52" s="52">
        <f t="shared" si="5"/>
        <v>-8.0000000000000071E-3</v>
      </c>
      <c r="X52" s="52">
        <f t="shared" si="1"/>
        <v>1.7252747252747254</v>
      </c>
      <c r="Y52" s="53">
        <f t="shared" si="2"/>
        <v>2225979</v>
      </c>
      <c r="Z52" s="53">
        <f t="shared" si="3"/>
        <v>11090896.84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7457</v>
      </c>
      <c r="J53" s="62">
        <v>7661321.7999999998</v>
      </c>
      <c r="K53" s="46">
        <v>-7.3913043478260887E-3</v>
      </c>
      <c r="L53" s="47"/>
      <c r="V53" s="7" t="str">
        <f t="shared" si="0"/>
        <v>GEREGU</v>
      </c>
      <c r="W53" s="52">
        <f t="shared" si="5"/>
        <v>0</v>
      </c>
      <c r="X53" s="52">
        <f t="shared" si="1"/>
        <v>-7.3913043478260887E-3</v>
      </c>
      <c r="Y53" s="53">
        <f t="shared" si="2"/>
        <v>7457</v>
      </c>
      <c r="Z53" s="53">
        <f t="shared" si="3"/>
        <v>7661321.7999999998</v>
      </c>
    </row>
    <row r="54" spans="2:26" x14ac:dyDescent="0.3">
      <c r="B54" s="60" t="s">
        <v>75</v>
      </c>
      <c r="C54" s="41">
        <v>89.5</v>
      </c>
      <c r="D54" s="41">
        <v>89.5</v>
      </c>
      <c r="E54" s="41">
        <v>85.15</v>
      </c>
      <c r="F54" s="42">
        <v>85.15</v>
      </c>
      <c r="G54" s="43">
        <v>-4.3499999999999943</v>
      </c>
      <c r="H54" s="43">
        <v>-4.8603351955307197</v>
      </c>
      <c r="I54" s="44">
        <v>8254889</v>
      </c>
      <c r="J54" s="62">
        <v>724676693.75</v>
      </c>
      <c r="K54" s="46">
        <v>0.49385964912280711</v>
      </c>
      <c r="L54" s="47"/>
      <c r="V54" s="7" t="str">
        <f t="shared" si="0"/>
        <v>GTCO</v>
      </c>
      <c r="W54" s="52">
        <f t="shared" si="5"/>
        <v>-4.8603351955307197E-2</v>
      </c>
      <c r="X54" s="52">
        <f t="shared" si="1"/>
        <v>0.49385964912280711</v>
      </c>
      <c r="Y54" s="53">
        <f t="shared" si="2"/>
        <v>8254889</v>
      </c>
      <c r="Z54" s="53">
        <f t="shared" si="3"/>
        <v>724676693.75</v>
      </c>
    </row>
    <row r="55" spans="2:26" x14ac:dyDescent="0.3">
      <c r="B55" s="60" t="s">
        <v>76</v>
      </c>
      <c r="C55" s="41">
        <v>1.18</v>
      </c>
      <c r="D55" s="61">
        <v>1.2</v>
      </c>
      <c r="E55" s="61">
        <v>1.18</v>
      </c>
      <c r="F55" s="42">
        <v>1.18</v>
      </c>
      <c r="G55" s="43">
        <v>0</v>
      </c>
      <c r="H55" s="43">
        <v>0</v>
      </c>
      <c r="I55" s="44">
        <v>1507888</v>
      </c>
      <c r="J55" s="62">
        <v>1797368.18</v>
      </c>
      <c r="K55" s="46">
        <v>0.45679012345678993</v>
      </c>
      <c r="L55" s="47"/>
      <c r="V55" s="7" t="str">
        <f t="shared" si="0"/>
        <v>GUINEAINS</v>
      </c>
      <c r="W55" s="52">
        <f t="shared" si="5"/>
        <v>0</v>
      </c>
      <c r="X55" s="52">
        <f t="shared" si="1"/>
        <v>0.45679012345678993</v>
      </c>
      <c r="Y55" s="53">
        <f t="shared" si="2"/>
        <v>1507888</v>
      </c>
      <c r="Z55" s="53">
        <f t="shared" si="3"/>
        <v>1797368.18</v>
      </c>
    </row>
    <row r="56" spans="2:26" x14ac:dyDescent="0.3">
      <c r="B56" s="60" t="s">
        <v>77</v>
      </c>
      <c r="C56" s="41">
        <v>176</v>
      </c>
      <c r="D56" s="61">
        <v>176</v>
      </c>
      <c r="E56" s="61">
        <v>176</v>
      </c>
      <c r="F56" s="42">
        <v>176</v>
      </c>
      <c r="G56" s="43">
        <v>0</v>
      </c>
      <c r="H56" s="43">
        <v>0</v>
      </c>
      <c r="I56" s="44">
        <v>195232</v>
      </c>
      <c r="J56" s="62">
        <v>33147116.800000001</v>
      </c>
      <c r="K56" s="46">
        <v>1.5053380782918149</v>
      </c>
      <c r="L56" s="47"/>
      <c r="V56" s="7" t="str">
        <f t="shared" si="0"/>
        <v>GUINNESS</v>
      </c>
      <c r="W56" s="52">
        <f t="shared" si="5"/>
        <v>0</v>
      </c>
      <c r="X56" s="52">
        <f t="shared" si="1"/>
        <v>1.5053380782918149</v>
      </c>
      <c r="Y56" s="53">
        <f t="shared" si="2"/>
        <v>195232</v>
      </c>
      <c r="Z56" s="53">
        <f t="shared" si="3"/>
        <v>33147116.800000001</v>
      </c>
    </row>
    <row r="57" spans="2:26" x14ac:dyDescent="0.3">
      <c r="B57" s="60" t="s">
        <v>78</v>
      </c>
      <c r="C57" s="41">
        <v>4.1500000000000004</v>
      </c>
      <c r="D57" s="61">
        <v>4.29</v>
      </c>
      <c r="E57" s="61">
        <v>4.29</v>
      </c>
      <c r="F57" s="42">
        <v>4.29</v>
      </c>
      <c r="G57" s="43">
        <v>0.13999999999999968</v>
      </c>
      <c r="H57" s="43">
        <v>3.3734939759036062</v>
      </c>
      <c r="I57" s="44">
        <v>672682</v>
      </c>
      <c r="J57" s="62">
        <v>2855796.54</v>
      </c>
      <c r="K57" s="46">
        <v>-0.10251046025104604</v>
      </c>
      <c r="L57" s="47"/>
      <c r="V57" s="7" t="str">
        <f t="shared" si="0"/>
        <v>HMCALL</v>
      </c>
      <c r="W57" s="52">
        <f t="shared" si="5"/>
        <v>3.3734939759036062E-2</v>
      </c>
      <c r="X57" s="52">
        <f t="shared" si="1"/>
        <v>-0.10251046025104604</v>
      </c>
      <c r="Y57" s="53">
        <f t="shared" si="2"/>
        <v>672682</v>
      </c>
      <c r="Z57" s="53">
        <f t="shared" si="3"/>
        <v>2855796.54</v>
      </c>
    </row>
    <row r="58" spans="2:26" x14ac:dyDescent="0.3">
      <c r="B58" s="60" t="s">
        <v>79</v>
      </c>
      <c r="C58" s="41">
        <v>18</v>
      </c>
      <c r="D58" s="61">
        <v>19.75</v>
      </c>
      <c r="E58" s="61">
        <v>19.75</v>
      </c>
      <c r="F58" s="42">
        <v>19.75</v>
      </c>
      <c r="G58" s="43">
        <v>1.75</v>
      </c>
      <c r="H58" s="43">
        <v>9.7222222222222232</v>
      </c>
      <c r="I58" s="44">
        <v>2095585</v>
      </c>
      <c r="J58" s="62">
        <v>41004076.649999999</v>
      </c>
      <c r="K58" s="46">
        <v>2.1349206349206349</v>
      </c>
      <c r="L58" s="47"/>
      <c r="V58" s="7" t="str">
        <f t="shared" si="0"/>
        <v>HONYFLOUR</v>
      </c>
      <c r="W58" s="52">
        <f t="shared" si="5"/>
        <v>9.7222222222222238E-2</v>
      </c>
      <c r="X58" s="52">
        <f t="shared" si="1"/>
        <v>2.1349206349206349</v>
      </c>
      <c r="Y58" s="53">
        <f t="shared" si="2"/>
        <v>2095585</v>
      </c>
      <c r="Z58" s="53">
        <f t="shared" si="3"/>
        <v>41004076.649999999</v>
      </c>
    </row>
    <row r="59" spans="2:26" x14ac:dyDescent="0.3">
      <c r="B59" s="60" t="s">
        <v>80</v>
      </c>
      <c r="C59" s="41">
        <v>17.350000000000001</v>
      </c>
      <c r="D59" s="41">
        <v>17.350000000000001</v>
      </c>
      <c r="E59" s="41">
        <v>17.350000000000001</v>
      </c>
      <c r="F59" s="42">
        <v>17.350000000000001</v>
      </c>
      <c r="G59" s="43">
        <v>0</v>
      </c>
      <c r="H59" s="43">
        <v>0</v>
      </c>
      <c r="I59" s="44">
        <v>83984</v>
      </c>
      <c r="J59" s="62">
        <v>1532229.7</v>
      </c>
      <c r="K59" s="46">
        <v>0.54222222222222238</v>
      </c>
      <c r="L59" s="47"/>
      <c r="V59" s="7" t="str">
        <f t="shared" si="0"/>
        <v>IKEJAHOTEL</v>
      </c>
      <c r="W59" s="52">
        <f t="shared" si="5"/>
        <v>0</v>
      </c>
      <c r="X59" s="52">
        <f t="shared" si="1"/>
        <v>0.54222222222222238</v>
      </c>
      <c r="Y59" s="53">
        <f t="shared" si="2"/>
        <v>83984</v>
      </c>
      <c r="Z59" s="53">
        <f t="shared" si="3"/>
        <v>1532229.7</v>
      </c>
    </row>
    <row r="60" spans="2:26" x14ac:dyDescent="0.3">
      <c r="B60" s="60" t="s">
        <v>81</v>
      </c>
      <c r="C60" s="41">
        <v>32.4</v>
      </c>
      <c r="D60" s="61">
        <v>32.4</v>
      </c>
      <c r="E60" s="61">
        <v>32.4</v>
      </c>
      <c r="F60" s="42">
        <v>32.4</v>
      </c>
      <c r="G60" s="43">
        <v>0</v>
      </c>
      <c r="H60" s="43">
        <v>0</v>
      </c>
      <c r="I60" s="44">
        <v>122212</v>
      </c>
      <c r="J60" s="62">
        <v>3773245.6</v>
      </c>
      <c r="K60" s="46">
        <v>-0.1462450592885377</v>
      </c>
      <c r="V60" s="7" t="str">
        <f t="shared" si="0"/>
        <v>IMG</v>
      </c>
      <c r="W60" s="52">
        <f t="shared" si="5"/>
        <v>0</v>
      </c>
      <c r="X60" s="52">
        <f t="shared" si="1"/>
        <v>-0.1462450592885377</v>
      </c>
      <c r="Y60" s="53">
        <f t="shared" si="2"/>
        <v>122212</v>
      </c>
      <c r="Z60" s="53">
        <f t="shared" si="3"/>
        <v>3773245.6</v>
      </c>
    </row>
    <row r="61" spans="2:26" x14ac:dyDescent="0.3">
      <c r="B61" s="60" t="s">
        <v>82</v>
      </c>
      <c r="C61" s="41">
        <v>7</v>
      </c>
      <c r="D61" s="61">
        <v>7</v>
      </c>
      <c r="E61" s="61">
        <v>7</v>
      </c>
      <c r="F61" s="42">
        <v>7</v>
      </c>
      <c r="G61" s="43">
        <v>0</v>
      </c>
      <c r="H61" s="43">
        <v>0</v>
      </c>
      <c r="I61" s="44">
        <v>5200</v>
      </c>
      <c r="J61" s="62">
        <v>33040</v>
      </c>
      <c r="K61" s="46">
        <v>0</v>
      </c>
      <c r="L61" s="47"/>
      <c r="V61" s="7" t="str">
        <f t="shared" si="0"/>
        <v>INFINITY</v>
      </c>
      <c r="W61" s="52">
        <f t="shared" si="5"/>
        <v>0</v>
      </c>
      <c r="X61" s="52">
        <f t="shared" si="1"/>
        <v>0</v>
      </c>
      <c r="Y61" s="53">
        <f t="shared" si="2"/>
        <v>5200</v>
      </c>
      <c r="Z61" s="53">
        <f t="shared" si="3"/>
        <v>33040</v>
      </c>
    </row>
    <row r="62" spans="2:26" x14ac:dyDescent="0.3">
      <c r="B62" s="60" t="s">
        <v>83</v>
      </c>
      <c r="C62" s="41">
        <v>13.4</v>
      </c>
      <c r="D62" s="41">
        <v>13.3</v>
      </c>
      <c r="E62" s="41">
        <v>13.05</v>
      </c>
      <c r="F62" s="42">
        <v>13.05</v>
      </c>
      <c r="G62" s="43">
        <v>-0.34999999999999964</v>
      </c>
      <c r="H62" s="43">
        <v>-2.6119402985074598</v>
      </c>
      <c r="I62" s="44">
        <v>2360134</v>
      </c>
      <c r="J62" s="62">
        <v>31464665.949999999</v>
      </c>
      <c r="K62" s="46">
        <v>1.3513513513513518</v>
      </c>
      <c r="L62" s="47"/>
      <c r="V62" s="7" t="str">
        <f t="shared" si="0"/>
        <v>INTBREW</v>
      </c>
      <c r="W62" s="52">
        <f t="shared" si="5"/>
        <v>-2.6119402985074598E-2</v>
      </c>
      <c r="X62" s="52">
        <f t="shared" si="1"/>
        <v>1.3513513513513518</v>
      </c>
      <c r="Y62" s="53">
        <f t="shared" si="2"/>
        <v>2360134</v>
      </c>
      <c r="Z62" s="53">
        <f t="shared" si="3"/>
        <v>31464665.949999999</v>
      </c>
    </row>
    <row r="63" spans="2:26" x14ac:dyDescent="0.3">
      <c r="B63" s="60" t="s">
        <v>84</v>
      </c>
      <c r="C63" s="41">
        <v>2.94</v>
      </c>
      <c r="D63" s="61">
        <v>2.7</v>
      </c>
      <c r="E63" s="61">
        <v>2.7</v>
      </c>
      <c r="F63" s="42">
        <v>2.7</v>
      </c>
      <c r="G63" s="43">
        <v>-0.23999999999999977</v>
      </c>
      <c r="H63" s="43">
        <v>-8.1632653061224421</v>
      </c>
      <c r="I63" s="44">
        <v>1559907</v>
      </c>
      <c r="J63" s="62">
        <v>4232090.72</v>
      </c>
      <c r="K63" s="46">
        <v>0.58823529411764719</v>
      </c>
      <c r="L63" s="47"/>
      <c r="V63" s="7" t="str">
        <f t="shared" si="0"/>
        <v>INTENEGINS</v>
      </c>
      <c r="W63" s="52">
        <f t="shared" si="5"/>
        <v>-8.1632653061224414E-2</v>
      </c>
      <c r="X63" s="52">
        <f t="shared" si="1"/>
        <v>0.58823529411764719</v>
      </c>
      <c r="Y63" s="53">
        <f t="shared" si="2"/>
        <v>1559907</v>
      </c>
      <c r="Z63" s="53">
        <f t="shared" si="3"/>
        <v>4232090.72</v>
      </c>
    </row>
    <row r="64" spans="2:26" x14ac:dyDescent="0.3">
      <c r="B64" s="60" t="s">
        <v>85</v>
      </c>
      <c r="C64" s="41">
        <v>4.41</v>
      </c>
      <c r="D64" s="61">
        <v>4.5</v>
      </c>
      <c r="E64" s="61">
        <v>4.4000000000000004</v>
      </c>
      <c r="F64" s="42">
        <v>4.4000000000000004</v>
      </c>
      <c r="G64" s="43">
        <v>-9.9999999999997868E-3</v>
      </c>
      <c r="H64" s="43">
        <v>-0.22675736961450763</v>
      </c>
      <c r="I64" s="44">
        <v>9377372</v>
      </c>
      <c r="J64" s="62">
        <v>41382180.82</v>
      </c>
      <c r="K64" s="46">
        <v>0.46666666666666679</v>
      </c>
      <c r="L64" s="47"/>
      <c r="V64" s="7" t="str">
        <f t="shared" si="0"/>
        <v>JAIZBANK</v>
      </c>
      <c r="W64" s="52">
        <f t="shared" si="5"/>
        <v>-2.2675736961450762E-3</v>
      </c>
      <c r="X64" s="52">
        <f t="shared" si="1"/>
        <v>0.46666666666666679</v>
      </c>
      <c r="Y64" s="53">
        <f t="shared" si="2"/>
        <v>9377372</v>
      </c>
      <c r="Z64" s="53">
        <f t="shared" si="3"/>
        <v>41382180.82</v>
      </c>
    </row>
    <row r="65" spans="1:26" x14ac:dyDescent="0.3">
      <c r="B65" s="60" t="s">
        <v>86</v>
      </c>
      <c r="C65" s="41">
        <v>2.2000000000000002</v>
      </c>
      <c r="D65" s="41">
        <v>2.35</v>
      </c>
      <c r="E65" s="41">
        <v>2.15</v>
      </c>
      <c r="F65" s="42">
        <v>2.2000000000000002</v>
      </c>
      <c r="G65" s="43">
        <v>0</v>
      </c>
      <c r="H65" s="43">
        <v>0</v>
      </c>
      <c r="I65" s="44">
        <v>10148311</v>
      </c>
      <c r="J65" s="62">
        <v>22445211.390000001</v>
      </c>
      <c r="K65" s="46">
        <v>7.317073170731736E-2</v>
      </c>
      <c r="L65" s="47"/>
      <c r="V65" s="7" t="str">
        <f t="shared" si="0"/>
        <v>JAPAULGOLD</v>
      </c>
      <c r="W65" s="52">
        <f t="shared" si="5"/>
        <v>0</v>
      </c>
      <c r="X65" s="52">
        <f t="shared" si="1"/>
        <v>7.317073170731736E-2</v>
      </c>
      <c r="Y65" s="53">
        <f t="shared" si="2"/>
        <v>10148311</v>
      </c>
      <c r="Z65" s="53">
        <f t="shared" si="3"/>
        <v>22445211.390000001</v>
      </c>
    </row>
    <row r="66" spans="1:26" x14ac:dyDescent="0.3">
      <c r="B66" s="60" t="s">
        <v>87</v>
      </c>
      <c r="C66" s="41">
        <v>151.80000000000001</v>
      </c>
      <c r="D66" s="61">
        <v>151.80000000000001</v>
      </c>
      <c r="E66" s="61">
        <v>151.80000000000001</v>
      </c>
      <c r="F66" s="42">
        <v>151.80000000000001</v>
      </c>
      <c r="G66" s="43">
        <v>0</v>
      </c>
      <c r="H66" s="43">
        <v>0</v>
      </c>
      <c r="I66" s="44">
        <v>180826</v>
      </c>
      <c r="J66" s="62">
        <v>26728371.300000001</v>
      </c>
      <c r="K66" s="46">
        <v>-2.2222222222222143E-2</v>
      </c>
      <c r="L66" s="47"/>
      <c r="V66" s="7" t="str">
        <f t="shared" si="0"/>
        <v>JBERGER</v>
      </c>
      <c r="W66" s="52">
        <f t="shared" si="5"/>
        <v>0</v>
      </c>
      <c r="X66" s="52">
        <f t="shared" si="1"/>
        <v>-2.2222222222222143E-2</v>
      </c>
      <c r="Y66" s="53">
        <f t="shared" si="2"/>
        <v>180826</v>
      </c>
      <c r="Z66" s="53">
        <f t="shared" si="3"/>
        <v>26728371.300000001</v>
      </c>
    </row>
    <row r="67" spans="1:26" x14ac:dyDescent="0.3">
      <c r="B67" s="60" t="s">
        <v>88</v>
      </c>
      <c r="C67" s="41">
        <v>5.4</v>
      </c>
      <c r="D67" s="41">
        <v>5.4</v>
      </c>
      <c r="E67" s="41">
        <v>5.4</v>
      </c>
      <c r="F67" s="42">
        <v>5.4</v>
      </c>
      <c r="G67" s="43">
        <v>0</v>
      </c>
      <c r="H67" s="43">
        <v>0</v>
      </c>
      <c r="I67" s="44">
        <v>136250</v>
      </c>
      <c r="J67" s="62">
        <v>724497.95</v>
      </c>
      <c r="K67" s="46">
        <v>-0.30680359435173299</v>
      </c>
      <c r="L67" s="47"/>
      <c r="V67" s="7" t="str">
        <f t="shared" si="0"/>
        <v>JOHNHOLT</v>
      </c>
      <c r="W67" s="52">
        <f t="shared" si="5"/>
        <v>0</v>
      </c>
      <c r="X67" s="52">
        <f t="shared" si="1"/>
        <v>-0.30680359435173299</v>
      </c>
      <c r="Y67" s="53">
        <f t="shared" si="2"/>
        <v>136250</v>
      </c>
      <c r="Z67" s="53">
        <f t="shared" si="3"/>
        <v>724497.95</v>
      </c>
    </row>
    <row r="68" spans="1:26" x14ac:dyDescent="0.3">
      <c r="B68" s="60" t="s">
        <v>89</v>
      </c>
      <c r="C68" s="41">
        <v>8.06</v>
      </c>
      <c r="D68" s="61">
        <v>8.06</v>
      </c>
      <c r="E68" s="61">
        <v>8.06</v>
      </c>
      <c r="F68" s="42">
        <v>8.06</v>
      </c>
      <c r="G68" s="43">
        <v>0</v>
      </c>
      <c r="H68" s="43">
        <v>0</v>
      </c>
      <c r="I68" s="44">
        <v>2814</v>
      </c>
      <c r="J68" s="62">
        <v>22495.17</v>
      </c>
      <c r="K68" s="46">
        <v>-0.21747572815533978</v>
      </c>
      <c r="L68" s="47"/>
      <c r="V68" s="7" t="str">
        <f t="shared" si="0"/>
        <v>JULI</v>
      </c>
      <c r="W68" s="52">
        <f t="shared" si="5"/>
        <v>0</v>
      </c>
      <c r="X68" s="52">
        <f t="shared" si="1"/>
        <v>-0.21747572815533978</v>
      </c>
      <c r="Y68" s="53">
        <f t="shared" si="2"/>
        <v>2814</v>
      </c>
      <c r="Z68" s="53">
        <f t="shared" si="3"/>
        <v>22495.17</v>
      </c>
    </row>
    <row r="69" spans="1:26" x14ac:dyDescent="0.3">
      <c r="B69" s="60" t="s">
        <v>90</v>
      </c>
      <c r="C69" s="41">
        <v>2.65</v>
      </c>
      <c r="D69" s="61">
        <v>2.75</v>
      </c>
      <c r="E69" s="61">
        <v>2.41</v>
      </c>
      <c r="F69" s="42">
        <v>2.61</v>
      </c>
      <c r="G69" s="43">
        <v>-4.0000000000000036E-2</v>
      </c>
      <c r="H69" s="43">
        <v>-1.5094339622641524</v>
      </c>
      <c r="I69" s="44">
        <v>2600499</v>
      </c>
      <c r="J69" s="62">
        <v>6803477.4500000002</v>
      </c>
      <c r="K69" s="46">
        <v>-0.15533980582524276</v>
      </c>
      <c r="L69" s="47"/>
      <c r="V69" s="7" t="str">
        <f t="shared" si="0"/>
        <v>LASACO</v>
      </c>
      <c r="W69" s="52">
        <f t="shared" si="5"/>
        <v>-1.5094339622641523E-2</v>
      </c>
      <c r="X69" s="52">
        <f t="shared" si="1"/>
        <v>-0.15533980582524276</v>
      </c>
      <c r="Y69" s="53">
        <f t="shared" si="2"/>
        <v>2600499</v>
      </c>
      <c r="Z69" s="53">
        <f t="shared" si="3"/>
        <v>6803477.4500000002</v>
      </c>
    </row>
    <row r="70" spans="1:26" x14ac:dyDescent="0.3">
      <c r="B70" s="60" t="s">
        <v>91</v>
      </c>
      <c r="C70" s="41">
        <v>6.49</v>
      </c>
      <c r="D70" s="41">
        <v>5.85</v>
      </c>
      <c r="E70" s="41">
        <v>5.85</v>
      </c>
      <c r="F70" s="42">
        <v>5.85</v>
      </c>
      <c r="G70" s="43">
        <v>-0.64000000000000057</v>
      </c>
      <c r="H70" s="43">
        <v>-9.861325115562412</v>
      </c>
      <c r="I70" s="44">
        <v>638200</v>
      </c>
      <c r="J70" s="62">
        <v>3831553.29</v>
      </c>
      <c r="K70" s="46">
        <v>0.29999999999999982</v>
      </c>
      <c r="L70" s="47"/>
      <c r="V70" s="7" t="str">
        <f t="shared" si="0"/>
        <v>LEARNAFRCA</v>
      </c>
      <c r="W70" s="52">
        <f t="shared" si="5"/>
        <v>-9.8613251155624124E-2</v>
      </c>
      <c r="X70" s="52">
        <f t="shared" si="1"/>
        <v>0.29999999999999982</v>
      </c>
      <c r="Y70" s="53">
        <f t="shared" si="2"/>
        <v>638200</v>
      </c>
      <c r="Z70" s="53">
        <f t="shared" si="3"/>
        <v>3831553.29</v>
      </c>
    </row>
    <row r="71" spans="1:26" x14ac:dyDescent="0.3">
      <c r="B71" s="60" t="s">
        <v>92</v>
      </c>
      <c r="C71" s="41">
        <v>5.26</v>
      </c>
      <c r="D71" s="41">
        <v>5.78</v>
      </c>
      <c r="E71" s="41">
        <v>5.35</v>
      </c>
      <c r="F71" s="42">
        <v>5.35</v>
      </c>
      <c r="G71" s="43">
        <v>8.9999999999999858E-2</v>
      </c>
      <c r="H71" s="43">
        <v>1.7110266159695791</v>
      </c>
      <c r="I71" s="44">
        <v>950404</v>
      </c>
      <c r="J71" s="62">
        <v>5231798.59</v>
      </c>
      <c r="K71" s="46">
        <v>-5.1418439716312103E-2</v>
      </c>
      <c r="L71" s="47"/>
      <c r="V71" s="7" t="str">
        <f t="shared" si="0"/>
        <v>LEGENDINT</v>
      </c>
      <c r="W71" s="52">
        <f t="shared" si="5"/>
        <v>1.711026615969579E-2</v>
      </c>
      <c r="X71" s="52">
        <f t="shared" si="1"/>
        <v>-5.1418439716312103E-2</v>
      </c>
      <c r="Y71" s="53">
        <f t="shared" si="2"/>
        <v>950404</v>
      </c>
      <c r="Z71" s="53">
        <f t="shared" si="3"/>
        <v>5231798.59</v>
      </c>
    </row>
    <row r="72" spans="1:26" x14ac:dyDescent="0.3">
      <c r="B72" s="60" t="s">
        <v>93</v>
      </c>
      <c r="C72" s="41">
        <v>1.91</v>
      </c>
      <c r="D72" s="41">
        <v>2.02</v>
      </c>
      <c r="E72" s="41">
        <v>1.85</v>
      </c>
      <c r="F72" s="42">
        <v>1.85</v>
      </c>
      <c r="G72" s="43">
        <v>-5.9999999999999831E-2</v>
      </c>
      <c r="H72" s="43">
        <v>-3.1413612565444939</v>
      </c>
      <c r="I72" s="44">
        <v>4567351</v>
      </c>
      <c r="J72" s="62">
        <v>8683011.3300000001</v>
      </c>
      <c r="K72" s="46">
        <v>0.56779661016949179</v>
      </c>
      <c r="L72" s="47"/>
      <c r="V72" s="7" t="str">
        <f t="shared" si="0"/>
        <v>LINKASSURE</v>
      </c>
      <c r="W72" s="52">
        <f t="shared" si="5"/>
        <v>-3.1413612565444941E-2</v>
      </c>
      <c r="X72" s="52">
        <f t="shared" si="1"/>
        <v>0.56779661016949179</v>
      </c>
      <c r="Y72" s="53">
        <f t="shared" si="2"/>
        <v>4567351</v>
      </c>
      <c r="Z72" s="53">
        <f t="shared" si="3"/>
        <v>8683011.3300000001</v>
      </c>
    </row>
    <row r="73" spans="1:26" x14ac:dyDescent="0.3">
      <c r="B73" s="60" t="s">
        <v>94</v>
      </c>
      <c r="C73" s="41">
        <v>6.9</v>
      </c>
      <c r="D73" s="41">
        <v>7.4</v>
      </c>
      <c r="E73" s="41">
        <v>6.8</v>
      </c>
      <c r="F73" s="42">
        <v>7.4</v>
      </c>
      <c r="G73" s="43">
        <v>0.5</v>
      </c>
      <c r="H73" s="43">
        <v>7.2463768115942031</v>
      </c>
      <c r="I73" s="44">
        <v>1452490</v>
      </c>
      <c r="J73" s="62">
        <v>10200312.4</v>
      </c>
      <c r="K73" s="46">
        <v>0.79611650485436902</v>
      </c>
      <c r="L73" s="47"/>
      <c r="V73" s="7" t="str">
        <f t="shared" ref="V73:V136" si="7">IF(ISTEXT(B73),B73,"")</f>
        <v>LIVESTOCK</v>
      </c>
      <c r="W73" s="52">
        <f t="shared" si="5"/>
        <v>7.2463768115942032E-2</v>
      </c>
      <c r="X73" s="52">
        <f t="shared" ref="X73:X136" si="8">IF(ISTEXT(B73),K73,"")</f>
        <v>0.79611650485436902</v>
      </c>
      <c r="Y73" s="53">
        <f t="shared" ref="Y73:Y136" si="9">IF(ISTEXT(B73),I73,"")</f>
        <v>1452490</v>
      </c>
      <c r="Z73" s="53">
        <f t="shared" ref="Z73:Z136" si="10">IF(ISTEXT(B73),J73,"")</f>
        <v>10200312.4</v>
      </c>
    </row>
    <row r="74" spans="1:26" x14ac:dyDescent="0.3">
      <c r="B74" s="60" t="s">
        <v>95</v>
      </c>
      <c r="C74" s="41">
        <v>4</v>
      </c>
      <c r="D74" s="61">
        <v>4.1399999999999997</v>
      </c>
      <c r="E74" s="61">
        <v>4.1399999999999997</v>
      </c>
      <c r="F74" s="42">
        <v>4.1399999999999997</v>
      </c>
      <c r="G74" s="43">
        <v>0.13999999999999968</v>
      </c>
      <c r="H74" s="43">
        <v>3.499999999999992</v>
      </c>
      <c r="I74" s="44">
        <v>275396</v>
      </c>
      <c r="J74" s="62">
        <v>1116703.6399999999</v>
      </c>
      <c r="K74" s="46">
        <v>-5.4794520547945202E-2</v>
      </c>
      <c r="L74" s="47"/>
      <c r="V74" s="7" t="str">
        <f t="shared" si="7"/>
        <v>LIVINGTRUST</v>
      </c>
      <c r="W74" s="52">
        <f t="shared" ref="W74:W136" si="11">IF(ISTEXT(B74),H74,"")/100</f>
        <v>3.499999999999992E-2</v>
      </c>
      <c r="X74" s="52">
        <f t="shared" si="8"/>
        <v>-5.4794520547945202E-2</v>
      </c>
      <c r="Y74" s="53">
        <f t="shared" si="9"/>
        <v>275396</v>
      </c>
      <c r="Z74" s="53">
        <f t="shared" si="10"/>
        <v>1116703.6399999999</v>
      </c>
    </row>
    <row r="75" spans="1:26" x14ac:dyDescent="0.3">
      <c r="B75" s="60" t="s">
        <v>96</v>
      </c>
      <c r="C75" s="41">
        <v>13.65</v>
      </c>
      <c r="D75" s="61">
        <v>13.35</v>
      </c>
      <c r="E75" s="61">
        <v>13.3</v>
      </c>
      <c r="F75" s="42">
        <v>13.3</v>
      </c>
      <c r="G75" s="43">
        <v>-0.34999999999999964</v>
      </c>
      <c r="H75" s="43">
        <v>-2.5641025641025617</v>
      </c>
      <c r="I75" s="44">
        <v>2455898</v>
      </c>
      <c r="J75" s="62">
        <v>32773516.399999999</v>
      </c>
      <c r="K75" s="46">
        <v>0.62195121951219545</v>
      </c>
      <c r="L75" s="47"/>
      <c r="V75" s="7" t="str">
        <f t="shared" si="7"/>
        <v>MANSARD</v>
      </c>
      <c r="W75" s="52">
        <f t="shared" si="11"/>
        <v>-2.5641025641025616E-2</v>
      </c>
      <c r="X75" s="52">
        <f t="shared" si="8"/>
        <v>0.62195121951219545</v>
      </c>
      <c r="Y75" s="53">
        <f t="shared" si="9"/>
        <v>2455898</v>
      </c>
      <c r="Z75" s="53">
        <f t="shared" si="10"/>
        <v>32773516.399999999</v>
      </c>
    </row>
    <row r="76" spans="1:26" x14ac:dyDescent="0.3">
      <c r="B76" s="60" t="s">
        <v>97</v>
      </c>
      <c r="C76" s="41">
        <v>17.649999999999999</v>
      </c>
      <c r="D76" s="41">
        <v>17.649999999999999</v>
      </c>
      <c r="E76" s="41">
        <v>17.649999999999999</v>
      </c>
      <c r="F76" s="42">
        <v>17.649999999999999</v>
      </c>
      <c r="G76" s="43">
        <v>0</v>
      </c>
      <c r="H76" s="43">
        <v>0</v>
      </c>
      <c r="I76" s="44">
        <v>195403</v>
      </c>
      <c r="J76" s="62">
        <v>3291969.5</v>
      </c>
      <c r="K76" s="46">
        <v>0.87765957446808485</v>
      </c>
      <c r="L76" s="47"/>
      <c r="V76" s="7" t="str">
        <f t="shared" si="7"/>
        <v>MAYBAKER</v>
      </c>
      <c r="W76" s="52">
        <f t="shared" si="11"/>
        <v>0</v>
      </c>
      <c r="X76" s="52">
        <f t="shared" si="8"/>
        <v>0.87765957446808485</v>
      </c>
      <c r="Y76" s="53">
        <f t="shared" si="9"/>
        <v>195403</v>
      </c>
      <c r="Z76" s="53">
        <f t="shared" si="10"/>
        <v>3291969.5</v>
      </c>
    </row>
    <row r="77" spans="1:26" x14ac:dyDescent="0.3">
      <c r="B77" s="60" t="s">
        <v>98</v>
      </c>
      <c r="C77" s="41">
        <v>3.8</v>
      </c>
      <c r="D77" s="61">
        <v>3.9</v>
      </c>
      <c r="E77" s="61">
        <v>3.8</v>
      </c>
      <c r="F77" s="42">
        <v>3.8</v>
      </c>
      <c r="G77" s="43">
        <v>0</v>
      </c>
      <c r="H77" s="43">
        <v>0</v>
      </c>
      <c r="I77" s="44">
        <v>5570006</v>
      </c>
      <c r="J77" s="62">
        <v>21539518.77</v>
      </c>
      <c r="K77" s="46">
        <v>5.2295081967213113</v>
      </c>
      <c r="L77" s="47"/>
      <c r="V77" s="7" t="str">
        <f t="shared" si="7"/>
        <v>MBENEFIT</v>
      </c>
      <c r="W77" s="52">
        <f t="shared" si="11"/>
        <v>0</v>
      </c>
      <c r="X77" s="52">
        <f t="shared" si="8"/>
        <v>5.2295081967213113</v>
      </c>
      <c r="Y77" s="53">
        <f t="shared" si="9"/>
        <v>5570006</v>
      </c>
      <c r="Z77" s="53">
        <f t="shared" si="10"/>
        <v>21539518.77</v>
      </c>
    </row>
    <row r="78" spans="1:26" x14ac:dyDescent="0.3">
      <c r="B78" s="60" t="s">
        <v>99</v>
      </c>
      <c r="C78" s="41">
        <v>2.91</v>
      </c>
      <c r="D78" s="41">
        <v>3.1</v>
      </c>
      <c r="E78" s="41">
        <v>2.85</v>
      </c>
      <c r="F78" s="42">
        <v>2.85</v>
      </c>
      <c r="G78" s="43">
        <v>-6.0000000000000053E-2</v>
      </c>
      <c r="H78" s="43">
        <v>-2.0618556701030943</v>
      </c>
      <c r="I78" s="44">
        <v>1984140</v>
      </c>
      <c r="J78" s="62">
        <v>5843612.54</v>
      </c>
      <c r="K78" s="46">
        <v>0.77018633540372661</v>
      </c>
      <c r="L78" s="47"/>
      <c r="V78" s="7" t="str">
        <f t="shared" si="7"/>
        <v>MCNICHOLS</v>
      </c>
      <c r="W78" s="52">
        <f t="shared" si="11"/>
        <v>-2.0618556701030945E-2</v>
      </c>
      <c r="X78" s="52">
        <f t="shared" si="8"/>
        <v>0.77018633540372661</v>
      </c>
      <c r="Y78" s="53">
        <f t="shared" si="9"/>
        <v>1984140</v>
      </c>
      <c r="Z78" s="53">
        <f t="shared" si="10"/>
        <v>5843612.54</v>
      </c>
    </row>
    <row r="79" spans="1:26" x14ac:dyDescent="0.3">
      <c r="B79" s="60" t="s">
        <v>100</v>
      </c>
      <c r="C79" s="41">
        <v>30.7</v>
      </c>
      <c r="D79" s="41">
        <v>30.7</v>
      </c>
      <c r="E79" s="41">
        <v>30.7</v>
      </c>
      <c r="F79" s="42">
        <v>30.7</v>
      </c>
      <c r="G79" s="43">
        <v>0</v>
      </c>
      <c r="H79" s="43">
        <v>0</v>
      </c>
      <c r="I79" s="44">
        <v>44126</v>
      </c>
      <c r="J79" s="62">
        <v>1228595.95</v>
      </c>
      <c r="K79" s="46">
        <v>1.2086330935251799</v>
      </c>
      <c r="L79" s="47"/>
      <c r="V79" s="7" t="str">
        <f t="shared" si="7"/>
        <v>MECURE</v>
      </c>
      <c r="W79" s="52">
        <f t="shared" si="11"/>
        <v>0</v>
      </c>
      <c r="X79" s="52">
        <f t="shared" si="8"/>
        <v>1.2086330935251799</v>
      </c>
      <c r="Y79" s="53">
        <f t="shared" si="9"/>
        <v>44126</v>
      </c>
      <c r="Z79" s="53">
        <f t="shared" si="10"/>
        <v>1228595.95</v>
      </c>
    </row>
    <row r="80" spans="1:26" x14ac:dyDescent="0.3">
      <c r="A80" t="s">
        <v>45</v>
      </c>
      <c r="B80" s="60" t="s">
        <v>101</v>
      </c>
      <c r="C80" s="41">
        <v>16.149999999999999</v>
      </c>
      <c r="D80" s="61">
        <v>16.149999999999999</v>
      </c>
      <c r="E80" s="61">
        <v>16.149999999999999</v>
      </c>
      <c r="F80" s="42">
        <v>16.149999999999999</v>
      </c>
      <c r="G80" s="43">
        <v>0</v>
      </c>
      <c r="H80" s="43">
        <v>0</v>
      </c>
      <c r="I80" s="44">
        <v>33750</v>
      </c>
      <c r="J80" s="62">
        <v>511078.5</v>
      </c>
      <c r="K80" s="46">
        <v>0.91577698695136411</v>
      </c>
      <c r="L80" s="47"/>
      <c r="V80" s="7" t="str">
        <f t="shared" si="7"/>
        <v>MEYER</v>
      </c>
      <c r="W80" s="52">
        <f t="shared" si="11"/>
        <v>0</v>
      </c>
      <c r="X80" s="52">
        <f t="shared" si="8"/>
        <v>0.91577698695136411</v>
      </c>
      <c r="Y80" s="53">
        <f t="shared" si="9"/>
        <v>33750</v>
      </c>
      <c r="Z80" s="53">
        <f t="shared" si="10"/>
        <v>511078.5</v>
      </c>
    </row>
    <row r="81" spans="2:26" x14ac:dyDescent="0.3">
      <c r="B81" s="60" t="s">
        <v>102</v>
      </c>
      <c r="C81" s="41">
        <v>520.1</v>
      </c>
      <c r="D81" s="41">
        <v>520.1</v>
      </c>
      <c r="E81" s="41">
        <v>520.1</v>
      </c>
      <c r="F81" s="42">
        <v>520.1</v>
      </c>
      <c r="G81" s="43">
        <v>0</v>
      </c>
      <c r="H81" s="43">
        <v>0</v>
      </c>
      <c r="I81" s="44">
        <v>2282373</v>
      </c>
      <c r="J81" s="62">
        <v>1130631963</v>
      </c>
      <c r="K81" s="46">
        <v>1.6005000000000003</v>
      </c>
      <c r="L81" s="47"/>
      <c r="V81" s="7" t="str">
        <f t="shared" si="7"/>
        <v>MTNN</v>
      </c>
      <c r="W81" s="52">
        <f t="shared" si="11"/>
        <v>0</v>
      </c>
      <c r="X81" s="52">
        <f t="shared" si="8"/>
        <v>1.6005000000000003</v>
      </c>
      <c r="Y81" s="53">
        <f t="shared" si="9"/>
        <v>2282373</v>
      </c>
      <c r="Z81" s="53">
        <f t="shared" si="10"/>
        <v>1130631963</v>
      </c>
    </row>
    <row r="82" spans="2:26" x14ac:dyDescent="0.3">
      <c r="B82" s="60" t="s">
        <v>103</v>
      </c>
      <c r="C82" s="41">
        <v>13</v>
      </c>
      <c r="D82" s="61">
        <v>13</v>
      </c>
      <c r="E82" s="61">
        <v>13</v>
      </c>
      <c r="F82" s="42">
        <v>13</v>
      </c>
      <c r="G82" s="43">
        <v>0</v>
      </c>
      <c r="H82" s="43">
        <v>0</v>
      </c>
      <c r="I82" s="44">
        <v>467818</v>
      </c>
      <c r="J82" s="62">
        <v>6530311.9500000002</v>
      </c>
      <c r="K82" s="46">
        <v>0.76870748299319747</v>
      </c>
      <c r="L82" s="47"/>
      <c r="V82" s="7" t="str">
        <f t="shared" si="7"/>
        <v>MULTIVERSE</v>
      </c>
      <c r="W82" s="52">
        <f t="shared" si="11"/>
        <v>0</v>
      </c>
      <c r="X82" s="52">
        <f t="shared" si="8"/>
        <v>0.76870748299319747</v>
      </c>
      <c r="Y82" s="53">
        <f t="shared" si="9"/>
        <v>467818</v>
      </c>
      <c r="Z82" s="53">
        <f t="shared" si="10"/>
        <v>6530311.9500000002</v>
      </c>
    </row>
    <row r="83" spans="2:26" x14ac:dyDescent="0.3">
      <c r="B83" s="60" t="s">
        <v>104</v>
      </c>
      <c r="C83" s="41">
        <v>113</v>
      </c>
      <c r="D83" s="41">
        <v>113</v>
      </c>
      <c r="E83" s="41">
        <v>113</v>
      </c>
      <c r="F83" s="42">
        <v>113</v>
      </c>
      <c r="G83" s="43">
        <v>0</v>
      </c>
      <c r="H83" s="43">
        <v>0</v>
      </c>
      <c r="I83" s="44">
        <v>1039319</v>
      </c>
      <c r="J83" s="62">
        <v>112534272.95</v>
      </c>
      <c r="K83" s="46">
        <v>1.45385450597177</v>
      </c>
      <c r="L83" s="47"/>
      <c r="V83" s="7" t="str">
        <f t="shared" si="7"/>
        <v>NAHCO</v>
      </c>
      <c r="W83" s="52">
        <f t="shared" si="11"/>
        <v>0</v>
      </c>
      <c r="X83" s="52">
        <f t="shared" si="8"/>
        <v>1.45385450597177</v>
      </c>
      <c r="Y83" s="53">
        <f t="shared" si="9"/>
        <v>1039319</v>
      </c>
      <c r="Z83" s="53">
        <f t="shared" si="10"/>
        <v>112534272.95</v>
      </c>
    </row>
    <row r="84" spans="2:26" x14ac:dyDescent="0.3">
      <c r="B84" s="60" t="s">
        <v>105</v>
      </c>
      <c r="C84" s="41">
        <v>110</v>
      </c>
      <c r="D84" s="41">
        <v>99</v>
      </c>
      <c r="E84" s="41">
        <v>99</v>
      </c>
      <c r="F84" s="42">
        <v>99</v>
      </c>
      <c r="G84" s="43">
        <v>-11</v>
      </c>
      <c r="H84" s="43">
        <v>-10</v>
      </c>
      <c r="I84" s="44">
        <v>546930</v>
      </c>
      <c r="J84" s="62">
        <v>54173527.450000003</v>
      </c>
      <c r="K84" s="46">
        <v>2.1578947368421053</v>
      </c>
      <c r="L84" s="47"/>
      <c r="V84" s="7" t="str">
        <f t="shared" si="7"/>
        <v>NASCON</v>
      </c>
      <c r="W84" s="52">
        <f t="shared" si="11"/>
        <v>-0.1</v>
      </c>
      <c r="X84" s="52">
        <f t="shared" si="8"/>
        <v>2.1578947368421053</v>
      </c>
      <c r="Y84" s="53">
        <f t="shared" si="9"/>
        <v>546930</v>
      </c>
      <c r="Z84" s="53">
        <f t="shared" si="10"/>
        <v>54173527.450000003</v>
      </c>
    </row>
    <row r="85" spans="2:26" x14ac:dyDescent="0.3">
      <c r="B85" s="60" t="s">
        <v>106</v>
      </c>
      <c r="C85" s="41">
        <v>71.5</v>
      </c>
      <c r="D85" s="41">
        <v>70</v>
      </c>
      <c r="E85" s="41">
        <v>70</v>
      </c>
      <c r="F85" s="42">
        <v>70</v>
      </c>
      <c r="G85" s="43">
        <v>-1.5</v>
      </c>
      <c r="H85" s="43">
        <v>-2.0979020979020979</v>
      </c>
      <c r="I85" s="44">
        <v>1951377</v>
      </c>
      <c r="J85" s="62">
        <v>136378222.59999999</v>
      </c>
      <c r="K85" s="46">
        <v>1.1875</v>
      </c>
      <c r="L85" s="47"/>
      <c r="V85" s="7" t="str">
        <f t="shared" si="7"/>
        <v>NB</v>
      </c>
      <c r="W85" s="52">
        <f t="shared" si="11"/>
        <v>-2.097902097902098E-2</v>
      </c>
      <c r="X85" s="52">
        <f t="shared" si="8"/>
        <v>1.1875</v>
      </c>
      <c r="Y85" s="53">
        <f t="shared" si="9"/>
        <v>1951377</v>
      </c>
      <c r="Z85" s="53">
        <f t="shared" si="10"/>
        <v>136378222.59999999</v>
      </c>
    </row>
    <row r="86" spans="2:26" x14ac:dyDescent="0.3">
      <c r="B86" s="60" t="s">
        <v>107</v>
      </c>
      <c r="C86" s="41">
        <v>16</v>
      </c>
      <c r="D86" s="61">
        <v>16</v>
      </c>
      <c r="E86" s="61">
        <v>16</v>
      </c>
      <c r="F86" s="42">
        <v>16</v>
      </c>
      <c r="G86" s="43">
        <v>0</v>
      </c>
      <c r="H86" s="43">
        <v>0</v>
      </c>
      <c r="I86" s="44">
        <v>39279</v>
      </c>
      <c r="J86" s="62">
        <v>678721.75</v>
      </c>
      <c r="K86" s="46">
        <v>2.2000000000000002</v>
      </c>
      <c r="L86" s="47"/>
      <c r="V86" s="7" t="str">
        <f t="shared" si="7"/>
        <v>NCR</v>
      </c>
      <c r="W86" s="52">
        <f t="shared" si="11"/>
        <v>0</v>
      </c>
      <c r="X86" s="52">
        <f t="shared" si="8"/>
        <v>2.2000000000000002</v>
      </c>
      <c r="Y86" s="53">
        <f t="shared" si="9"/>
        <v>39279</v>
      </c>
      <c r="Z86" s="53">
        <f t="shared" si="10"/>
        <v>678721.75</v>
      </c>
    </row>
    <row r="87" spans="2:26" x14ac:dyDescent="0.3">
      <c r="B87" s="60" t="s">
        <v>108</v>
      </c>
      <c r="C87" s="41">
        <v>5.3</v>
      </c>
      <c r="D87" s="41">
        <v>5.4</v>
      </c>
      <c r="E87" s="41">
        <v>5.3</v>
      </c>
      <c r="F87" s="42">
        <v>5.3</v>
      </c>
      <c r="G87" s="43">
        <v>0</v>
      </c>
      <c r="H87" s="43">
        <v>0</v>
      </c>
      <c r="I87" s="44">
        <v>858259</v>
      </c>
      <c r="J87" s="62">
        <v>4695426.25</v>
      </c>
      <c r="K87" s="46">
        <v>1.3144104803493448</v>
      </c>
      <c r="L87" s="47"/>
      <c r="V87" s="7" t="str">
        <f t="shared" si="7"/>
        <v>NEIMETH</v>
      </c>
      <c r="W87" s="52">
        <f t="shared" si="11"/>
        <v>0</v>
      </c>
      <c r="X87" s="52">
        <f t="shared" si="8"/>
        <v>1.3144104803493448</v>
      </c>
      <c r="Y87" s="53">
        <f t="shared" si="9"/>
        <v>858259</v>
      </c>
      <c r="Z87" s="53">
        <f t="shared" si="10"/>
        <v>4695426.25</v>
      </c>
    </row>
    <row r="88" spans="2:26" x14ac:dyDescent="0.3">
      <c r="B88" s="60" t="s">
        <v>109</v>
      </c>
      <c r="C88" s="41">
        <v>30.5</v>
      </c>
      <c r="D88" s="41">
        <v>28</v>
      </c>
      <c r="E88" s="41">
        <v>28</v>
      </c>
      <c r="F88" s="42">
        <v>28</v>
      </c>
      <c r="G88" s="43">
        <v>-2.5</v>
      </c>
      <c r="H88" s="43">
        <v>-8.1967213114754092</v>
      </c>
      <c r="I88" s="44">
        <v>474797</v>
      </c>
      <c r="J88" s="62">
        <v>13372166.35</v>
      </c>
      <c r="K88" s="46">
        <v>1.5570776255707766</v>
      </c>
      <c r="L88" s="47"/>
      <c r="V88" s="7" t="str">
        <f t="shared" si="7"/>
        <v>NEM</v>
      </c>
      <c r="W88" s="52">
        <f t="shared" si="11"/>
        <v>-8.1967213114754092E-2</v>
      </c>
      <c r="X88" s="52">
        <f t="shared" si="8"/>
        <v>1.5570776255707766</v>
      </c>
      <c r="Y88" s="53">
        <f t="shared" si="9"/>
        <v>474797</v>
      </c>
      <c r="Z88" s="53">
        <f t="shared" si="10"/>
        <v>13372166.35</v>
      </c>
    </row>
    <row r="89" spans="2:26" x14ac:dyDescent="0.3">
      <c r="B89" s="60" t="s">
        <v>110</v>
      </c>
      <c r="C89" s="41">
        <v>1915</v>
      </c>
      <c r="D89" s="41">
        <v>1730</v>
      </c>
      <c r="E89" s="41">
        <v>1730</v>
      </c>
      <c r="F89" s="42">
        <v>1730</v>
      </c>
      <c r="G89" s="43">
        <v>-185</v>
      </c>
      <c r="H89" s="43">
        <v>-9.660574412532636</v>
      </c>
      <c r="I89" s="44">
        <v>874728</v>
      </c>
      <c r="J89" s="62">
        <v>1514158072.9000001</v>
      </c>
      <c r="K89" s="46">
        <v>0.97714285714285709</v>
      </c>
      <c r="L89" s="47"/>
      <c r="V89" s="7" t="str">
        <f t="shared" si="7"/>
        <v>NESTLE</v>
      </c>
      <c r="W89" s="52">
        <f t="shared" si="11"/>
        <v>-9.6605744125326354E-2</v>
      </c>
      <c r="X89" s="52">
        <f t="shared" si="8"/>
        <v>0.97714285714285709</v>
      </c>
      <c r="Y89" s="53">
        <f t="shared" si="9"/>
        <v>874728</v>
      </c>
      <c r="Z89" s="53">
        <f t="shared" si="10"/>
        <v>1514158072.9000001</v>
      </c>
    </row>
    <row r="90" spans="2:26" x14ac:dyDescent="0.3">
      <c r="B90" s="60" t="s">
        <v>111</v>
      </c>
      <c r="C90" s="41">
        <v>56.55</v>
      </c>
      <c r="D90" s="61">
        <v>56.55</v>
      </c>
      <c r="E90" s="61">
        <v>56.55</v>
      </c>
      <c r="F90" s="42">
        <v>56.55</v>
      </c>
      <c r="G90" s="43">
        <v>0</v>
      </c>
      <c r="H90" s="43">
        <v>0</v>
      </c>
      <c r="I90" s="44">
        <v>687274</v>
      </c>
      <c r="J90" s="62">
        <v>38123066.25</v>
      </c>
      <c r="K90" s="46">
        <v>1.0752293577981651</v>
      </c>
      <c r="L90" s="47"/>
      <c r="V90" s="7" t="str">
        <f t="shared" si="7"/>
        <v>NGXGROUP</v>
      </c>
      <c r="W90" s="52">
        <f t="shared" si="11"/>
        <v>0</v>
      </c>
      <c r="X90" s="52">
        <f t="shared" si="8"/>
        <v>1.0752293577981651</v>
      </c>
      <c r="Y90" s="53">
        <f t="shared" si="9"/>
        <v>687274</v>
      </c>
      <c r="Z90" s="53">
        <f t="shared" si="10"/>
        <v>38123066.25</v>
      </c>
    </row>
    <row r="91" spans="2:26" x14ac:dyDescent="0.3">
      <c r="B91" s="60" t="s">
        <v>112</v>
      </c>
      <c r="C91" s="41">
        <v>113</v>
      </c>
      <c r="D91" s="61">
        <v>113</v>
      </c>
      <c r="E91" s="61">
        <v>113</v>
      </c>
      <c r="F91" s="42">
        <v>113</v>
      </c>
      <c r="G91" s="43">
        <v>0</v>
      </c>
      <c r="H91" s="43">
        <v>0</v>
      </c>
      <c r="I91" s="44">
        <v>58832</v>
      </c>
      <c r="J91" s="62">
        <v>6529191.2999999998</v>
      </c>
      <c r="K91" s="46">
        <v>1.1638316920322245E-2</v>
      </c>
      <c r="L91" s="47"/>
      <c r="V91" s="7" t="str">
        <f t="shared" si="7"/>
        <v>NIDF</v>
      </c>
      <c r="W91" s="52">
        <f t="shared" si="11"/>
        <v>0</v>
      </c>
      <c r="X91" s="52">
        <f t="shared" si="8"/>
        <v>1.1638316920322245E-2</v>
      </c>
      <c r="Y91" s="53">
        <f t="shared" si="9"/>
        <v>58832</v>
      </c>
      <c r="Z91" s="53">
        <f t="shared" si="10"/>
        <v>6529191.2999999998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176288</v>
      </c>
      <c r="J92" s="62">
        <v>13420682.75</v>
      </c>
      <c r="K92" s="46">
        <v>0.92027334851936216</v>
      </c>
      <c r="L92" s="47"/>
      <c r="V92" s="7" t="str">
        <f t="shared" si="7"/>
        <v>NNFM</v>
      </c>
      <c r="W92" s="52">
        <f t="shared" si="11"/>
        <v>0</v>
      </c>
      <c r="X92" s="52">
        <f t="shared" si="8"/>
        <v>0.92027334851936216</v>
      </c>
      <c r="Y92" s="53">
        <f t="shared" si="9"/>
        <v>176288</v>
      </c>
      <c r="Z92" s="53">
        <f t="shared" si="10"/>
        <v>13420682.75</v>
      </c>
    </row>
    <row r="93" spans="2:26" x14ac:dyDescent="0.3">
      <c r="B93" s="60" t="s">
        <v>114</v>
      </c>
      <c r="C93" s="41">
        <v>2.99</v>
      </c>
      <c r="D93" s="41">
        <v>3</v>
      </c>
      <c r="E93" s="41">
        <v>3</v>
      </c>
      <c r="F93" s="42">
        <v>3</v>
      </c>
      <c r="G93" s="43">
        <v>9.9999999999997868E-3</v>
      </c>
      <c r="H93" s="43">
        <v>0.3344481605351099</v>
      </c>
      <c r="I93" s="44">
        <v>1013991</v>
      </c>
      <c r="J93" s="62">
        <v>3048641.23</v>
      </c>
      <c r="K93" s="46">
        <v>0.75438596491228083</v>
      </c>
      <c r="L93" s="47"/>
      <c r="V93" s="7" t="str">
        <f t="shared" si="7"/>
        <v>NPFMCRFBK</v>
      </c>
      <c r="W93" s="52">
        <f t="shared" si="11"/>
        <v>3.344481605351099E-3</v>
      </c>
      <c r="X93" s="52">
        <f t="shared" si="8"/>
        <v>0.75438596491228083</v>
      </c>
      <c r="Y93" s="53">
        <f t="shared" si="9"/>
        <v>1013991</v>
      </c>
      <c r="Z93" s="53">
        <f t="shared" si="10"/>
        <v>3048641.23</v>
      </c>
    </row>
    <row r="94" spans="2:26" x14ac:dyDescent="0.3">
      <c r="B94" s="60" t="s">
        <v>115</v>
      </c>
      <c r="C94" s="41">
        <v>0.82</v>
      </c>
      <c r="D94" s="41">
        <v>0.82</v>
      </c>
      <c r="E94" s="41">
        <v>0.78</v>
      </c>
      <c r="F94" s="42">
        <v>0.82</v>
      </c>
      <c r="G94" s="43">
        <v>0</v>
      </c>
      <c r="H94" s="43">
        <v>0</v>
      </c>
      <c r="I94" s="44">
        <v>4195803</v>
      </c>
      <c r="J94" s="62">
        <v>3386480.48</v>
      </c>
      <c r="K94" s="46">
        <v>0.3015873015873014</v>
      </c>
      <c r="L94" s="47"/>
      <c r="V94" s="7" t="str">
        <f t="shared" si="7"/>
        <v>NSLTECH</v>
      </c>
      <c r="W94" s="52">
        <f t="shared" si="11"/>
        <v>0</v>
      </c>
      <c r="X94" s="52">
        <f t="shared" si="8"/>
        <v>0.3015873015873014</v>
      </c>
      <c r="Y94" s="53">
        <f t="shared" si="9"/>
        <v>4195803</v>
      </c>
      <c r="Z94" s="53">
        <f t="shared" si="10"/>
        <v>3386480.48</v>
      </c>
    </row>
    <row r="95" spans="2:26" x14ac:dyDescent="0.3">
      <c r="B95" s="60" t="s">
        <v>116</v>
      </c>
      <c r="C95" s="41">
        <v>48.05</v>
      </c>
      <c r="D95" s="61">
        <v>45.6</v>
      </c>
      <c r="E95" s="61">
        <v>43.25</v>
      </c>
      <c r="F95" s="42">
        <v>43.25</v>
      </c>
      <c r="G95" s="43">
        <v>-4.7999999999999972</v>
      </c>
      <c r="H95" s="43">
        <v>-9.9895941727367266</v>
      </c>
      <c r="I95" s="44">
        <v>4937250</v>
      </c>
      <c r="J95" s="62">
        <v>218834088.05000001</v>
      </c>
      <c r="K95" s="46">
        <v>-0.34469696969696972</v>
      </c>
      <c r="L95" s="47"/>
      <c r="V95" s="7" t="str">
        <f t="shared" si="7"/>
        <v>OANDO</v>
      </c>
      <c r="W95" s="52">
        <f t="shared" si="11"/>
        <v>-9.9895941727367266E-2</v>
      </c>
      <c r="X95" s="52">
        <f t="shared" si="8"/>
        <v>-0.34469696969696972</v>
      </c>
      <c r="Y95" s="53">
        <f t="shared" si="9"/>
        <v>4937250</v>
      </c>
      <c r="Z95" s="53">
        <f t="shared" si="10"/>
        <v>218834088.05000001</v>
      </c>
    </row>
    <row r="96" spans="2:26" x14ac:dyDescent="0.3">
      <c r="B96" s="60" t="s">
        <v>117</v>
      </c>
      <c r="C96" s="41">
        <v>1110</v>
      </c>
      <c r="D96" s="41">
        <v>1110</v>
      </c>
      <c r="E96" s="41">
        <v>1110</v>
      </c>
      <c r="F96" s="42">
        <v>1110</v>
      </c>
      <c r="G96" s="43">
        <v>0</v>
      </c>
      <c r="H96" s="43">
        <v>0</v>
      </c>
      <c r="I96" s="44">
        <v>103018</v>
      </c>
      <c r="J96" s="62">
        <v>107466704.3</v>
      </c>
      <c r="K96" s="46">
        <v>1.5</v>
      </c>
      <c r="L96" s="47"/>
      <c r="V96" s="7" t="str">
        <f t="shared" si="7"/>
        <v>OKOMUOIL</v>
      </c>
      <c r="W96" s="52">
        <f t="shared" si="11"/>
        <v>0</v>
      </c>
      <c r="X96" s="52">
        <f t="shared" si="8"/>
        <v>1.5</v>
      </c>
      <c r="Y96" s="53">
        <f t="shared" si="9"/>
        <v>103018</v>
      </c>
      <c r="Z96" s="53">
        <f t="shared" si="10"/>
        <v>107466704.3</v>
      </c>
    </row>
    <row r="97" spans="2:26" x14ac:dyDescent="0.3">
      <c r="B97" s="60" t="s">
        <v>118</v>
      </c>
      <c r="C97" s="41">
        <v>1.33</v>
      </c>
      <c r="D97" s="41">
        <v>1.42</v>
      </c>
      <c r="E97" s="41">
        <v>1.3</v>
      </c>
      <c r="F97" s="42">
        <v>1.3</v>
      </c>
      <c r="G97" s="43">
        <v>-3.0000000000000027E-2</v>
      </c>
      <c r="H97" s="43">
        <v>-2.2556390977443628</v>
      </c>
      <c r="I97" s="44">
        <v>3844003</v>
      </c>
      <c r="J97" s="62">
        <v>5234568.5999999996</v>
      </c>
      <c r="K97" s="46">
        <v>0.78082191780821919</v>
      </c>
      <c r="L97" s="47"/>
      <c r="V97" s="7" t="str">
        <f t="shared" si="7"/>
        <v>OMATEK</v>
      </c>
      <c r="W97" s="52">
        <f t="shared" si="11"/>
        <v>-2.2556390977443629E-2</v>
      </c>
      <c r="X97" s="52">
        <f t="shared" si="8"/>
        <v>0.78082191780821919</v>
      </c>
      <c r="Y97" s="53">
        <f t="shared" si="9"/>
        <v>3844003</v>
      </c>
      <c r="Z97" s="53">
        <f t="shared" si="10"/>
        <v>5234568.5999999996</v>
      </c>
    </row>
    <row r="98" spans="2:26" x14ac:dyDescent="0.3">
      <c r="B98" s="60" t="s">
        <v>119</v>
      </c>
      <c r="C98" s="41">
        <v>1480</v>
      </c>
      <c r="D98" s="41">
        <v>1480</v>
      </c>
      <c r="E98" s="41">
        <v>1480</v>
      </c>
      <c r="F98" s="42">
        <v>1480</v>
      </c>
      <c r="G98" s="43">
        <v>0</v>
      </c>
      <c r="H98" s="43">
        <v>0</v>
      </c>
      <c r="I98" s="44">
        <v>235548</v>
      </c>
      <c r="J98" s="62">
        <v>340068400.10000002</v>
      </c>
      <c r="K98" s="46">
        <v>2.1157894736842104</v>
      </c>
      <c r="L98" s="47"/>
      <c r="V98" s="7" t="str">
        <f t="shared" si="7"/>
        <v>PRESCO</v>
      </c>
      <c r="W98" s="52">
        <f t="shared" si="11"/>
        <v>0</v>
      </c>
      <c r="X98" s="52">
        <f t="shared" si="8"/>
        <v>2.1157894736842104</v>
      </c>
      <c r="Y98" s="53">
        <f t="shared" si="9"/>
        <v>235548</v>
      </c>
      <c r="Z98" s="53">
        <f t="shared" si="10"/>
        <v>340068400.10000002</v>
      </c>
    </row>
    <row r="99" spans="2:26" x14ac:dyDescent="0.3">
      <c r="B99" s="60" t="s">
        <v>120</v>
      </c>
      <c r="C99" s="41">
        <v>1.65</v>
      </c>
      <c r="D99" s="61">
        <v>1.65</v>
      </c>
      <c r="E99" s="61">
        <v>1.6</v>
      </c>
      <c r="F99" s="42">
        <v>1.6</v>
      </c>
      <c r="G99" s="43">
        <v>-4.9999999999999822E-2</v>
      </c>
      <c r="H99" s="43">
        <v>-3.0303030303030196</v>
      </c>
      <c r="I99" s="44">
        <v>2870260</v>
      </c>
      <c r="J99" s="62">
        <v>4627852.1900000004</v>
      </c>
      <c r="K99" s="46">
        <v>0.3223140495867769</v>
      </c>
      <c r="L99" s="47"/>
      <c r="V99" s="7" t="str">
        <f t="shared" si="7"/>
        <v>PRESTIGE</v>
      </c>
      <c r="W99" s="52">
        <f t="shared" si="11"/>
        <v>-3.0303030303030196E-2</v>
      </c>
      <c r="X99" s="52">
        <f t="shared" si="8"/>
        <v>0.3223140495867769</v>
      </c>
      <c r="Y99" s="53">
        <f t="shared" si="9"/>
        <v>2870260</v>
      </c>
      <c r="Z99" s="53">
        <f t="shared" si="10"/>
        <v>4627852.1900000004</v>
      </c>
    </row>
    <row r="100" spans="2:26" x14ac:dyDescent="0.3">
      <c r="B100" s="60" t="s">
        <v>121</v>
      </c>
      <c r="C100" s="41">
        <v>41.5</v>
      </c>
      <c r="D100" s="41">
        <v>42</v>
      </c>
      <c r="E100" s="41">
        <v>39</v>
      </c>
      <c r="F100" s="42">
        <v>39</v>
      </c>
      <c r="G100" s="43">
        <v>-2.5</v>
      </c>
      <c r="H100" s="43">
        <v>-6.024096385542169</v>
      </c>
      <c r="I100" s="44">
        <v>20734042</v>
      </c>
      <c r="J100" s="62">
        <v>818791625.89999998</v>
      </c>
      <c r="K100" s="46">
        <v>0.60493827160493829</v>
      </c>
      <c r="L100" s="47"/>
      <c r="V100" s="7" t="str">
        <f t="shared" si="7"/>
        <v>PZ</v>
      </c>
      <c r="W100" s="52">
        <f t="shared" si="11"/>
        <v>-6.0240963855421686E-2</v>
      </c>
      <c r="X100" s="52">
        <f t="shared" si="8"/>
        <v>0.60493827160493829</v>
      </c>
      <c r="Y100" s="53">
        <f t="shared" si="9"/>
        <v>20734042</v>
      </c>
      <c r="Z100" s="53">
        <f t="shared" si="10"/>
        <v>818791625.89999998</v>
      </c>
    </row>
    <row r="101" spans="2:26" x14ac:dyDescent="0.3">
      <c r="B101" s="60" t="s">
        <v>122</v>
      </c>
      <c r="C101" s="41">
        <v>10.199999999999999</v>
      </c>
      <c r="D101" s="61">
        <v>10.199999999999999</v>
      </c>
      <c r="E101" s="61">
        <v>10.199999999999999</v>
      </c>
      <c r="F101" s="42">
        <v>10.199999999999999</v>
      </c>
      <c r="G101" s="43">
        <v>0</v>
      </c>
      <c r="H101" s="43">
        <v>0</v>
      </c>
      <c r="I101" s="44">
        <v>53820</v>
      </c>
      <c r="J101" s="62">
        <v>546985</v>
      </c>
      <c r="K101" s="46">
        <v>1.3129251700680271</v>
      </c>
      <c r="L101" s="47"/>
      <c r="V101" s="7" t="str">
        <f t="shared" si="7"/>
        <v>REDSTAREX</v>
      </c>
      <c r="W101" s="52">
        <f t="shared" si="11"/>
        <v>0</v>
      </c>
      <c r="X101" s="52">
        <f t="shared" si="8"/>
        <v>1.3129251700680271</v>
      </c>
      <c r="Y101" s="53">
        <f t="shared" si="9"/>
        <v>53820</v>
      </c>
      <c r="Z101" s="53">
        <f t="shared" si="10"/>
        <v>546985</v>
      </c>
    </row>
    <row r="102" spans="2:26" x14ac:dyDescent="0.3">
      <c r="B102" s="60" t="s">
        <v>123</v>
      </c>
      <c r="C102" s="41">
        <v>1.2</v>
      </c>
      <c r="D102" s="41">
        <v>1.21</v>
      </c>
      <c r="E102" s="41">
        <v>1.2</v>
      </c>
      <c r="F102" s="42">
        <v>1.2</v>
      </c>
      <c r="G102" s="43">
        <v>0</v>
      </c>
      <c r="H102" s="43">
        <v>0</v>
      </c>
      <c r="I102" s="44">
        <v>3328716</v>
      </c>
      <c r="J102" s="62">
        <v>3999429.62</v>
      </c>
      <c r="K102" s="46">
        <v>0.59999999999999987</v>
      </c>
      <c r="L102" s="47"/>
      <c r="V102" s="7" t="str">
        <f t="shared" si="7"/>
        <v>REGALINS</v>
      </c>
      <c r="W102" s="52">
        <f t="shared" si="11"/>
        <v>0</v>
      </c>
      <c r="X102" s="52">
        <f t="shared" si="8"/>
        <v>0.59999999999999987</v>
      </c>
      <c r="Y102" s="53">
        <f t="shared" si="9"/>
        <v>3328716</v>
      </c>
      <c r="Z102" s="53">
        <f t="shared" si="10"/>
        <v>3999429.62</v>
      </c>
    </row>
    <row r="103" spans="2:26" x14ac:dyDescent="0.3">
      <c r="B103" s="60" t="s">
        <v>124</v>
      </c>
      <c r="C103" s="41">
        <v>2.0499999999999998</v>
      </c>
      <c r="D103" s="41">
        <v>2</v>
      </c>
      <c r="E103" s="41">
        <v>2</v>
      </c>
      <c r="F103" s="42">
        <v>2</v>
      </c>
      <c r="G103" s="43">
        <v>-4.9999999999999822E-2</v>
      </c>
      <c r="H103" s="43">
        <v>-2.4390243902438939</v>
      </c>
      <c r="I103" s="44">
        <v>829975</v>
      </c>
      <c r="J103" s="62">
        <v>1659255.49</v>
      </c>
      <c r="K103" s="46">
        <v>1</v>
      </c>
      <c r="L103" s="47"/>
      <c r="V103" s="7" t="str">
        <f t="shared" si="7"/>
        <v>ROYALEX</v>
      </c>
      <c r="W103" s="52">
        <f t="shared" si="11"/>
        <v>-2.4390243902438939E-2</v>
      </c>
      <c r="X103" s="52">
        <f t="shared" si="8"/>
        <v>1</v>
      </c>
      <c r="Y103" s="53">
        <f t="shared" si="9"/>
        <v>829975</v>
      </c>
      <c r="Z103" s="53">
        <f t="shared" si="10"/>
        <v>1659255.49</v>
      </c>
    </row>
    <row r="104" spans="2:26" x14ac:dyDescent="0.3">
      <c r="B104" s="60" t="s">
        <v>125</v>
      </c>
      <c r="C104" s="41">
        <v>3.53</v>
      </c>
      <c r="D104" s="41">
        <v>3.53</v>
      </c>
      <c r="E104" s="41">
        <v>3.53</v>
      </c>
      <c r="F104" s="42">
        <v>3.53</v>
      </c>
      <c r="G104" s="43">
        <v>0</v>
      </c>
      <c r="H104" s="43">
        <v>0</v>
      </c>
      <c r="I104" s="44">
        <v>732726</v>
      </c>
      <c r="J104" s="62">
        <v>2400617.9300000002</v>
      </c>
      <c r="K104" s="46">
        <v>0.41199999999999992</v>
      </c>
      <c r="L104" s="47"/>
      <c r="V104" s="7" t="str">
        <f t="shared" si="7"/>
        <v>RTBRISCOE</v>
      </c>
      <c r="W104" s="52">
        <f t="shared" si="11"/>
        <v>0</v>
      </c>
      <c r="X104" s="52">
        <f t="shared" si="8"/>
        <v>0.41199999999999992</v>
      </c>
      <c r="Y104" s="53">
        <f t="shared" si="9"/>
        <v>732726</v>
      </c>
      <c r="Z104" s="53">
        <f t="shared" si="10"/>
        <v>2400617.9300000002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141487</v>
      </c>
      <c r="J105" s="62">
        <v>1003886.74</v>
      </c>
      <c r="K105" s="46">
        <v>2.4466019417475726</v>
      </c>
      <c r="L105" s="47"/>
      <c r="V105" s="7" t="str">
        <f t="shared" si="7"/>
        <v>SCOA</v>
      </c>
      <c r="W105" s="52">
        <f t="shared" si="11"/>
        <v>0</v>
      </c>
      <c r="X105" s="52">
        <f t="shared" si="8"/>
        <v>2.4466019417475726</v>
      </c>
      <c r="Y105" s="53">
        <f t="shared" si="9"/>
        <v>141487</v>
      </c>
      <c r="Z105" s="53">
        <f t="shared" si="10"/>
        <v>1003886.74</v>
      </c>
    </row>
    <row r="106" spans="2:26" x14ac:dyDescent="0.3">
      <c r="B106" s="60" t="s">
        <v>127</v>
      </c>
      <c r="C106" s="41">
        <v>5917.2</v>
      </c>
      <c r="D106" s="41">
        <v>5917.2</v>
      </c>
      <c r="E106" s="41">
        <v>5917.2</v>
      </c>
      <c r="F106" s="42">
        <v>5917.2</v>
      </c>
      <c r="G106" s="43">
        <v>0</v>
      </c>
      <c r="H106" s="43">
        <v>0</v>
      </c>
      <c r="I106" s="44">
        <v>87313</v>
      </c>
      <c r="J106" s="62">
        <v>504828886.80000001</v>
      </c>
      <c r="K106" s="46">
        <v>3.8105263157894642E-2</v>
      </c>
      <c r="L106" s="47"/>
      <c r="V106" s="7" t="str">
        <f t="shared" si="7"/>
        <v>SEPLAT</v>
      </c>
      <c r="W106" s="52">
        <f t="shared" si="11"/>
        <v>0</v>
      </c>
      <c r="X106" s="52">
        <f t="shared" si="8"/>
        <v>3.8105263157894642E-2</v>
      </c>
      <c r="Y106" s="53">
        <f t="shared" si="9"/>
        <v>87313</v>
      </c>
      <c r="Z106" s="53">
        <f t="shared" si="10"/>
        <v>504828886.80000001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6766</v>
      </c>
      <c r="J107" s="62">
        <v>2685238.45</v>
      </c>
      <c r="K107" s="46">
        <v>1.3335190860964059</v>
      </c>
      <c r="L107" s="47"/>
      <c r="V107" s="7" t="str">
        <f t="shared" si="7"/>
        <v>SFSREIT</v>
      </c>
      <c r="W107" s="52">
        <f t="shared" si="11"/>
        <v>0</v>
      </c>
      <c r="X107" s="52">
        <f t="shared" si="8"/>
        <v>1.3335190860964059</v>
      </c>
      <c r="Y107" s="53">
        <f t="shared" si="9"/>
        <v>6766</v>
      </c>
      <c r="Z107" s="53">
        <f t="shared" si="10"/>
        <v>2685238.45</v>
      </c>
    </row>
    <row r="108" spans="2:26" x14ac:dyDescent="0.3">
      <c r="B108" s="60" t="s">
        <v>129</v>
      </c>
      <c r="C108" s="41">
        <v>99.5</v>
      </c>
      <c r="D108" s="61">
        <v>89.55</v>
      </c>
      <c r="E108" s="61">
        <v>89.55</v>
      </c>
      <c r="F108" s="42">
        <v>89.55</v>
      </c>
      <c r="G108" s="43">
        <v>-9.9500000000000028</v>
      </c>
      <c r="H108" s="43">
        <v>-10.000000000000004</v>
      </c>
      <c r="I108" s="44">
        <v>363130</v>
      </c>
      <c r="J108" s="62">
        <v>32518291.5</v>
      </c>
      <c r="K108" s="46">
        <v>1.6771300448430488</v>
      </c>
      <c r="L108" s="47"/>
      <c r="V108" s="7" t="str">
        <f t="shared" si="7"/>
        <v>SKYAVN</v>
      </c>
      <c r="W108" s="52">
        <f t="shared" si="11"/>
        <v>-0.10000000000000003</v>
      </c>
      <c r="X108" s="52">
        <f t="shared" si="8"/>
        <v>1.6771300448430488</v>
      </c>
      <c r="Y108" s="53">
        <f t="shared" si="9"/>
        <v>363130</v>
      </c>
      <c r="Z108" s="53">
        <f t="shared" si="10"/>
        <v>32518291.5</v>
      </c>
    </row>
    <row r="109" spans="2:26" x14ac:dyDescent="0.3">
      <c r="B109" s="60" t="s">
        <v>130</v>
      </c>
      <c r="C109" s="41">
        <v>3.88</v>
      </c>
      <c r="D109" s="41">
        <v>4.24</v>
      </c>
      <c r="E109" s="41">
        <v>3.69</v>
      </c>
      <c r="F109" s="42">
        <v>3.69</v>
      </c>
      <c r="G109" s="43">
        <v>-0.18999999999999995</v>
      </c>
      <c r="H109" s="43">
        <v>-4.896907216494844</v>
      </c>
      <c r="I109" s="44">
        <v>3082940</v>
      </c>
      <c r="J109" s="62">
        <v>12146389.439999999</v>
      </c>
      <c r="K109" s="46">
        <v>2.2946428571428568</v>
      </c>
      <c r="L109" s="47"/>
      <c r="V109" s="7" t="str">
        <f t="shared" si="7"/>
        <v>SOVRENINS</v>
      </c>
      <c r="W109" s="52">
        <f t="shared" si="11"/>
        <v>-4.8969072164948439E-2</v>
      </c>
      <c r="X109" s="52">
        <f t="shared" si="8"/>
        <v>2.2946428571428568</v>
      </c>
      <c r="Y109" s="53">
        <f t="shared" si="9"/>
        <v>3082940</v>
      </c>
      <c r="Z109" s="53">
        <f t="shared" si="10"/>
        <v>12146389.439999999</v>
      </c>
    </row>
    <row r="110" spans="2:26" x14ac:dyDescent="0.3">
      <c r="B110" s="60" t="s">
        <v>131</v>
      </c>
      <c r="C110" s="41">
        <v>112</v>
      </c>
      <c r="D110" s="41">
        <v>113</v>
      </c>
      <c r="E110" s="41">
        <v>112.35</v>
      </c>
      <c r="F110" s="42">
        <v>112.35</v>
      </c>
      <c r="G110" s="43">
        <v>0.34999999999999432</v>
      </c>
      <c r="H110" s="43">
        <v>0.31249999999999495</v>
      </c>
      <c r="I110" s="44">
        <v>27570745</v>
      </c>
      <c r="J110" s="62">
        <v>3115224722.5</v>
      </c>
      <c r="K110" s="46">
        <v>0.95052083333333326</v>
      </c>
      <c r="L110" s="47"/>
      <c r="V110" s="7" t="str">
        <f t="shared" si="7"/>
        <v>STANBIC</v>
      </c>
      <c r="W110" s="52">
        <f t="shared" si="11"/>
        <v>3.1249999999999494E-3</v>
      </c>
      <c r="X110" s="52">
        <f t="shared" si="8"/>
        <v>0.95052083333333326</v>
      </c>
      <c r="Y110" s="53">
        <f t="shared" si="9"/>
        <v>27570745</v>
      </c>
      <c r="Z110" s="53">
        <f t="shared" si="10"/>
        <v>3115224722.5</v>
      </c>
    </row>
    <row r="111" spans="2:26" x14ac:dyDescent="0.3">
      <c r="B111" s="60" t="s">
        <v>132</v>
      </c>
      <c r="C111" s="41">
        <v>7.85</v>
      </c>
      <c r="D111" s="61">
        <v>8</v>
      </c>
      <c r="E111" s="61">
        <v>7.65</v>
      </c>
      <c r="F111" s="42">
        <v>8</v>
      </c>
      <c r="G111" s="43">
        <v>0.15000000000000036</v>
      </c>
      <c r="H111" s="43">
        <v>1.9108280254777117</v>
      </c>
      <c r="I111" s="44">
        <v>12133937</v>
      </c>
      <c r="J111" s="62">
        <v>95044397.25</v>
      </c>
      <c r="K111" s="46">
        <v>0.4285714285714286</v>
      </c>
      <c r="L111" s="47"/>
      <c r="V111" s="7" t="str">
        <f t="shared" si="7"/>
        <v>STERLINGNG</v>
      </c>
      <c r="W111" s="52">
        <f t="shared" si="11"/>
        <v>1.9108280254777118E-2</v>
      </c>
      <c r="X111" s="52">
        <f t="shared" si="8"/>
        <v>0.4285714285714286</v>
      </c>
      <c r="Y111" s="53">
        <f t="shared" si="9"/>
        <v>12133937</v>
      </c>
      <c r="Z111" s="53">
        <f t="shared" si="10"/>
        <v>95044397.25</v>
      </c>
    </row>
    <row r="112" spans="2:26" x14ac:dyDescent="0.3">
      <c r="B112" s="60" t="s">
        <v>133</v>
      </c>
      <c r="C112" s="41">
        <v>4.51</v>
      </c>
      <c r="D112" s="61">
        <v>4.96</v>
      </c>
      <c r="E112" s="61">
        <v>4.8</v>
      </c>
      <c r="F112" s="42">
        <v>4.96</v>
      </c>
      <c r="G112" s="43">
        <v>0.45000000000000018</v>
      </c>
      <c r="H112" s="43">
        <v>9.9778270509977869</v>
      </c>
      <c r="I112" s="44">
        <v>1032284</v>
      </c>
      <c r="J112" s="62">
        <v>5000646.8499999996</v>
      </c>
      <c r="K112" s="46">
        <v>-0.53860465116279066</v>
      </c>
      <c r="L112" s="47"/>
      <c r="V112" s="7" t="str">
        <f t="shared" si="7"/>
        <v>SUNUASSUR</v>
      </c>
      <c r="W112" s="52">
        <f t="shared" si="11"/>
        <v>9.9778270509977868E-2</v>
      </c>
      <c r="X112" s="52">
        <f t="shared" si="8"/>
        <v>-0.53860465116279066</v>
      </c>
      <c r="Y112" s="53">
        <f t="shared" si="9"/>
        <v>1032284</v>
      </c>
      <c r="Z112" s="53">
        <f t="shared" si="10"/>
        <v>5000646.8499999996</v>
      </c>
    </row>
    <row r="113" spans="2:34" x14ac:dyDescent="0.3">
      <c r="B113" s="60" t="s">
        <v>134</v>
      </c>
      <c r="C113" s="41">
        <v>2.33</v>
      </c>
      <c r="D113" s="61">
        <v>2.3199999999999998</v>
      </c>
      <c r="E113" s="61">
        <v>2.17</v>
      </c>
      <c r="F113" s="42">
        <v>2.29</v>
      </c>
      <c r="G113" s="43">
        <v>-4.0000000000000036E-2</v>
      </c>
      <c r="H113" s="43">
        <v>-1.7167381974248941</v>
      </c>
      <c r="I113" s="44">
        <v>4447996</v>
      </c>
      <c r="J113" s="62">
        <v>10024230.359999999</v>
      </c>
      <c r="K113" s="46">
        <v>0.11707317073170742</v>
      </c>
      <c r="L113" s="47"/>
      <c r="V113" s="7" t="str">
        <f t="shared" si="7"/>
        <v>TANTALIZER</v>
      </c>
      <c r="W113" s="52">
        <f t="shared" si="11"/>
        <v>-1.7167381974248941E-2</v>
      </c>
      <c r="X113" s="52">
        <f t="shared" si="8"/>
        <v>0.11707317073170742</v>
      </c>
      <c r="Y113" s="53">
        <f t="shared" si="9"/>
        <v>4447996</v>
      </c>
      <c r="Z113" s="53">
        <f t="shared" si="10"/>
        <v>10024230.359999999</v>
      </c>
    </row>
    <row r="114" spans="2:34" x14ac:dyDescent="0.3">
      <c r="B114" s="60" t="s">
        <v>135</v>
      </c>
      <c r="C114" s="41">
        <v>12</v>
      </c>
      <c r="D114" s="41">
        <v>12.5</v>
      </c>
      <c r="E114" s="41">
        <v>11</v>
      </c>
      <c r="F114" s="42">
        <v>12.5</v>
      </c>
      <c r="G114" s="43">
        <v>0.5</v>
      </c>
      <c r="H114" s="43">
        <v>4.1666666666666661</v>
      </c>
      <c r="I114" s="44">
        <v>5342723</v>
      </c>
      <c r="J114" s="62">
        <v>61730349.600000001</v>
      </c>
      <c r="K114" s="46">
        <v>4</v>
      </c>
      <c r="L114" s="47"/>
      <c r="V114" s="7" t="str">
        <f t="shared" si="7"/>
        <v>TIP</v>
      </c>
      <c r="W114" s="52">
        <f t="shared" si="11"/>
        <v>4.1666666666666657E-2</v>
      </c>
      <c r="X114" s="52">
        <f t="shared" si="8"/>
        <v>4</v>
      </c>
      <c r="Y114" s="53">
        <f t="shared" si="9"/>
        <v>5342723</v>
      </c>
      <c r="Z114" s="53">
        <f t="shared" si="10"/>
        <v>61730349.600000001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3852</v>
      </c>
      <c r="J115" s="62">
        <v>2231304</v>
      </c>
      <c r="K115" s="46">
        <v>-8.3094555873925446E-2</v>
      </c>
      <c r="L115" s="47"/>
      <c r="V115" s="7" t="str">
        <f t="shared" si="7"/>
        <v>TOTAL</v>
      </c>
      <c r="W115" s="52">
        <f t="shared" si="11"/>
        <v>0</v>
      </c>
      <c r="X115" s="52">
        <f t="shared" si="8"/>
        <v>-8.3094555873925446E-2</v>
      </c>
      <c r="Y115" s="53">
        <f t="shared" si="9"/>
        <v>3852</v>
      </c>
      <c r="Z115" s="53">
        <f t="shared" si="10"/>
        <v>2231304</v>
      </c>
    </row>
    <row r="116" spans="2:34" x14ac:dyDescent="0.3">
      <c r="B116" s="60" t="s">
        <v>137</v>
      </c>
      <c r="C116" s="41">
        <v>174.9</v>
      </c>
      <c r="D116" s="61">
        <v>174.9</v>
      </c>
      <c r="E116" s="61">
        <v>174.9</v>
      </c>
      <c r="F116" s="42">
        <v>174.9</v>
      </c>
      <c r="G116" s="43">
        <v>0</v>
      </c>
      <c r="H116" s="43">
        <v>0</v>
      </c>
      <c r="I116" s="71">
        <v>9646</v>
      </c>
      <c r="J116" s="62">
        <v>1532874.3</v>
      </c>
      <c r="K116" s="46">
        <v>0.50775862068965516</v>
      </c>
      <c r="V116" s="7" t="str">
        <f t="shared" si="7"/>
        <v>TRANSCOHOT</v>
      </c>
      <c r="W116" s="52">
        <f t="shared" si="11"/>
        <v>0</v>
      </c>
      <c r="X116" s="52">
        <f t="shared" si="8"/>
        <v>0.50775862068965516</v>
      </c>
      <c r="Y116" s="53">
        <f t="shared" si="9"/>
        <v>9646</v>
      </c>
      <c r="Z116" s="53">
        <f t="shared" si="10"/>
        <v>1532874.3</v>
      </c>
    </row>
    <row r="117" spans="2:34" x14ac:dyDescent="0.3">
      <c r="B117" s="60" t="s">
        <v>138</v>
      </c>
      <c r="C117" s="41">
        <v>50</v>
      </c>
      <c r="D117" s="61">
        <v>50</v>
      </c>
      <c r="E117" s="61">
        <v>50</v>
      </c>
      <c r="F117" s="42">
        <v>50</v>
      </c>
      <c r="G117" s="43">
        <v>0</v>
      </c>
      <c r="H117" s="43">
        <v>0</v>
      </c>
      <c r="I117" s="71">
        <v>863838</v>
      </c>
      <c r="J117" s="62">
        <v>40504532.25</v>
      </c>
      <c r="K117" s="46">
        <v>0.14942528735632177</v>
      </c>
      <c r="V117" s="7" t="str">
        <f t="shared" si="7"/>
        <v>TRANSCORP</v>
      </c>
      <c r="W117" s="52">
        <f t="shared" si="11"/>
        <v>0</v>
      </c>
      <c r="X117" s="52">
        <f t="shared" si="8"/>
        <v>0.14942528735632177</v>
      </c>
      <c r="Y117" s="53">
        <f t="shared" si="9"/>
        <v>863838</v>
      </c>
      <c r="Z117" s="53">
        <f t="shared" si="10"/>
        <v>40504532.25</v>
      </c>
    </row>
    <row r="118" spans="2:34" x14ac:dyDescent="0.3">
      <c r="B118" s="60" t="s">
        <v>139</v>
      </c>
      <c r="C118" s="41">
        <v>342</v>
      </c>
      <c r="D118" s="41">
        <v>342</v>
      </c>
      <c r="E118" s="41">
        <v>342</v>
      </c>
      <c r="F118" s="42">
        <v>342</v>
      </c>
      <c r="G118" s="43">
        <v>0</v>
      </c>
      <c r="H118" s="43">
        <v>0</v>
      </c>
      <c r="I118" s="44">
        <v>25198</v>
      </c>
      <c r="J118" s="62">
        <v>7755944.4000000004</v>
      </c>
      <c r="K118" s="46">
        <v>-4.9736037788274512E-2</v>
      </c>
      <c r="V118" s="7" t="str">
        <f t="shared" si="7"/>
        <v>TRANSPOWER</v>
      </c>
      <c r="W118" s="52">
        <f t="shared" si="11"/>
        <v>0</v>
      </c>
      <c r="X118" s="52">
        <f t="shared" si="8"/>
        <v>-4.9736037788274512E-2</v>
      </c>
      <c r="Y118" s="53">
        <f t="shared" si="9"/>
        <v>25198</v>
      </c>
      <c r="Z118" s="53">
        <f t="shared" si="10"/>
        <v>7755944.4000000004</v>
      </c>
    </row>
    <row r="119" spans="2:34" x14ac:dyDescent="0.3">
      <c r="B119" s="60" t="s">
        <v>140</v>
      </c>
      <c r="C119" s="41">
        <v>4.91</v>
      </c>
      <c r="D119" s="41">
        <v>4.91</v>
      </c>
      <c r="E119" s="41">
        <v>4.91</v>
      </c>
      <c r="F119" s="42">
        <v>4.91</v>
      </c>
      <c r="G119" s="43">
        <v>0</v>
      </c>
      <c r="H119" s="43">
        <v>0</v>
      </c>
      <c r="I119" s="44">
        <v>43165</v>
      </c>
      <c r="J119" s="62">
        <v>191461.32</v>
      </c>
      <c r="K119" s="46">
        <v>1.3951219512195125</v>
      </c>
      <c r="V119" s="7" t="str">
        <f t="shared" si="7"/>
        <v>TRIPPLEG</v>
      </c>
      <c r="W119" s="52">
        <f t="shared" si="11"/>
        <v>0</v>
      </c>
      <c r="X119" s="52">
        <f t="shared" si="8"/>
        <v>1.3951219512195125</v>
      </c>
      <c r="Y119" s="53">
        <f t="shared" si="9"/>
        <v>43165</v>
      </c>
      <c r="Z119" s="53">
        <f t="shared" si="10"/>
        <v>191461.32</v>
      </c>
    </row>
    <row r="120" spans="2:34" x14ac:dyDescent="0.3">
      <c r="B120" s="60" t="s">
        <v>141</v>
      </c>
      <c r="C120" s="41">
        <v>65</v>
      </c>
      <c r="D120" s="41">
        <v>65</v>
      </c>
      <c r="E120" s="41">
        <v>64</v>
      </c>
      <c r="F120" s="42">
        <v>65</v>
      </c>
      <c r="G120" s="43">
        <v>0</v>
      </c>
      <c r="H120" s="43">
        <v>0</v>
      </c>
      <c r="I120" s="44">
        <v>16658087</v>
      </c>
      <c r="J120" s="62">
        <v>1078577630.3</v>
      </c>
      <c r="K120" s="46">
        <v>1.066772655007949</v>
      </c>
      <c r="V120" s="7" t="str">
        <f t="shared" si="7"/>
        <v>UACN</v>
      </c>
      <c r="W120" s="52">
        <f t="shared" si="11"/>
        <v>0</v>
      </c>
      <c r="X120" s="52">
        <f t="shared" si="8"/>
        <v>1.066772655007949</v>
      </c>
      <c r="Y120" s="53">
        <f t="shared" si="9"/>
        <v>16658087</v>
      </c>
      <c r="Z120" s="53">
        <f t="shared" si="10"/>
        <v>1078577630.3</v>
      </c>
    </row>
    <row r="121" spans="2:34" x14ac:dyDescent="0.3">
      <c r="B121" s="60" t="s">
        <v>142</v>
      </c>
      <c r="C121" s="41">
        <v>40.5</v>
      </c>
      <c r="D121" s="41">
        <v>40.5</v>
      </c>
      <c r="E121" s="41">
        <v>39.5</v>
      </c>
      <c r="F121" s="42">
        <v>39.5</v>
      </c>
      <c r="G121" s="43">
        <v>-1</v>
      </c>
      <c r="H121" s="43">
        <v>-2.4691358024691357</v>
      </c>
      <c r="I121" s="44">
        <v>18991778</v>
      </c>
      <c r="J121" s="62">
        <v>763528937.14999998</v>
      </c>
      <c r="K121" s="46">
        <v>0.16176470588235303</v>
      </c>
      <c r="V121" s="7" t="str">
        <f t="shared" si="7"/>
        <v>UBA</v>
      </c>
      <c r="W121" s="52">
        <f t="shared" si="11"/>
        <v>-2.4691358024691357E-2</v>
      </c>
      <c r="X121" s="52">
        <f t="shared" si="8"/>
        <v>0.16176470588235303</v>
      </c>
      <c r="Y121" s="53">
        <f t="shared" si="9"/>
        <v>18991778</v>
      </c>
      <c r="Z121" s="53">
        <f t="shared" si="10"/>
        <v>763528937.14999998</v>
      </c>
    </row>
    <row r="122" spans="2:34" x14ac:dyDescent="0.3">
      <c r="B122" s="60" t="s">
        <v>143</v>
      </c>
      <c r="C122" s="41">
        <v>18</v>
      </c>
      <c r="D122" s="61">
        <v>18.3</v>
      </c>
      <c r="E122" s="61">
        <v>17.95</v>
      </c>
      <c r="F122" s="42">
        <v>17.95</v>
      </c>
      <c r="G122" s="43">
        <v>-5.0000000000000711E-2</v>
      </c>
      <c r="H122" s="43">
        <v>-0.27777777777778173</v>
      </c>
      <c r="I122" s="44">
        <v>6024162</v>
      </c>
      <c r="J122" s="62">
        <v>109015212.90000001</v>
      </c>
      <c r="K122" s="46">
        <v>-0.12009803921568629</v>
      </c>
      <c r="V122" s="7" t="str">
        <f t="shared" si="7"/>
        <v>UCAP</v>
      </c>
      <c r="W122" s="52">
        <f t="shared" si="11"/>
        <v>-2.7777777777778173E-3</v>
      </c>
      <c r="X122" s="52">
        <f t="shared" si="8"/>
        <v>-0.12009803921568629</v>
      </c>
      <c r="Y122" s="53">
        <f t="shared" si="9"/>
        <v>6024162</v>
      </c>
      <c r="Z122" s="53">
        <f t="shared" si="10"/>
        <v>109015212.90000001</v>
      </c>
    </row>
    <row r="123" spans="2:34" x14ac:dyDescent="0.3">
      <c r="B123" s="60" t="s">
        <v>144</v>
      </c>
      <c r="C123" s="41">
        <v>51.85</v>
      </c>
      <c r="D123" s="41">
        <v>51.85</v>
      </c>
      <c r="E123" s="41">
        <v>51.85</v>
      </c>
      <c r="F123" s="42">
        <v>51.85</v>
      </c>
      <c r="G123" s="43">
        <v>0</v>
      </c>
      <c r="H123" s="43">
        <v>0</v>
      </c>
      <c r="I123" s="44">
        <v>12094</v>
      </c>
      <c r="J123" s="62">
        <v>629673.35</v>
      </c>
      <c r="K123" s="46">
        <v>0.41666666666666674</v>
      </c>
      <c r="V123" s="7" t="str">
        <f t="shared" si="7"/>
        <v>UHOMREIT</v>
      </c>
      <c r="W123" s="52">
        <f t="shared" si="11"/>
        <v>0</v>
      </c>
      <c r="X123" s="52">
        <f t="shared" si="8"/>
        <v>0.41666666666666674</v>
      </c>
      <c r="Y123" s="53">
        <f t="shared" si="9"/>
        <v>12094</v>
      </c>
      <c r="Z123" s="53">
        <f t="shared" si="10"/>
        <v>629673.35</v>
      </c>
    </row>
    <row r="124" spans="2:34" x14ac:dyDescent="0.3">
      <c r="B124" s="60" t="s">
        <v>145</v>
      </c>
      <c r="C124" s="41">
        <v>73.7</v>
      </c>
      <c r="D124" s="41">
        <v>73.7</v>
      </c>
      <c r="E124" s="41">
        <v>73.7</v>
      </c>
      <c r="F124" s="42">
        <v>73.7</v>
      </c>
      <c r="G124" s="43">
        <v>0</v>
      </c>
      <c r="H124" s="43">
        <v>0</v>
      </c>
      <c r="I124" s="44">
        <v>425387</v>
      </c>
      <c r="J124" s="62">
        <v>31443629.550000001</v>
      </c>
      <c r="K124" s="46">
        <v>1.2367223065250377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UNILEVER</v>
      </c>
      <c r="W124" s="52">
        <f t="shared" si="11"/>
        <v>0</v>
      </c>
      <c r="X124" s="52">
        <f t="shared" si="8"/>
        <v>1.2367223065250377</v>
      </c>
      <c r="Y124" s="53">
        <f t="shared" si="9"/>
        <v>425387</v>
      </c>
      <c r="Z124" s="53">
        <f t="shared" si="10"/>
        <v>31443629.550000001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7.75</v>
      </c>
      <c r="D125" s="41">
        <v>7.75</v>
      </c>
      <c r="E125" s="41">
        <v>7.75</v>
      </c>
      <c r="F125" s="42">
        <v>7.75</v>
      </c>
      <c r="G125" s="43">
        <v>0</v>
      </c>
      <c r="H125" s="43">
        <v>0</v>
      </c>
      <c r="I125" s="44">
        <v>57734</v>
      </c>
      <c r="J125" s="62">
        <v>438093.85</v>
      </c>
      <c r="K125" s="46">
        <v>7.638888888888884E-2</v>
      </c>
      <c r="V125" s="7" t="str">
        <f t="shared" si="7"/>
        <v>UNIONDICON</v>
      </c>
      <c r="W125" s="52">
        <f t="shared" si="11"/>
        <v>0</v>
      </c>
      <c r="X125" s="52">
        <f t="shared" si="8"/>
        <v>7.638888888888884E-2</v>
      </c>
      <c r="Y125" s="53">
        <f t="shared" si="9"/>
        <v>57734</v>
      </c>
      <c r="Z125" s="53">
        <f t="shared" si="10"/>
        <v>438093.85</v>
      </c>
    </row>
    <row r="126" spans="2:34" x14ac:dyDescent="0.3">
      <c r="B126" s="60" t="s">
        <v>147</v>
      </c>
      <c r="C126" s="41">
        <v>1.21</v>
      </c>
      <c r="D126" s="41">
        <v>1.21</v>
      </c>
      <c r="E126" s="41">
        <v>1.1299999999999999</v>
      </c>
      <c r="F126" s="42">
        <v>1.21</v>
      </c>
      <c r="G126" s="43">
        <v>0</v>
      </c>
      <c r="H126" s="43">
        <v>0</v>
      </c>
      <c r="I126" s="44">
        <v>16234003</v>
      </c>
      <c r="J126" s="62">
        <v>19154445.079999998</v>
      </c>
      <c r="K126" s="46">
        <v>0.83333333333333326</v>
      </c>
      <c r="V126" s="7" t="str">
        <f t="shared" si="7"/>
        <v>UNIVINSURE</v>
      </c>
      <c r="W126" s="52">
        <f t="shared" si="11"/>
        <v>0</v>
      </c>
      <c r="X126" s="52">
        <f t="shared" si="8"/>
        <v>0.83333333333333326</v>
      </c>
      <c r="Y126" s="53">
        <f t="shared" si="9"/>
        <v>16234003</v>
      </c>
      <c r="Z126" s="53">
        <f t="shared" si="10"/>
        <v>19154445.079999998</v>
      </c>
    </row>
    <row r="127" spans="2:34" x14ac:dyDescent="0.3">
      <c r="B127" s="60" t="s">
        <v>148</v>
      </c>
      <c r="C127" s="41">
        <v>6.15</v>
      </c>
      <c r="D127" s="41">
        <v>6</v>
      </c>
      <c r="E127" s="41">
        <v>5.54</v>
      </c>
      <c r="F127" s="42">
        <v>5.54</v>
      </c>
      <c r="G127" s="43">
        <v>-0.61000000000000032</v>
      </c>
      <c r="H127" s="43">
        <v>-9.9186991869918746</v>
      </c>
      <c r="I127" s="44">
        <v>1716038</v>
      </c>
      <c r="J127" s="62">
        <v>10003624.720000001</v>
      </c>
      <c r="K127" s="46">
        <v>2.4842767295597481</v>
      </c>
      <c r="V127" s="7" t="str">
        <f t="shared" si="7"/>
        <v>UPDC</v>
      </c>
      <c r="W127" s="52">
        <f t="shared" si="11"/>
        <v>-9.918699186991875E-2</v>
      </c>
      <c r="X127" s="52">
        <f t="shared" si="8"/>
        <v>2.4842767295597481</v>
      </c>
      <c r="Y127" s="53">
        <f t="shared" si="9"/>
        <v>1716038</v>
      </c>
      <c r="Z127" s="53">
        <f t="shared" si="10"/>
        <v>10003624.720000001</v>
      </c>
    </row>
    <row r="128" spans="2:34" x14ac:dyDescent="0.3">
      <c r="B128" s="60" t="s">
        <v>149</v>
      </c>
      <c r="C128" s="41">
        <v>7.05</v>
      </c>
      <c r="D128" s="41">
        <v>7.05</v>
      </c>
      <c r="E128" s="41">
        <v>7.05</v>
      </c>
      <c r="F128" s="42">
        <v>7.05</v>
      </c>
      <c r="G128" s="43">
        <v>0</v>
      </c>
      <c r="H128" s="43">
        <v>0</v>
      </c>
      <c r="I128" s="44">
        <v>673607</v>
      </c>
      <c r="J128" s="62">
        <v>4741163.05</v>
      </c>
      <c r="K128" s="46">
        <v>0.40999999999999992</v>
      </c>
      <c r="V128" s="7" t="str">
        <f t="shared" si="7"/>
        <v>UPDCREIT</v>
      </c>
      <c r="W128" s="52">
        <f t="shared" si="11"/>
        <v>0</v>
      </c>
      <c r="X128" s="52">
        <f t="shared" si="8"/>
        <v>0.40999999999999992</v>
      </c>
      <c r="Y128" s="53">
        <f t="shared" si="9"/>
        <v>673607</v>
      </c>
      <c r="Z128" s="53">
        <f t="shared" si="10"/>
        <v>4741163.05</v>
      </c>
    </row>
    <row r="129" spans="2:26" x14ac:dyDescent="0.3">
      <c r="B129" s="60" t="s">
        <v>150</v>
      </c>
      <c r="C129" s="41">
        <v>5</v>
      </c>
      <c r="D129" s="41">
        <v>5.05</v>
      </c>
      <c r="E129" s="41">
        <v>5</v>
      </c>
      <c r="F129" s="42">
        <v>5</v>
      </c>
      <c r="G129" s="43">
        <v>0</v>
      </c>
      <c r="H129" s="43">
        <v>0</v>
      </c>
      <c r="I129" s="44">
        <v>1298417</v>
      </c>
      <c r="J129" s="62">
        <v>6768294.8499999996</v>
      </c>
      <c r="K129" s="46">
        <v>0.29870129870129869</v>
      </c>
      <c r="V129" s="7" t="str">
        <f t="shared" si="7"/>
        <v>UPL</v>
      </c>
      <c r="W129" s="52">
        <f t="shared" si="11"/>
        <v>0</v>
      </c>
      <c r="X129" s="52">
        <f t="shared" si="8"/>
        <v>0.29870129870129869</v>
      </c>
      <c r="Y129" s="53">
        <f t="shared" si="9"/>
        <v>1298417</v>
      </c>
      <c r="Z129" s="53">
        <f t="shared" si="10"/>
        <v>6768294.8499999996</v>
      </c>
    </row>
    <row r="130" spans="2:26" x14ac:dyDescent="0.3">
      <c r="B130" s="60" t="s">
        <v>151</v>
      </c>
      <c r="C130" s="41">
        <v>1.98</v>
      </c>
      <c r="D130" s="41">
        <v>2.0499999999999998</v>
      </c>
      <c r="E130" s="41">
        <v>1.96</v>
      </c>
      <c r="F130" s="42">
        <v>1.98</v>
      </c>
      <c r="G130" s="43">
        <v>0</v>
      </c>
      <c r="H130" s="43">
        <v>0</v>
      </c>
      <c r="I130" s="44">
        <v>2935639</v>
      </c>
      <c r="J130" s="62">
        <v>5815671</v>
      </c>
      <c r="K130" s="46">
        <v>0.45588235294117641</v>
      </c>
      <c r="V130" s="7" t="str">
        <f t="shared" si="7"/>
        <v>VERITASKAP</v>
      </c>
      <c r="W130" s="52">
        <f t="shared" si="11"/>
        <v>0</v>
      </c>
      <c r="X130" s="52">
        <f t="shared" si="8"/>
        <v>0.45588235294117641</v>
      </c>
      <c r="Y130" s="53">
        <f t="shared" si="9"/>
        <v>2935639</v>
      </c>
      <c r="Z130" s="53">
        <f t="shared" si="10"/>
        <v>5815671</v>
      </c>
    </row>
    <row r="131" spans="2:26" x14ac:dyDescent="0.3">
      <c r="B131" s="60" t="s">
        <v>152</v>
      </c>
      <c r="C131" s="41">
        <v>10.75</v>
      </c>
      <c r="D131" s="41">
        <v>10.9</v>
      </c>
      <c r="E131" s="41">
        <v>10.9</v>
      </c>
      <c r="F131" s="42">
        <v>10.9</v>
      </c>
      <c r="G131" s="43">
        <v>0.15000000000000036</v>
      </c>
      <c r="H131" s="43">
        <v>1.3953488372093057</v>
      </c>
      <c r="I131" s="44">
        <v>1396154</v>
      </c>
      <c r="J131" s="62">
        <v>15168709.300000001</v>
      </c>
      <c r="K131" s="46">
        <v>-0.75450450450450446</v>
      </c>
      <c r="V131" s="7" t="str">
        <f t="shared" si="7"/>
        <v>VFDGROUP</v>
      </c>
      <c r="W131" s="52">
        <f t="shared" si="11"/>
        <v>1.3953488372093058E-2</v>
      </c>
      <c r="X131" s="52">
        <f t="shared" si="8"/>
        <v>-0.75450450450450446</v>
      </c>
      <c r="Y131" s="53">
        <f t="shared" si="9"/>
        <v>1396154</v>
      </c>
      <c r="Z131" s="53">
        <f t="shared" si="10"/>
        <v>15168709.300000001</v>
      </c>
    </row>
    <row r="132" spans="2:26" x14ac:dyDescent="0.3">
      <c r="B132" s="60" t="s">
        <v>153</v>
      </c>
      <c r="C132" s="41">
        <v>94</v>
      </c>
      <c r="D132" s="41">
        <v>94</v>
      </c>
      <c r="E132" s="41">
        <v>94</v>
      </c>
      <c r="F132" s="42">
        <v>94</v>
      </c>
      <c r="G132" s="43">
        <v>0</v>
      </c>
      <c r="H132" s="43">
        <v>0</v>
      </c>
      <c r="I132" s="44">
        <v>426098</v>
      </c>
      <c r="J132" s="62">
        <v>36214234.75</v>
      </c>
      <c r="K132" s="46">
        <v>3.0869565217391308</v>
      </c>
      <c r="V132" s="7" t="str">
        <f t="shared" si="7"/>
        <v>VITAFOAM</v>
      </c>
      <c r="W132" s="52">
        <f t="shared" si="11"/>
        <v>0</v>
      </c>
      <c r="X132" s="52">
        <f t="shared" si="8"/>
        <v>3.0869565217391308</v>
      </c>
      <c r="Y132" s="53">
        <f t="shared" si="9"/>
        <v>426098</v>
      </c>
      <c r="Z132" s="53">
        <f t="shared" si="10"/>
        <v>36214234.75</v>
      </c>
    </row>
    <row r="133" spans="2:26" x14ac:dyDescent="0.3">
      <c r="B133" s="60" t="s">
        <v>154</v>
      </c>
      <c r="C133" s="41">
        <v>140</v>
      </c>
      <c r="D133" s="41">
        <v>140</v>
      </c>
      <c r="E133" s="41">
        <v>140</v>
      </c>
      <c r="F133" s="42">
        <v>140</v>
      </c>
      <c r="G133" s="43">
        <v>0</v>
      </c>
      <c r="H133" s="43">
        <v>0</v>
      </c>
      <c r="I133" s="44">
        <v>1817172</v>
      </c>
      <c r="J133" s="62">
        <v>248219345.55000001</v>
      </c>
      <c r="K133" s="46">
        <v>1.0014295925661187</v>
      </c>
      <c r="V133" s="7" t="str">
        <f t="shared" si="7"/>
        <v>WAPCO</v>
      </c>
      <c r="W133" s="52">
        <f t="shared" si="11"/>
        <v>0</v>
      </c>
      <c r="X133" s="52">
        <f t="shared" si="8"/>
        <v>1.0014295925661187</v>
      </c>
      <c r="Y133" s="53">
        <f t="shared" si="9"/>
        <v>1817172</v>
      </c>
      <c r="Z133" s="53">
        <f t="shared" si="10"/>
        <v>248219345.55000001</v>
      </c>
    </row>
    <row r="134" spans="2:26" x14ac:dyDescent="0.3">
      <c r="B134" s="60" t="s">
        <v>155</v>
      </c>
      <c r="C134" s="41">
        <v>3</v>
      </c>
      <c r="D134" s="41">
        <v>3.09</v>
      </c>
      <c r="E134" s="41">
        <v>2.9</v>
      </c>
      <c r="F134" s="42">
        <v>2.9</v>
      </c>
      <c r="G134" s="43">
        <v>-0.10000000000000009</v>
      </c>
      <c r="H134" s="43">
        <v>-3.3333333333333361</v>
      </c>
      <c r="I134" s="44">
        <v>8508964</v>
      </c>
      <c r="J134" s="62">
        <v>24748841.739999998</v>
      </c>
      <c r="K134" s="46">
        <v>0.28888888888888875</v>
      </c>
      <c r="V134" s="7" t="str">
        <f t="shared" si="7"/>
        <v>WAPIC</v>
      </c>
      <c r="W134" s="52">
        <f t="shared" si="11"/>
        <v>-3.3333333333333361E-2</v>
      </c>
      <c r="X134" s="52">
        <f t="shared" si="8"/>
        <v>0.28888888888888875</v>
      </c>
      <c r="Y134" s="53">
        <f t="shared" si="9"/>
        <v>8508964</v>
      </c>
      <c r="Z134" s="53">
        <f t="shared" si="10"/>
        <v>24748841.739999998</v>
      </c>
    </row>
    <row r="135" spans="2:26" x14ac:dyDescent="0.3">
      <c r="B135" s="60" t="s">
        <v>156</v>
      </c>
      <c r="C135" s="41">
        <v>20.45</v>
      </c>
      <c r="D135" s="41">
        <v>20.45</v>
      </c>
      <c r="E135" s="41">
        <v>20.45</v>
      </c>
      <c r="F135" s="42">
        <v>20.45</v>
      </c>
      <c r="G135" s="43">
        <v>0</v>
      </c>
      <c r="H135" s="43">
        <v>0</v>
      </c>
      <c r="I135" s="44">
        <v>1326289</v>
      </c>
      <c r="J135" s="62">
        <v>25557328.5</v>
      </c>
      <c r="K135" s="46">
        <v>1.2472527472527473</v>
      </c>
      <c r="V135" s="7" t="str">
        <f t="shared" si="7"/>
        <v>WEMABANK</v>
      </c>
      <c r="W135" s="52">
        <f t="shared" si="11"/>
        <v>0</v>
      </c>
      <c r="X135" s="52">
        <f t="shared" si="8"/>
        <v>1.2472527472527473</v>
      </c>
      <c r="Y135" s="53">
        <f t="shared" si="9"/>
        <v>1326289</v>
      </c>
      <c r="Z135" s="53">
        <f t="shared" si="10"/>
        <v>25557328.5</v>
      </c>
    </row>
    <row r="136" spans="2:26" x14ac:dyDescent="0.3">
      <c r="B136" s="60" t="s">
        <v>157</v>
      </c>
      <c r="C136" s="41">
        <v>63</v>
      </c>
      <c r="D136" s="41">
        <v>62.95</v>
      </c>
      <c r="E136" s="41">
        <v>60.4</v>
      </c>
      <c r="F136" s="42">
        <v>61.55</v>
      </c>
      <c r="G136" s="43">
        <v>-1.4500000000000028</v>
      </c>
      <c r="H136" s="43">
        <v>-2.3015873015873063</v>
      </c>
      <c r="I136" s="44">
        <v>38275830</v>
      </c>
      <c r="J136" s="62">
        <v>2378339602.2999992</v>
      </c>
      <c r="K136" s="46">
        <v>0.3527472527472526</v>
      </c>
      <c r="V136" s="7" t="str">
        <f t="shared" si="7"/>
        <v>ZENITHBANK</v>
      </c>
      <c r="W136" s="52">
        <f t="shared" si="11"/>
        <v>-2.3015873015873062E-2</v>
      </c>
      <c r="X136" s="52">
        <f t="shared" si="8"/>
        <v>0.3527472527472526</v>
      </c>
      <c r="Y136" s="53">
        <f t="shared" si="9"/>
        <v>38275830</v>
      </c>
      <c r="Z136" s="53">
        <f t="shared" si="10"/>
        <v>2378339602.2999992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2025-11-04T13:57:32Z</dcterms:created>
  <dcterms:modified xsi:type="dcterms:W3CDTF">2025-11-04T13:58:26Z</dcterms:modified>
</cp:coreProperties>
</file>