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FA73B83-9D6F-4110-9146-9F178A5DE457}" xr6:coauthVersionLast="47" xr6:coauthVersionMax="47" xr10:uidLastSave="{00000000-0000-0000-0000-000000000000}"/>
  <bookViews>
    <workbookView xWindow="-108" yWindow="-108" windowWidth="23256" windowHeight="12456" xr2:uid="{F997FB87-CACA-426D-B2DF-292FD3391FC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Y17" i="1"/>
  <c r="X17" i="1"/>
  <c r="V17" i="1"/>
  <c r="W17" i="1"/>
  <c r="Z16" i="1"/>
  <c r="Y16" i="1"/>
  <c r="W16" i="1"/>
  <c r="V16" i="1"/>
  <c r="X16" i="1"/>
  <c r="Z15" i="1"/>
  <c r="Y15" i="1"/>
  <c r="X15" i="1"/>
  <c r="V15" i="1"/>
  <c r="W15" i="1"/>
  <c r="AQ14" i="1"/>
  <c r="AP14" i="1" s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Z10" i="1"/>
  <c r="Y10" i="1"/>
  <c r="X10" i="1"/>
  <c r="W10" i="1"/>
  <c r="V10" i="1"/>
  <c r="Z9" i="1"/>
  <c r="Y9" i="1"/>
  <c r="W9" i="1"/>
  <c r="V9" i="1"/>
  <c r="X9" i="1"/>
  <c r="T8" i="1"/>
  <c r="AT16" i="1" l="1"/>
  <c r="AS16" i="1" s="1"/>
  <c r="AQ11" i="1"/>
  <c r="AP11" i="1" s="1"/>
  <c r="AQ16" i="1"/>
  <c r="AP16" i="1" s="1"/>
  <c r="AT11" i="1"/>
  <c r="AS11" i="1" s="1"/>
  <c r="AN17" i="1"/>
  <c r="AM17" i="1" s="1"/>
  <c r="AK15" i="1"/>
  <c r="AJ15" i="1" s="1"/>
  <c r="AN9" i="1"/>
  <c r="AM9" i="1" s="1"/>
  <c r="AN13" i="1"/>
  <c r="AM13" i="1" s="1"/>
  <c r="AN14" i="1"/>
  <c r="AM14" i="1" s="1"/>
  <c r="AK12" i="1"/>
  <c r="AJ12" i="1" s="1"/>
  <c r="AN11" i="1"/>
  <c r="AM11" i="1" s="1"/>
  <c r="AK17" i="1"/>
  <c r="AJ17" i="1" s="1"/>
  <c r="AK9" i="1"/>
  <c r="AJ9" i="1" s="1"/>
  <c r="AK11" i="1"/>
  <c r="AJ11" i="1" s="1"/>
  <c r="AN16" i="1"/>
  <c r="AM16" i="1" s="1"/>
  <c r="AK14" i="1"/>
  <c r="AJ14" i="1" s="1"/>
  <c r="AK13" i="1"/>
  <c r="AJ13" i="1" s="1"/>
  <c r="AN18" i="1"/>
  <c r="AM18" i="1" s="1"/>
  <c r="AK16" i="1"/>
  <c r="AJ16" i="1" s="1"/>
  <c r="AN10" i="1"/>
  <c r="AM10" i="1" s="1"/>
  <c r="AN15" i="1"/>
  <c r="AM15" i="1" s="1"/>
  <c r="AK18" i="1"/>
  <c r="AJ18" i="1" s="1"/>
  <c r="W11" i="1"/>
  <c r="AC16" i="1" s="1"/>
  <c r="AT13" i="1"/>
  <c r="AS13" i="1" s="1"/>
  <c r="AQ15" i="1"/>
  <c r="AP15" i="1" s="1"/>
  <c r="AQ9" i="1"/>
  <c r="AP9" i="1" s="1"/>
  <c r="AQ17" i="1"/>
  <c r="AP17" i="1" s="1"/>
  <c r="AK10" i="1"/>
  <c r="AJ10" i="1" s="1"/>
  <c r="AC14" i="1"/>
  <c r="AN12" i="1"/>
  <c r="AM12" i="1" s="1"/>
  <c r="AQ12" i="1"/>
  <c r="AP12" i="1" s="1"/>
  <c r="AT14" i="1"/>
  <c r="AS14" i="1" s="1"/>
  <c r="Q21" i="1"/>
  <c r="AQ10" i="1"/>
  <c r="AP10" i="1" s="1"/>
  <c r="AT12" i="1"/>
  <c r="AS12" i="1" s="1"/>
  <c r="AQ18" i="1"/>
  <c r="AP18" i="1" s="1"/>
  <c r="AQ13" i="1"/>
  <c r="AP13" i="1" s="1"/>
  <c r="AT15" i="1"/>
  <c r="AS15" i="1" s="1"/>
  <c r="AT10" i="1"/>
  <c r="AS10" i="1" s="1"/>
  <c r="AT18" i="1"/>
  <c r="AS18" i="1" s="1"/>
  <c r="AT9" i="1"/>
  <c r="AS9" i="1" s="1"/>
  <c r="AT17" i="1"/>
  <c r="AS17" i="1" s="1"/>
  <c r="AH5" i="1" l="1"/>
  <c r="AH12" i="1" s="1"/>
  <c r="AG12" i="1" s="1" a="1"/>
  <c r="AG12" i="1" s="1"/>
  <c r="AE14" i="1"/>
  <c r="AD14" i="1" s="1"/>
  <c r="AC10" i="1"/>
  <c r="AE15" i="1"/>
  <c r="AD15" i="1" s="1"/>
  <c r="AE16" i="1"/>
  <c r="AD16" i="1" s="1"/>
  <c r="AC11" i="1"/>
  <c r="AB11" i="1" s="1" a="1"/>
  <c r="AB11" i="1" s="1"/>
  <c r="AE13" i="1"/>
  <c r="AD13" i="1" s="1"/>
  <c r="AC13" i="1"/>
  <c r="AC18" i="1"/>
  <c r="AC12" i="1"/>
  <c r="AE10" i="1"/>
  <c r="AD10" i="1" s="1"/>
  <c r="AH13" i="1"/>
  <c r="AH18" i="1"/>
  <c r="AH10" i="1"/>
  <c r="AH17" i="1"/>
  <c r="AH11" i="1"/>
  <c r="AH15" i="1"/>
  <c r="AH9" i="1"/>
  <c r="AG9" i="1" s="1" a="1"/>
  <c r="AG9" i="1" s="1"/>
  <c r="AH14" i="1"/>
  <c r="AH16" i="1"/>
  <c r="AC15" i="1"/>
  <c r="AE9" i="1"/>
  <c r="AD9" i="1" s="1"/>
  <c r="AE18" i="1"/>
  <c r="AD18" i="1" s="1"/>
  <c r="AC9" i="1"/>
  <c r="AB9" i="1" s="1" a="1"/>
  <c r="AB9" i="1" s="1"/>
  <c r="AE17" i="1"/>
  <c r="AD17" i="1" s="1"/>
  <c r="AE11" i="1"/>
  <c r="AD11" i="1" s="1"/>
  <c r="AE12" i="1"/>
  <c r="AD12" i="1" s="1"/>
  <c r="AC17" i="1"/>
  <c r="AG14" i="1" l="1" a="1"/>
  <c r="AG14" i="1" s="1"/>
  <c r="AG13" i="1" a="1"/>
  <c r="AG13" i="1" s="1"/>
  <c r="AB10" i="1" a="1"/>
  <c r="AB10" i="1" s="1"/>
  <c r="AB12" i="1" a="1"/>
  <c r="AB12" i="1" s="1"/>
  <c r="AG11" i="1" a="1"/>
  <c r="AG11" i="1" s="1"/>
  <c r="AG17" i="1" a="1"/>
  <c r="AG17" i="1" s="1"/>
  <c r="AB18" i="1" a="1"/>
  <c r="AB18" i="1" s="1"/>
  <c r="AG15" i="1" a="1"/>
  <c r="AG15" i="1" s="1"/>
  <c r="AB15" i="1" a="1"/>
  <c r="AB15" i="1" s="1"/>
  <c r="AG10" i="1" a="1"/>
  <c r="AG10" i="1" s="1"/>
  <c r="AB13" i="1" a="1"/>
  <c r="AB13" i="1" s="1"/>
  <c r="AB14" i="1" a="1"/>
  <c r="AB14" i="1" s="1"/>
  <c r="AB17" i="1" a="1"/>
  <c r="AB17" i="1" s="1"/>
  <c r="AG16" i="1" a="1"/>
  <c r="AG16" i="1" s="1"/>
  <c r="AG18" i="1" a="1"/>
  <c r="AG18" i="1" s="1"/>
  <c r="AB16" i="1" a="1"/>
  <c r="AB16" i="1" s="1"/>
  <c r="T17" i="1" l="1"/>
  <c r="T18" i="1"/>
  <c r="T11" i="1"/>
  <c r="T13" i="1"/>
  <c r="T16" i="1"/>
  <c r="T10" i="1"/>
  <c r="T15" i="1"/>
  <c r="T12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<sst xmlns="http://schemas.openxmlformats.org/spreadsheetml/2006/main" count="186" uniqueCount="166">
  <si>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</si>
  <si>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</si>
  <si>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</si>
  <si>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</si>
  <si>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</si>
  <si>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</si>
  <si>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</si>
  <si>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</si>
  <si>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</si>
  <si>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</si>
  <si>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</si>
  <si>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</si>
  <si>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</si>
  <si>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</si>
  <si>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</si>
  <si>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</si>
  <si>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</si>
  <si>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</si>
  <si>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</si>
  <si>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</si>
  <si>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</si>
  <si>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</si>
  <si>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</si>
  <si>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</si>
  <si>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</si>
  <si>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</si>
  <si>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</si>
  <si>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</si>
  <si>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</si>
  <si>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</si>
  <si>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</si>
  <si>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</si>
  <si>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</si>
  <si>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</si>
  <si>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</si>
  <si>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</si>
  <si>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</si>
  <si>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</si>
  <si>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</si>
  <si>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</si>
  <si>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</si>
  <si>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</si>
  <si>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</si>
  <si>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</si>
  <si>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</si>
  <si>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</si>
  <si>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</si>
  <si>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</si>
  <si>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</si>
  <si>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</si>
  <si>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</si>
  <si>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</si>
  <si>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</si>
  <si>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</si>
  <si>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</si>
  <si>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</si>
  <si>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</si>
  <si>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</si>
  <si>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</si>
  <si>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</si>
  <si>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</si>
  <si>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</si>
  <si>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</si>
  <si>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</si>
  <si>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</si>
  <si>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</si>
  <si>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</si>
  <si>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</si>
  <si>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</si>
  <si>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</si>
  <si>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</si>
  <si>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</si>
  <si>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</si>
  <si>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</si>
  <si>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</si>
  <si>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</si>
  <si>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</si>
  <si>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</si>
  <si>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</si>
  <si>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</si>
  <si>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</si>
  <si>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</si>
  <si>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</si>
  <si>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</si>
  <si>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</si>
  <si>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</si>
  <si>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</si>
  <si>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</si>
  <si>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</si>
  <si>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</si>
  <si>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</si>
  <si>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</si>
  <si>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</si>
  <si>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</si>
  <si>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</si>
  <si>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</si>
  <si>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</si>
  <si>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</si>
  <si>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</si>
  <si>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</si>
  <si>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</si>
  <si>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</si>
  <si>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</si>
  <si>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</si>
  <si>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</si>
  <si>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</si>
  <si>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</si>
  <si>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</si>
  <si>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</si>
  <si>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</si>
  <si>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</si>
  <si>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</si>
  <si>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</si>
  <si>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</si>
  <si>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</si>
  <si>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</si>
  <si>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</si>
  <si>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</si>
  <si>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</si>
  <si>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</si>
  <si>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</si>
  <si>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</si>
  <si>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</si>
  <si>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</si>
  <si>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</si>
  <si>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</si>
  <si>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</si>
  <si>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</si>
  <si>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</si>
  <si>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</si>
  <si>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</si>
  <si>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</si>
  <si>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</si>
  <si>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</si>
  <si>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</si>
  <si>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</si>
  <si>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</si>
  <si>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</si>
  <si>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</si>
  <si>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</si>
  <si>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</si>
  <si>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</si>
  <si>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</si>
  <si>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</si>
  <si>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</si>
  <si>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</si>
  <si>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</si>
  <si>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</si>
  <si>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</si>
  <si>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</si>
  <si>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</si>
  <si>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</si>
  <si>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</si>
  <si>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</si>
  <si>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</si>
  <si>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</si>
  <si>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</si>
  <si>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</si>
  <si>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</si>
  <si>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9.6%</t>
  </si>
  <si>
    <t>8.9%</t>
  </si>
  <si>
    <t>6.5%</t>
  </si>
  <si>
    <t>4.6%</t>
  </si>
  <si>
    <t>4%</t>
  </si>
  <si>
    <t>3.2%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</si>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</sst>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9666857-8D85-4B87-8C18-EB2063B6DBE2}"/>
    <cellStyle name="Normal" xfId="0" builtinId="0"/>
    <cellStyle name="Percent 2" xfId="2" xr:uid="{700B676D-2666-44E4-B640-E4E2CCCBB9F1}"/>
    <cellStyle name="Percent 4" xfId="3" xr:uid="{56056160-9FE1-462C-9B78-6BE3016C04F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9D122F0-A48A-4B2A-8DEB-4CFAB76746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A961186-B35D-4FAD-B8DD-C3D1B0A6EF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E378314-D0EF-43BC-83E4-6489A7FAB5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2E6FF30-CA22-47C7-ABFF-429BA83B75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08378F9-2ABF-4A42-8D28-2AA945F893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1E531B2-5378-44AC-990C-1D025314AA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D84941C-8664-49D6-98BA-C72BD2F60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6658</v>
          </cell>
          <cell r="J44">
            <v>46618.2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237547</v>
          </cell>
          <cell r="J45">
            <v>748148.61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46451</v>
          </cell>
          <cell r="J46">
            <v>307374.59999999998</v>
          </cell>
        </row>
        <row r="47">
          <cell r="B47" t="str">
            <v>ACCESSCORP</v>
          </cell>
          <cell r="C47">
            <v>20.8</v>
          </cell>
          <cell r="F47">
            <v>21</v>
          </cell>
          <cell r="I47">
            <v>14442362</v>
          </cell>
          <cell r="J47">
            <v>302011318.14999998</v>
          </cell>
        </row>
        <row r="48">
          <cell r="B48" t="str">
            <v>AFRIPRUD</v>
          </cell>
          <cell r="C48">
            <v>13.2</v>
          </cell>
          <cell r="F48">
            <v>13.5</v>
          </cell>
          <cell r="I48">
            <v>1886640</v>
          </cell>
          <cell r="J48">
            <v>25341027.600000001</v>
          </cell>
        </row>
        <row r="49">
          <cell r="B49" t="str">
            <v>AIICO</v>
          </cell>
          <cell r="C49">
            <v>3.52</v>
          </cell>
          <cell r="F49">
            <v>3.52</v>
          </cell>
          <cell r="I49">
            <v>5519648</v>
          </cell>
          <cell r="J49">
            <v>19262365.25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71</v>
          </cell>
          <cell r="J50">
            <v>177287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10000</v>
          </cell>
          <cell r="J51">
            <v>72000</v>
          </cell>
        </row>
        <row r="52">
          <cell r="B52" t="str">
            <v>ARADEL</v>
          </cell>
          <cell r="C52">
            <v>690</v>
          </cell>
          <cell r="F52">
            <v>690</v>
          </cell>
          <cell r="I52">
            <v>314310</v>
          </cell>
          <cell r="J52">
            <v>209692735.90000001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128682</v>
          </cell>
          <cell r="J53">
            <v>275918.51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20795</v>
          </cell>
          <cell r="J54">
            <v>731460.55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321080</v>
          </cell>
          <cell r="J55">
            <v>106984510.2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750578</v>
          </cell>
          <cell r="J56">
            <v>113153464.3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8650</v>
          </cell>
          <cell r="J57">
            <v>5391545</v>
          </cell>
        </row>
        <row r="58">
          <cell r="B58" t="str">
            <v>CADBURY</v>
          </cell>
          <cell r="C58">
            <v>53.1</v>
          </cell>
          <cell r="F58">
            <v>53.3</v>
          </cell>
          <cell r="I58">
            <v>1059158</v>
          </cell>
          <cell r="J58">
            <v>56429247.200000003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7826</v>
          </cell>
          <cell r="J59">
            <v>528681.85</v>
          </cell>
        </row>
        <row r="60">
          <cell r="B60" t="str">
            <v>CAVERTON</v>
          </cell>
          <cell r="C60">
            <v>4.95</v>
          </cell>
          <cell r="F60">
            <v>4.95</v>
          </cell>
          <cell r="I60">
            <v>753395</v>
          </cell>
          <cell r="J60">
            <v>3852880.3</v>
          </cell>
        </row>
        <row r="61">
          <cell r="B61" t="str">
            <v>CHAMPION</v>
          </cell>
          <cell r="C61">
            <v>13.7</v>
          </cell>
          <cell r="F61">
            <v>12.35</v>
          </cell>
          <cell r="I61">
            <v>10321224</v>
          </cell>
          <cell r="J61">
            <v>132181398.2</v>
          </cell>
        </row>
        <row r="62">
          <cell r="B62" t="str">
            <v>CHAMS</v>
          </cell>
          <cell r="C62">
            <v>2.95</v>
          </cell>
          <cell r="F62">
            <v>2.95</v>
          </cell>
          <cell r="I62">
            <v>11634200</v>
          </cell>
          <cell r="J62">
            <v>34529784.490000002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11902</v>
          </cell>
          <cell r="J63">
            <v>166069.5</v>
          </cell>
        </row>
        <row r="64">
          <cell r="B64" t="str">
            <v>CILEASING</v>
          </cell>
          <cell r="C64">
            <v>5.59</v>
          </cell>
          <cell r="F64">
            <v>5.32</v>
          </cell>
          <cell r="I64">
            <v>600635</v>
          </cell>
          <cell r="J64">
            <v>3126112.36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1200</v>
          </cell>
          <cell r="J65">
            <v>132000</v>
          </cell>
        </row>
        <row r="66">
          <cell r="B66" t="str">
            <v>CONHALLPLC</v>
          </cell>
          <cell r="C66">
            <v>4</v>
          </cell>
          <cell r="F66">
            <v>3.96</v>
          </cell>
          <cell r="I66">
            <v>3715271</v>
          </cell>
          <cell r="J66">
            <v>14763409.49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56728</v>
          </cell>
          <cell r="J67">
            <v>9805984.9000000004</v>
          </cell>
        </row>
        <row r="68">
          <cell r="B68" t="str">
            <v>CORNERST</v>
          </cell>
          <cell r="C68">
            <v>5.8</v>
          </cell>
          <cell r="F68">
            <v>5.9</v>
          </cell>
          <cell r="I68">
            <v>1290735</v>
          </cell>
          <cell r="J68">
            <v>7585201.0999999996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98429</v>
          </cell>
          <cell r="J69">
            <v>3646939.25</v>
          </cell>
        </row>
        <row r="70">
          <cell r="B70" t="str">
            <v>CUTIX</v>
          </cell>
          <cell r="C70">
            <v>3.15</v>
          </cell>
          <cell r="F70">
            <v>3.17</v>
          </cell>
          <cell r="I70">
            <v>2624140</v>
          </cell>
          <cell r="J70">
            <v>8261483.9400000004</v>
          </cell>
        </row>
        <row r="71">
          <cell r="B71" t="str">
            <v>CWG</v>
          </cell>
          <cell r="C71">
            <v>17.45</v>
          </cell>
          <cell r="F71">
            <v>17.95</v>
          </cell>
          <cell r="I71">
            <v>2346132</v>
          </cell>
          <cell r="J71">
            <v>41432788.149999999</v>
          </cell>
        </row>
        <row r="72">
          <cell r="B72" t="str">
            <v>DAARCOMM</v>
          </cell>
          <cell r="C72">
            <v>0.94</v>
          </cell>
          <cell r="F72">
            <v>0.92</v>
          </cell>
          <cell r="I72">
            <v>973962</v>
          </cell>
          <cell r="J72">
            <v>865449.03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545729</v>
          </cell>
          <cell r="J73">
            <v>317578411.60000002</v>
          </cell>
        </row>
        <row r="74">
          <cell r="B74" t="str">
            <v>DANGSUGAR</v>
          </cell>
          <cell r="C74">
            <v>55.9</v>
          </cell>
          <cell r="F74">
            <v>55.9</v>
          </cell>
          <cell r="I74">
            <v>690279</v>
          </cell>
          <cell r="J74">
            <v>38093862.450000003</v>
          </cell>
        </row>
        <row r="75">
          <cell r="B75" t="str">
            <v>DEAPCAP</v>
          </cell>
          <cell r="C75">
            <v>1.52</v>
          </cell>
          <cell r="F75">
            <v>1.5</v>
          </cell>
          <cell r="I75">
            <v>1466057</v>
          </cell>
          <cell r="J75">
            <v>2233869.2799999998</v>
          </cell>
        </row>
        <row r="76">
          <cell r="B76" t="str">
            <v>ELLAHLAKES</v>
          </cell>
          <cell r="C76">
            <v>13</v>
          </cell>
          <cell r="F76">
            <v>13.15</v>
          </cell>
          <cell r="I76">
            <v>11688428</v>
          </cell>
          <cell r="J76">
            <v>154150140.5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596</v>
          </cell>
          <cell r="J77">
            <v>21724.2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42451</v>
          </cell>
          <cell r="J78">
            <v>1378727.95</v>
          </cell>
        </row>
        <row r="79">
          <cell r="B79" t="str">
            <v>ETI</v>
          </cell>
          <cell r="C79">
            <v>34.65</v>
          </cell>
          <cell r="F79">
            <v>34.65</v>
          </cell>
          <cell r="I79">
            <v>353844</v>
          </cell>
          <cell r="J79">
            <v>11671065.300000001</v>
          </cell>
        </row>
        <row r="80">
          <cell r="B80" t="str">
            <v>ETRANZACT</v>
          </cell>
          <cell r="C80">
            <v>14.45</v>
          </cell>
          <cell r="F80">
            <v>14.45</v>
          </cell>
          <cell r="I80">
            <v>178215</v>
          </cell>
          <cell r="J80">
            <v>2450602.2000000002</v>
          </cell>
        </row>
        <row r="81">
          <cell r="B81" t="str">
            <v>EUNISELL</v>
          </cell>
          <cell r="C81">
            <v>86.5</v>
          </cell>
          <cell r="F81">
            <v>86.5</v>
          </cell>
          <cell r="I81">
            <v>85797</v>
          </cell>
          <cell r="J81">
            <v>6926250.25</v>
          </cell>
        </row>
        <row r="82">
          <cell r="B82" t="str">
            <v>FCMB</v>
          </cell>
          <cell r="C82">
            <v>10.65</v>
          </cell>
          <cell r="F82">
            <v>10.7</v>
          </cell>
          <cell r="I82">
            <v>8018631</v>
          </cell>
          <cell r="J82">
            <v>84212789.799999997</v>
          </cell>
        </row>
        <row r="83">
          <cell r="B83" t="str">
            <v>FIDELITYBK</v>
          </cell>
          <cell r="C83">
            <v>19.05</v>
          </cell>
          <cell r="F83">
            <v>19.149999999999999</v>
          </cell>
          <cell r="I83">
            <v>32199858</v>
          </cell>
          <cell r="J83">
            <v>615142037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97208</v>
          </cell>
          <cell r="J84">
            <v>3620026.5</v>
          </cell>
        </row>
        <row r="85">
          <cell r="B85" t="str">
            <v>FIRSTHOLDCO</v>
          </cell>
          <cell r="C85">
            <v>31.05</v>
          </cell>
          <cell r="F85">
            <v>31.1</v>
          </cell>
          <cell r="I85">
            <v>9840607</v>
          </cell>
          <cell r="J85">
            <v>304697248.05000001</v>
          </cell>
        </row>
        <row r="86">
          <cell r="B86" t="str">
            <v>FTNCOCOA</v>
          </cell>
          <cell r="C86">
            <v>4.9000000000000004</v>
          </cell>
          <cell r="F86">
            <v>5</v>
          </cell>
          <cell r="I86">
            <v>810916</v>
          </cell>
          <cell r="J86">
            <v>4012631.93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1002114</v>
          </cell>
          <cell r="J87">
            <v>952171923.60000002</v>
          </cell>
        </row>
        <row r="88">
          <cell r="B88" t="str">
            <v>GTCO</v>
          </cell>
          <cell r="C88">
            <v>86</v>
          </cell>
          <cell r="F88">
            <v>86.1</v>
          </cell>
          <cell r="I88">
            <v>26195892</v>
          </cell>
          <cell r="J88">
            <v>2265710925.8000002</v>
          </cell>
        </row>
        <row r="89">
          <cell r="B89" t="str">
            <v>GUINEAINS</v>
          </cell>
          <cell r="C89">
            <v>1.1499999999999999</v>
          </cell>
          <cell r="F89">
            <v>1.1000000000000001</v>
          </cell>
          <cell r="I89">
            <v>1207283</v>
          </cell>
          <cell r="J89">
            <v>1324538.6299999999</v>
          </cell>
        </row>
        <row r="90">
          <cell r="B90" t="str">
            <v>GUINNESS</v>
          </cell>
          <cell r="C90">
            <v>167</v>
          </cell>
          <cell r="F90">
            <v>167</v>
          </cell>
          <cell r="I90">
            <v>42142</v>
          </cell>
          <cell r="J90">
            <v>6924777.5</v>
          </cell>
        </row>
        <row r="91">
          <cell r="B91" t="str">
            <v>HMCALL</v>
          </cell>
          <cell r="C91">
            <v>4.25</v>
          </cell>
          <cell r="F91">
            <v>4.25</v>
          </cell>
          <cell r="I91">
            <v>9713</v>
          </cell>
          <cell r="J91">
            <v>40513.21</v>
          </cell>
        </row>
        <row r="92">
          <cell r="B92" t="str">
            <v>HONYFLOUR</v>
          </cell>
          <cell r="C92">
            <v>17.100000000000001</v>
          </cell>
          <cell r="F92">
            <v>18.2</v>
          </cell>
          <cell r="I92">
            <v>1645590</v>
          </cell>
          <cell r="J92">
            <v>29884098.100000001</v>
          </cell>
        </row>
        <row r="93">
          <cell r="B93" t="str">
            <v>IKEJAHOTEL</v>
          </cell>
          <cell r="C93">
            <v>25</v>
          </cell>
          <cell r="F93">
            <v>27.5</v>
          </cell>
          <cell r="I93">
            <v>2768297</v>
          </cell>
          <cell r="J93">
            <v>74080747.849999994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88975</v>
          </cell>
          <cell r="J94">
            <v>2642798.9500000002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212</v>
          </cell>
          <cell r="J95">
            <v>1620.8</v>
          </cell>
        </row>
        <row r="96">
          <cell r="B96" t="str">
            <v>INTBREW</v>
          </cell>
          <cell r="C96">
            <v>11</v>
          </cell>
          <cell r="F96">
            <v>11</v>
          </cell>
          <cell r="I96">
            <v>972201</v>
          </cell>
          <cell r="J96">
            <v>10817529.800000001</v>
          </cell>
        </row>
        <row r="97">
          <cell r="B97" t="str">
            <v>INTENEGINS</v>
          </cell>
          <cell r="C97">
            <v>2.33</v>
          </cell>
          <cell r="F97">
            <v>2.33</v>
          </cell>
          <cell r="I97">
            <v>31290</v>
          </cell>
          <cell r="J97">
            <v>70671.14</v>
          </cell>
        </row>
        <row r="98">
          <cell r="B98" t="str">
            <v>JAIZBANK</v>
          </cell>
          <cell r="C98">
            <v>4.55</v>
          </cell>
          <cell r="F98">
            <v>4.55</v>
          </cell>
          <cell r="I98">
            <v>3558749</v>
          </cell>
          <cell r="J98">
            <v>16403753.07</v>
          </cell>
        </row>
        <row r="99">
          <cell r="B99" t="str">
            <v>JAPAULGOLD</v>
          </cell>
          <cell r="C99">
            <v>2.09</v>
          </cell>
          <cell r="F99">
            <v>2.12</v>
          </cell>
          <cell r="I99">
            <v>3406137</v>
          </cell>
          <cell r="J99">
            <v>7280677.9400000004</v>
          </cell>
        </row>
        <row r="100">
          <cell r="B100" t="str">
            <v>JBERGER</v>
          </cell>
          <cell r="C100">
            <v>147</v>
          </cell>
          <cell r="F100">
            <v>147</v>
          </cell>
          <cell r="I100">
            <v>25610</v>
          </cell>
          <cell r="J100">
            <v>3566703.3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22373</v>
          </cell>
          <cell r="J101">
            <v>121772.55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17500</v>
          </cell>
          <cell r="J102">
            <v>127050</v>
          </cell>
        </row>
        <row r="103">
          <cell r="B103" t="str">
            <v>LASACO</v>
          </cell>
          <cell r="C103">
            <v>2.5499999999999998</v>
          </cell>
          <cell r="F103">
            <v>2.65</v>
          </cell>
          <cell r="I103">
            <v>7195130</v>
          </cell>
          <cell r="J103">
            <v>19070557.530000001</v>
          </cell>
        </row>
        <row r="104">
          <cell r="B104" t="str">
            <v>LEARNAFRCA</v>
          </cell>
          <cell r="C104">
            <v>5.22</v>
          </cell>
          <cell r="F104">
            <v>5.74</v>
          </cell>
          <cell r="I104">
            <v>194121</v>
          </cell>
          <cell r="J104">
            <v>1098019.73</v>
          </cell>
        </row>
        <row r="105">
          <cell r="B105" t="str">
            <v>LEGENDINT</v>
          </cell>
          <cell r="C105">
            <v>5.26</v>
          </cell>
          <cell r="F105">
            <v>5.26</v>
          </cell>
          <cell r="I105">
            <v>94601</v>
          </cell>
          <cell r="J105">
            <v>499638</v>
          </cell>
        </row>
        <row r="106">
          <cell r="B106" t="str">
            <v>LINKASSURE</v>
          </cell>
          <cell r="C106">
            <v>1.7</v>
          </cell>
          <cell r="F106">
            <v>1.87</v>
          </cell>
          <cell r="I106">
            <v>2611588</v>
          </cell>
          <cell r="J106">
            <v>4852085.8600000003</v>
          </cell>
        </row>
        <row r="107">
          <cell r="B107" t="str">
            <v>LIVESTOCK</v>
          </cell>
          <cell r="C107">
            <v>6.15</v>
          </cell>
          <cell r="F107">
            <v>6.15</v>
          </cell>
          <cell r="I107">
            <v>192444</v>
          </cell>
          <cell r="J107">
            <v>1190592.8</v>
          </cell>
        </row>
        <row r="108">
          <cell r="B108" t="str">
            <v>LIVINGTRUST</v>
          </cell>
          <cell r="C108">
            <v>3.58</v>
          </cell>
          <cell r="F108">
            <v>3.58</v>
          </cell>
          <cell r="I108">
            <v>22083</v>
          </cell>
          <cell r="J108">
            <v>71328.09</v>
          </cell>
        </row>
        <row r="109">
          <cell r="B109" t="str">
            <v>MANSARD</v>
          </cell>
          <cell r="C109">
            <v>13.3</v>
          </cell>
          <cell r="F109">
            <v>12.9</v>
          </cell>
          <cell r="I109">
            <v>359289</v>
          </cell>
          <cell r="J109">
            <v>4711454</v>
          </cell>
        </row>
        <row r="110">
          <cell r="B110" t="str">
            <v>MAYBAKER</v>
          </cell>
          <cell r="C110">
            <v>17.05</v>
          </cell>
          <cell r="F110">
            <v>17.05</v>
          </cell>
          <cell r="I110">
            <v>322238</v>
          </cell>
          <cell r="J110">
            <v>5319358.7</v>
          </cell>
        </row>
        <row r="111">
          <cell r="B111" t="str">
            <v>MBENEFIT</v>
          </cell>
          <cell r="C111">
            <v>3.1</v>
          </cell>
          <cell r="F111">
            <v>3.12</v>
          </cell>
          <cell r="I111">
            <v>4454108</v>
          </cell>
          <cell r="J111">
            <v>14222141.460000001</v>
          </cell>
        </row>
        <row r="112">
          <cell r="B112" t="str">
            <v>MCNICHOLS</v>
          </cell>
          <cell r="C112">
            <v>2.7</v>
          </cell>
          <cell r="F112">
            <v>2.7</v>
          </cell>
          <cell r="I112">
            <v>476005</v>
          </cell>
          <cell r="J112">
            <v>1286060.4099999999</v>
          </cell>
        </row>
        <row r="113">
          <cell r="B113" t="str">
            <v>MECURE</v>
          </cell>
          <cell r="C113">
            <v>27.7</v>
          </cell>
          <cell r="F113">
            <v>27.7</v>
          </cell>
          <cell r="I113">
            <v>23845</v>
          </cell>
          <cell r="J113">
            <v>594953.1</v>
          </cell>
        </row>
        <row r="114">
          <cell r="B114" t="str">
            <v>MEYER</v>
          </cell>
          <cell r="C114">
            <v>14.55</v>
          </cell>
          <cell r="F114">
            <v>14.55</v>
          </cell>
          <cell r="I114">
            <v>126244</v>
          </cell>
          <cell r="J114">
            <v>1656761.4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500</v>
          </cell>
          <cell r="J115">
            <v>1675</v>
          </cell>
        </row>
        <row r="116">
          <cell r="B116" t="str">
            <v>MTNN</v>
          </cell>
          <cell r="C116">
            <v>465</v>
          </cell>
          <cell r="F116">
            <v>470</v>
          </cell>
          <cell r="I116">
            <v>3460872</v>
          </cell>
          <cell r="J116">
            <v>1628942267.8000009</v>
          </cell>
        </row>
        <row r="117">
          <cell r="B117" t="str">
            <v>MULTIVERSE</v>
          </cell>
          <cell r="C117">
            <v>10.050000000000001</v>
          </cell>
          <cell r="F117">
            <v>10.050000000000001</v>
          </cell>
          <cell r="I117">
            <v>20105</v>
          </cell>
          <cell r="J117">
            <v>205825.45</v>
          </cell>
        </row>
        <row r="118">
          <cell r="B118" t="str">
            <v>NAHCO</v>
          </cell>
          <cell r="C118">
            <v>106.5</v>
          </cell>
          <cell r="F118">
            <v>106.5</v>
          </cell>
          <cell r="I118">
            <v>739171</v>
          </cell>
          <cell r="J118">
            <v>76496613.400000006</v>
          </cell>
        </row>
        <row r="119">
          <cell r="B119" t="str">
            <v>NASCON</v>
          </cell>
          <cell r="C119">
            <v>103.6</v>
          </cell>
          <cell r="F119">
            <v>103.6</v>
          </cell>
          <cell r="I119">
            <v>151418</v>
          </cell>
          <cell r="J119">
            <v>14780479.550000001</v>
          </cell>
        </row>
        <row r="120">
          <cell r="B120" t="str">
            <v>NB</v>
          </cell>
          <cell r="C120">
            <v>66</v>
          </cell>
          <cell r="F120">
            <v>66.599999999999994</v>
          </cell>
          <cell r="I120">
            <v>1089366</v>
          </cell>
          <cell r="J120">
            <v>72583545.25</v>
          </cell>
        </row>
        <row r="121">
          <cell r="B121" t="str">
            <v>NCR</v>
          </cell>
          <cell r="C121">
            <v>49.7</v>
          </cell>
          <cell r="F121">
            <v>54.65</v>
          </cell>
          <cell r="I121">
            <v>199714</v>
          </cell>
          <cell r="J121">
            <v>10914370.1</v>
          </cell>
        </row>
        <row r="122">
          <cell r="B122" t="str">
            <v>NEIMETH</v>
          </cell>
          <cell r="C122">
            <v>5.4</v>
          </cell>
          <cell r="F122">
            <v>5.4</v>
          </cell>
          <cell r="I122">
            <v>418093</v>
          </cell>
          <cell r="J122">
            <v>2268824.35</v>
          </cell>
        </row>
        <row r="123">
          <cell r="B123" t="str">
            <v>NEM</v>
          </cell>
          <cell r="C123">
            <v>25.2</v>
          </cell>
          <cell r="F123">
            <v>26</v>
          </cell>
          <cell r="I123">
            <v>694418</v>
          </cell>
          <cell r="J123">
            <v>17448989.100000001</v>
          </cell>
        </row>
        <row r="124">
          <cell r="B124" t="str">
            <v>NESTLE</v>
          </cell>
          <cell r="C124">
            <v>1780</v>
          </cell>
          <cell r="F124">
            <v>1780</v>
          </cell>
          <cell r="I124">
            <v>18097</v>
          </cell>
          <cell r="J124">
            <v>32164273.300000001</v>
          </cell>
        </row>
        <row r="125">
          <cell r="B125" t="str">
            <v>NGXGROUP</v>
          </cell>
          <cell r="C125">
            <v>51.1</v>
          </cell>
          <cell r="F125">
            <v>51.1</v>
          </cell>
          <cell r="I125">
            <v>264610</v>
          </cell>
          <cell r="J125">
            <v>13550072.699999999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83327</v>
          </cell>
          <cell r="J126">
            <v>9386899.0999999996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214290</v>
          </cell>
          <cell r="J127">
            <v>16264611</v>
          </cell>
        </row>
        <row r="128">
          <cell r="B128" t="str">
            <v>NPFMCRFBK</v>
          </cell>
          <cell r="C128">
            <v>2.71</v>
          </cell>
          <cell r="F128">
            <v>2.71</v>
          </cell>
          <cell r="I128">
            <v>1762062</v>
          </cell>
          <cell r="J128">
            <v>4789206.05</v>
          </cell>
        </row>
        <row r="129">
          <cell r="B129" t="str">
            <v>NSLTECH</v>
          </cell>
          <cell r="C129">
            <v>0.78</v>
          </cell>
          <cell r="F129">
            <v>0.75</v>
          </cell>
          <cell r="I129">
            <v>7491200</v>
          </cell>
          <cell r="J129">
            <v>5699546.8200000003</v>
          </cell>
        </row>
        <row r="130">
          <cell r="B130" t="str">
            <v>OANDO</v>
          </cell>
          <cell r="C130">
            <v>40</v>
          </cell>
          <cell r="F130">
            <v>39.950000000000003</v>
          </cell>
          <cell r="I130">
            <v>2225685</v>
          </cell>
          <cell r="J130">
            <v>88725766.049999997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216667</v>
          </cell>
          <cell r="J131">
            <v>218771867.5</v>
          </cell>
        </row>
        <row r="132">
          <cell r="B132" t="str">
            <v>OMATEK</v>
          </cell>
          <cell r="C132">
            <v>1.1100000000000001</v>
          </cell>
          <cell r="F132">
            <v>1.07</v>
          </cell>
          <cell r="I132">
            <v>1749846</v>
          </cell>
          <cell r="J132">
            <v>1885751.86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269106</v>
          </cell>
          <cell r="J133">
            <v>377281534.30000001</v>
          </cell>
        </row>
        <row r="134">
          <cell r="B134" t="str">
            <v>PRESTIGE</v>
          </cell>
          <cell r="C134">
            <v>1.6</v>
          </cell>
          <cell r="F134">
            <v>1.6</v>
          </cell>
          <cell r="I134">
            <v>746263</v>
          </cell>
          <cell r="J134">
            <v>1210394.8</v>
          </cell>
        </row>
        <row r="135">
          <cell r="B135" t="str">
            <v>PZ</v>
          </cell>
          <cell r="C135">
            <v>40</v>
          </cell>
          <cell r="F135">
            <v>40</v>
          </cell>
          <cell r="I135">
            <v>344554</v>
          </cell>
          <cell r="J135">
            <v>13553459.550000001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126860</v>
          </cell>
          <cell r="J136">
            <v>1053965.2</v>
          </cell>
        </row>
        <row r="137">
          <cell r="B137" t="str">
            <v>REGALINS</v>
          </cell>
          <cell r="C137">
            <v>1.03</v>
          </cell>
          <cell r="F137">
            <v>1.05</v>
          </cell>
          <cell r="I137">
            <v>6036585</v>
          </cell>
          <cell r="J137">
            <v>6106908.5800000001</v>
          </cell>
        </row>
        <row r="138">
          <cell r="B138" t="str">
            <v>ROYALEX</v>
          </cell>
          <cell r="C138">
            <v>1.98</v>
          </cell>
          <cell r="F138">
            <v>1.9</v>
          </cell>
          <cell r="I138">
            <v>1605736</v>
          </cell>
          <cell r="J138">
            <v>2991344.55</v>
          </cell>
        </row>
        <row r="139">
          <cell r="B139" t="str">
            <v>RTBRISCOE</v>
          </cell>
          <cell r="C139">
            <v>3.34</v>
          </cell>
          <cell r="F139">
            <v>3.29</v>
          </cell>
          <cell r="I139">
            <v>1846259</v>
          </cell>
          <cell r="J139">
            <v>5633463.5899999999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16166</v>
          </cell>
          <cell r="J140">
            <v>117156.06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108715</v>
          </cell>
          <cell r="J141">
            <v>568372891.5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6156</v>
          </cell>
          <cell r="J142">
            <v>2385036.85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10899</v>
          </cell>
          <cell r="J143">
            <v>865825.15</v>
          </cell>
        </row>
        <row r="144">
          <cell r="B144" t="str">
            <v>SOVRENINS</v>
          </cell>
          <cell r="C144">
            <v>2.9</v>
          </cell>
          <cell r="F144">
            <v>2.97</v>
          </cell>
          <cell r="I144">
            <v>1284421</v>
          </cell>
          <cell r="J144">
            <v>3536580.77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188006</v>
          </cell>
          <cell r="J145">
            <v>20140669.050000001</v>
          </cell>
        </row>
        <row r="146">
          <cell r="B146" t="str">
            <v>STERLINGNG</v>
          </cell>
          <cell r="C146">
            <v>7.8</v>
          </cell>
          <cell r="F146">
            <v>7.15</v>
          </cell>
          <cell r="I146">
            <v>8507536</v>
          </cell>
          <cell r="J146">
            <v>63675426</v>
          </cell>
        </row>
        <row r="147">
          <cell r="B147" t="str">
            <v>SUNUASSUR</v>
          </cell>
          <cell r="C147">
            <v>4.3499999999999996</v>
          </cell>
          <cell r="F147">
            <v>4.3499999999999996</v>
          </cell>
          <cell r="I147">
            <v>101623</v>
          </cell>
          <cell r="J147">
            <v>424084.99</v>
          </cell>
        </row>
        <row r="148">
          <cell r="B148" t="str">
            <v>TANTALIZER</v>
          </cell>
          <cell r="C148">
            <v>2.2999999999999998</v>
          </cell>
          <cell r="F148">
            <v>2.29</v>
          </cell>
          <cell r="I148">
            <v>3638671</v>
          </cell>
          <cell r="J148">
            <v>8512944.8399999999</v>
          </cell>
        </row>
        <row r="149">
          <cell r="B149" t="str">
            <v>TIP</v>
          </cell>
          <cell r="C149">
            <v>11.05</v>
          </cell>
          <cell r="F149">
            <v>11.1</v>
          </cell>
          <cell r="I149">
            <v>2129150</v>
          </cell>
          <cell r="J149">
            <v>23529459.219999999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2041</v>
          </cell>
          <cell r="J150">
            <v>1175616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3095</v>
          </cell>
          <cell r="J151">
            <v>495994.5</v>
          </cell>
        </row>
        <row r="152">
          <cell r="B152" t="str">
            <v>TRANSCORP</v>
          </cell>
          <cell r="C152">
            <v>41</v>
          </cell>
          <cell r="F152">
            <v>41</v>
          </cell>
          <cell r="I152">
            <v>2282197</v>
          </cell>
          <cell r="J152">
            <v>93389849.950000003</v>
          </cell>
        </row>
        <row r="153">
          <cell r="B153" t="str">
            <v>TRANSPOWER</v>
          </cell>
          <cell r="C153">
            <v>307.8</v>
          </cell>
          <cell r="F153">
            <v>307</v>
          </cell>
          <cell r="I153">
            <v>1393123</v>
          </cell>
          <cell r="J153">
            <v>394918529.30000001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81267</v>
          </cell>
          <cell r="J154">
            <v>323598.65999999997</v>
          </cell>
        </row>
        <row r="155">
          <cell r="B155" t="str">
            <v>UACN</v>
          </cell>
          <cell r="C155">
            <v>76.5</v>
          </cell>
          <cell r="F155">
            <v>76.5</v>
          </cell>
          <cell r="I155">
            <v>1122346</v>
          </cell>
          <cell r="J155">
            <v>86745498.099999994</v>
          </cell>
        </row>
        <row r="156">
          <cell r="B156" t="str">
            <v>UBA</v>
          </cell>
          <cell r="C156">
            <v>35.9</v>
          </cell>
          <cell r="F156">
            <v>36</v>
          </cell>
          <cell r="I156">
            <v>28215698</v>
          </cell>
          <cell r="J156">
            <v>1022699481</v>
          </cell>
        </row>
        <row r="157">
          <cell r="B157" t="str">
            <v>UCAP</v>
          </cell>
          <cell r="C157">
            <v>16.45</v>
          </cell>
          <cell r="F157">
            <v>17.2</v>
          </cell>
          <cell r="I157">
            <v>2896011</v>
          </cell>
          <cell r="J157">
            <v>49423484.649999999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1880</v>
          </cell>
          <cell r="J158">
            <v>100812.65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102633</v>
          </cell>
          <cell r="J159">
            <v>7124713.6500000004</v>
          </cell>
        </row>
        <row r="160">
          <cell r="B160" t="str">
            <v>UNIONDICON</v>
          </cell>
          <cell r="C160">
            <v>6.3</v>
          </cell>
          <cell r="F160">
            <v>6.9</v>
          </cell>
          <cell r="I160">
            <v>639679</v>
          </cell>
          <cell r="J160">
            <v>4388416.7</v>
          </cell>
        </row>
        <row r="161">
          <cell r="B161" t="str">
            <v>UNIVINSURE</v>
          </cell>
          <cell r="C161">
            <v>1.1399999999999999</v>
          </cell>
          <cell r="F161">
            <v>1.1499999999999999</v>
          </cell>
          <cell r="I161">
            <v>4476000</v>
          </cell>
          <cell r="J161">
            <v>5150328.54</v>
          </cell>
        </row>
        <row r="162">
          <cell r="B162" t="str">
            <v>UPDC</v>
          </cell>
          <cell r="C162">
            <v>5.47</v>
          </cell>
          <cell r="F162">
            <v>5.0199999999999996</v>
          </cell>
          <cell r="I162">
            <v>2101254</v>
          </cell>
          <cell r="J162">
            <v>11171026.960000001</v>
          </cell>
        </row>
        <row r="163">
          <cell r="B163" t="str">
            <v>UPDCREIT</v>
          </cell>
          <cell r="C163">
            <v>6.65</v>
          </cell>
          <cell r="F163">
            <v>6.6</v>
          </cell>
          <cell r="I163">
            <v>2693559</v>
          </cell>
          <cell r="J163">
            <v>17759936.199999999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40856</v>
          </cell>
          <cell r="J164">
            <v>243718.5</v>
          </cell>
        </row>
        <row r="165">
          <cell r="B165" t="str">
            <v>VERITASKAP</v>
          </cell>
          <cell r="C165">
            <v>1.7</v>
          </cell>
          <cell r="F165">
            <v>1.85</v>
          </cell>
          <cell r="I165">
            <v>4368753</v>
          </cell>
          <cell r="J165">
            <v>7445733.3099999996</v>
          </cell>
        </row>
        <row r="166">
          <cell r="B166" t="str">
            <v>VFDGROUP</v>
          </cell>
          <cell r="C166">
            <v>10</v>
          </cell>
          <cell r="F166">
            <v>10.050000000000001</v>
          </cell>
          <cell r="I166">
            <v>7663090</v>
          </cell>
          <cell r="J166">
            <v>76905172.349999994</v>
          </cell>
        </row>
        <row r="167">
          <cell r="B167" t="str">
            <v>VITAFOAM</v>
          </cell>
          <cell r="C167">
            <v>83.4</v>
          </cell>
          <cell r="F167">
            <v>83.4</v>
          </cell>
          <cell r="I167">
            <v>283918</v>
          </cell>
          <cell r="J167">
            <v>22866561.050000001</v>
          </cell>
        </row>
        <row r="168">
          <cell r="B168" t="str">
            <v>WAPCO</v>
          </cell>
          <cell r="C168">
            <v>133</v>
          </cell>
          <cell r="F168">
            <v>132.80000000000001</v>
          </cell>
          <cell r="I168">
            <v>1599254</v>
          </cell>
          <cell r="J168">
            <v>212685126.40000001</v>
          </cell>
        </row>
        <row r="169">
          <cell r="B169" t="str">
            <v>WAPIC</v>
          </cell>
          <cell r="C169">
            <v>2.5</v>
          </cell>
          <cell r="F169">
            <v>2.54</v>
          </cell>
          <cell r="I169">
            <v>2265853</v>
          </cell>
          <cell r="J169">
            <v>5723353.9199999999</v>
          </cell>
        </row>
        <row r="170">
          <cell r="B170" t="str">
            <v>WEMABANK</v>
          </cell>
          <cell r="C170">
            <v>18.3</v>
          </cell>
          <cell r="F170">
            <v>18.149999999999999</v>
          </cell>
          <cell r="I170">
            <v>7701787</v>
          </cell>
          <cell r="J170">
            <v>138966741.09999999</v>
          </cell>
        </row>
        <row r="171">
          <cell r="B171" t="str">
            <v>ZENITHBANK</v>
          </cell>
          <cell r="C171">
            <v>60.3</v>
          </cell>
          <cell r="F171">
            <v>60</v>
          </cell>
          <cell r="I171">
            <v>24556546</v>
          </cell>
          <cell r="J171">
            <v>1484364853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EC30D-DA24-4D70-A2A0-C37CA4508142}">
  <dimension ref="A1:AU225"/>
  <sheetViews>
    <sheetView tabSelected="1" zoomScale="80" zoomScaleNormal="80" workbookViewId="0">
      <selection activeCell="AV16" sqref="AV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COUNTIFS(W9:W186,"&gt;"&amp;LARGE(W9:W186,MIN(AH4,COUNT(W9:W186))))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6658</v>
      </c>
      <c r="J9" s="45">
        <v>46618.2</v>
      </c>
      <c r="K9" s="46">
        <v>1.1666666666666665</v>
      </c>
      <c r="L9" s="47"/>
      <c r="N9" s="48" t="s">
        <v>79</v>
      </c>
      <c r="O9" s="49">
        <v>27.5</v>
      </c>
      <c r="P9" s="50" t="s">
        <v>158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6658</v>
      </c>
      <c r="Z9" s="53">
        <f t="shared" ref="Z9:Z72" si="3">IF(ISTEXT(B9),J9,"")</f>
        <v>46618.2</v>
      </c>
      <c r="AA9" s="8">
        <v>1</v>
      </c>
      <c r="AB9" s="54" t="str" cm="1">
        <f t="array" ref="AB9">IF($AC9="","",INDEX($V$9:$V$186,SMALL(IF($W$9:$W$186=$AC9,ROW($V$9:$V$186)-ROW($V$9)+1),COUNTIFS($AC$9:AC9,AC9))))</f>
        <v>CHAMPION</v>
      </c>
      <c r="AC9" s="55">
        <f>IF(ROWS($AC$9:AC9)&lt;=$AC$5,SMALL($W$9:$W$186,ROWS($AC$9:AC9)),"")</f>
        <v>-9.8540145985401437E-2</v>
      </c>
      <c r="AD9" s="56" t="str">
        <f>INDEX($V$9:$Z$186,MATCH(AE9,$W$9:$W$186,0)+0,1)</f>
        <v>CHAMPION</v>
      </c>
      <c r="AE9" s="57">
        <f>_xlfn.MINIFS($W$9:$W$186,$W$9:$W$186,"&lt;&gt;0")</f>
        <v>-9.8540145985401437E-2</v>
      </c>
      <c r="AF9" s="57"/>
      <c r="AG9" s="54" t="str" cm="1">
        <f t="array" ref="AG9">IF($AH9="","",INDEX($V$9:$V$186,SMALL(IF($W$9:$W$186=$AH9,ROW($V$9:$V$186)-ROW($V$9)+1),COUNTIFS($AH$9:AH9,AH9))))</f>
        <v>IKEJAHOTEL</v>
      </c>
      <c r="AH9" s="55">
        <f>IF(ROWS($AH$9:AH9)&lt;=$AH$5,LARGE($W$9:$W$186,ROWS($AH$9:AH9)),"")</f>
        <v>0.10000000000000009</v>
      </c>
      <c r="AJ9" s="56" t="str">
        <f>INDEX($V$9:$Z$186,MATCH(AK9,$X$9:$X$186,0)+0,1)</f>
        <v>VFDGROUP</v>
      </c>
      <c r="AK9" s="57">
        <f>_xlfn.MINIFS($X$9:$X$186,$X$9:$X$186,"&lt;&gt;0")</f>
        <v>-0.77364864864864868</v>
      </c>
      <c r="AM9" s="56" t="str">
        <f>INDEX($V$9:$Z$186,MATCH(AN9,$X$9:$X$186,0)+0,1)</f>
        <v>NCR</v>
      </c>
      <c r="AN9" s="57">
        <f>LARGE($X$9:$X$186,AA9)</f>
        <v>9.93</v>
      </c>
      <c r="AP9" s="56" t="str">
        <f>INDEX($V$9:$Z$186,MATCH(AQ9,$Y$9:$Y$186,0)+0,1)</f>
        <v>FIDELITYBK</v>
      </c>
      <c r="AQ9" s="58">
        <f>LARGE($Y$9:$Y$186,AA9)</f>
        <v>32199858</v>
      </c>
      <c r="AR9" s="58"/>
      <c r="AS9" s="56" t="str">
        <f>INDEX($V$9:$Z$186,MATCH(AT9,$Z$9:$Z$186,0)+0,1)</f>
        <v>GTCO</v>
      </c>
      <c r="AT9" s="59">
        <f>LARGE($Z$9:$Z$186,AA9)</f>
        <v>2265710925.8000002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237547</v>
      </c>
      <c r="J10" s="62">
        <v>748148.61</v>
      </c>
      <c r="K10" s="46">
        <v>1.7967479674796749</v>
      </c>
      <c r="L10" s="47"/>
      <c r="N10" s="48" t="s">
        <v>92</v>
      </c>
      <c r="O10" s="49">
        <v>1.87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10.000000000000009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1.7967479674796749</v>
      </c>
      <c r="Y10" s="53">
        <f t="shared" si="2"/>
        <v>237547</v>
      </c>
      <c r="Z10" s="53">
        <f t="shared" si="3"/>
        <v>748148.61</v>
      </c>
      <c r="AA10" s="8">
        <v>2</v>
      </c>
      <c r="AB10" s="54" t="str" cm="1">
        <f t="array" ref="AB10">IF($AC10="","",INDEX($V$9:$V$186,SMALL(IF($W$9:$W$186=$AC10,ROW($V$9:$V$186)-ROW($V$9)+1),COUNTIFS($AC$9:AC10,AC10))))</f>
        <v>STERLINGNG</v>
      </c>
      <c r="AC10" s="55">
        <f>IF(ROWS($AC$9:AC10)&lt;=$AC$5,SMALL($W$9:$W$186,ROWS($AC$9:AC10)),"")</f>
        <v>-8.3333333333333273E-2</v>
      </c>
      <c r="AD10" s="56" t="str">
        <f>INDEX($V$9:$Z$186,MATCH(AE10,$W$9:$W$186,0)+0,1)</f>
        <v>STERLINGNG</v>
      </c>
      <c r="AE10" s="57">
        <f>SMALL($W$9:$W$186,AA10)</f>
        <v>-8.3333333333333273E-2</v>
      </c>
      <c r="AF10" s="57"/>
      <c r="AG10" s="54" t="str" cm="1">
        <f t="array" ref="AG10">IF($AH10="","",INDEX($V$9:$V$186,SMALL(IF($W$9:$W$186=$AH10,ROW($V$9:$V$186)-ROW($V$9)+1),COUNTIFS($AH$9:AH10,AH10))))</f>
        <v>LINKASSURE</v>
      </c>
      <c r="AH10" s="55">
        <f>IF(ROWS($AH$9:AH10)&lt;=$AH$5,LARGE($W$9:$W$186,ROWS($AH$9:AH10)),"")</f>
        <v>0.1</v>
      </c>
      <c r="AJ10" s="56" t="str">
        <f>INDEX($V$9:$Z$186,MATCH(AK10,$X$9:$X$186,0)+0,1)</f>
        <v>SUNUASSUR</v>
      </c>
      <c r="AK10" s="57">
        <f>SMALL($X$9:$X$186,AA10)</f>
        <v>-0.59534883720930232</v>
      </c>
      <c r="AM10" s="56" t="str">
        <f>INDEX($V$9:$Z$186,MATCH(AN10,$X$9:$X$186,0)+0,1)</f>
        <v>BETAGLAS</v>
      </c>
      <c r="AN10" s="57">
        <f>LARGE($X$9:$X$186,AA10)</f>
        <v>4.7010785824345138</v>
      </c>
      <c r="AP10" s="56" t="str">
        <f>INDEX($V$9:$Z$186,MATCH(AQ10,$Y$9:$Y$186,0)+0,1)</f>
        <v>UBA</v>
      </c>
      <c r="AQ10" s="58">
        <f>LARGE($Y$9:$Y$186,AA10)</f>
        <v>28215698</v>
      </c>
      <c r="AR10" s="58"/>
      <c r="AS10" s="56" t="str">
        <f>INDEX($V$9:$Z$186,MATCH(AT10,$Z$9:$Z$186,0)+0,1)</f>
        <v>MTNN</v>
      </c>
      <c r="AT10" s="59">
        <f>LARGE($Z$9:$Z$186,AA10)</f>
        <v>1628942267.8000009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46451</v>
      </c>
      <c r="J11" s="62">
        <v>307374.59999999998</v>
      </c>
      <c r="K11" s="46">
        <v>1.2333333333333334</v>
      </c>
      <c r="L11" s="47"/>
      <c r="N11" s="48" t="s">
        <v>90</v>
      </c>
      <c r="O11" s="49">
        <v>5.74</v>
      </c>
      <c r="P11" s="50" t="s">
        <v>158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9.9616858237547987</v>
      </c>
      <c r="V11" s="7" t="str">
        <f t="shared" si="0"/>
        <v>ACADEMY</v>
      </c>
      <c r="W11" s="52">
        <f t="shared" si="4"/>
        <v>0</v>
      </c>
      <c r="X11" s="52">
        <f t="shared" si="1"/>
        <v>1.2333333333333334</v>
      </c>
      <c r="Y11" s="53">
        <f t="shared" si="2"/>
        <v>46451</v>
      </c>
      <c r="Z11" s="53">
        <f t="shared" si="3"/>
        <v>307374.59999999998</v>
      </c>
      <c r="AA11" s="8">
        <v>3</v>
      </c>
      <c r="AB11" s="54" t="str" cm="1">
        <f t="array" ref="AB11">IF($AC11="","",INDEX($V$9:$V$186,SMALL(IF($W$9:$W$186=$AC11,ROW($V$9:$V$186)-ROW($V$9)+1),COUNTIFS($AC$9:AC11,AC11))))</f>
        <v>UPDC</v>
      </c>
      <c r="AC11" s="55">
        <f>IF(ROWS($AC$9:AC11)&lt;=$AC$5,SMALL($W$9:$W$186,ROWS($AC$9:AC11)),"")</f>
        <v>-8.2266910420475362E-2</v>
      </c>
      <c r="AD11" s="56" t="str">
        <f>INDEX($V$9:$Z$186,MATCH(AE11,$W$9:$W$186,0)+0,1)</f>
        <v>UPDC</v>
      </c>
      <c r="AE11" s="57">
        <f>SMALL($W$9:$W$186,AA11)</f>
        <v>-8.2266910420475362E-2</v>
      </c>
      <c r="AF11" s="57"/>
      <c r="AG11" s="54" t="str" cm="1">
        <f t="array" ref="AG11">IF($AH11="","",INDEX($V$9:$V$186,SMALL(IF($W$9:$W$186=$AH11,ROW($V$9:$V$186)-ROW($V$9)+1),COUNTIFS($AH$9:AH11,AH11))))</f>
        <v>LEARNAFRCA</v>
      </c>
      <c r="AH11" s="55">
        <f>IF(ROWS($AH$9:AH11)&lt;=$AH$5,LARGE($W$9:$W$186,ROWS($AH$9:AH11)),"")</f>
        <v>9.9616858237547984E-2</v>
      </c>
      <c r="AJ11" s="56" t="str">
        <f>INDEX($V$9:$Z$186,MATCH(AK11,$X$9:$X$186,0)+0,1)</f>
        <v>CONOIL</v>
      </c>
      <c r="AK11" s="57">
        <f>SMALL($X$9:$X$186,AA11)</f>
        <v>-0.51652892561983466</v>
      </c>
      <c r="AM11" s="56" t="str">
        <f>INDEX($V$9:$Z$186,MATCH(AN11,$X$9:$X$186,0)+0,1)</f>
        <v>MBENEFIT</v>
      </c>
      <c r="AN11" s="57">
        <f>LARGE($X$9:$X$186,AA11)</f>
        <v>4.1147540983606561</v>
      </c>
      <c r="AP11" s="56" t="str">
        <f>INDEX($V$9:$Z$186,MATCH(AQ11,$Y$9:$Y$186,0)+0,1)</f>
        <v>GTCO</v>
      </c>
      <c r="AQ11" s="58">
        <f>LARGE($Y$9:$Y$186,AA11)</f>
        <v>26195892</v>
      </c>
      <c r="AR11" s="58"/>
      <c r="AS11" s="56" t="str">
        <f>INDEX($V$9:$Z$186,MATCH(AT11,$Z$9:$Z$186,0)+0,1)</f>
        <v>ZENITHBANK</v>
      </c>
      <c r="AT11" s="59">
        <f>LARGE($Z$9:$Z$186,AA11)</f>
        <v>1484364853</v>
      </c>
    </row>
    <row r="12" spans="2:46" x14ac:dyDescent="0.3">
      <c r="B12" s="60" t="s">
        <v>28</v>
      </c>
      <c r="C12" s="41">
        <v>20.8</v>
      </c>
      <c r="D12" s="41">
        <v>21</v>
      </c>
      <c r="E12" s="41">
        <v>20.85</v>
      </c>
      <c r="F12" s="42">
        <v>21</v>
      </c>
      <c r="G12" s="43">
        <v>0.19999999999999929</v>
      </c>
      <c r="H12" s="43">
        <v>0.96153846153845812</v>
      </c>
      <c r="I12" s="44">
        <v>14442362</v>
      </c>
      <c r="J12" s="62">
        <v>302011318.14999998</v>
      </c>
      <c r="K12" s="46">
        <v>-0.11949685534591203</v>
      </c>
      <c r="L12" s="47"/>
      <c r="N12" s="48" t="s">
        <v>107</v>
      </c>
      <c r="O12" s="49">
        <v>54.65</v>
      </c>
      <c r="P12" s="50" t="s">
        <v>158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9.9597585513078375</v>
      </c>
      <c r="V12" s="7" t="str">
        <f t="shared" si="0"/>
        <v>ACCESSCORP</v>
      </c>
      <c r="W12" s="52">
        <f t="shared" si="4"/>
        <v>9.6153846153845812E-3</v>
      </c>
      <c r="X12" s="52">
        <f t="shared" si="1"/>
        <v>-0.11949685534591203</v>
      </c>
      <c r="Y12" s="53">
        <f t="shared" si="2"/>
        <v>14442362</v>
      </c>
      <c r="Z12" s="53">
        <f t="shared" si="3"/>
        <v>302011318.14999998</v>
      </c>
      <c r="AA12" s="8">
        <v>4</v>
      </c>
      <c r="AB12" s="54" t="str" cm="1">
        <f t="array" ref="AB12">IF($AC12="","",INDEX($V$9:$V$186,SMALL(IF($W$9:$W$186=$AC12,ROW($V$9:$V$186)-ROW($V$9)+1),COUNTIFS($AC$9:AC12,AC12))))</f>
        <v>CILEASING</v>
      </c>
      <c r="AC12" s="55">
        <f>IF(ROWS($AC$9:AC12)&lt;=$AC$5,SMALL($W$9:$W$186,ROWS($AC$9:AC12)),"")</f>
        <v>-4.8300536672629624E-2</v>
      </c>
      <c r="AD12" s="56" t="str">
        <f>INDEX($V$9:$Z$186,MATCH(AE12,$W$9:$W$186,0)+0,1)</f>
        <v>CILEASING</v>
      </c>
      <c r="AE12" s="57">
        <f>SMALL($W$9:$W$186,AA12)</f>
        <v>-4.8300536672629624E-2</v>
      </c>
      <c r="AF12" s="57"/>
      <c r="AG12" s="54" t="str" cm="1">
        <f t="array" ref="AG12">IF($AH12="","",INDEX($V$9:$V$186,SMALL(IF($W$9:$W$186=$AH12,ROW($V$9:$V$186)-ROW($V$9)+1),COUNTIFS($AH$9:AH12,AH12))))</f>
        <v>NCR</v>
      </c>
      <c r="AH12" s="55">
        <f>IF(ROWS($AH$9:AH12)&lt;=$AH$5,LARGE($W$9:$W$186,ROWS($AH$9:AH12)),"")</f>
        <v>9.9597585513078374E-2</v>
      </c>
      <c r="AJ12" s="56" t="str">
        <f>INDEX($V$9:$Z$186,MATCH(AK12,$X$9:$X$186,0)+0,1)</f>
        <v>OANDO</v>
      </c>
      <c r="AK12" s="57">
        <f>SMALL($X$9:$X$186,AA12)</f>
        <v>-0.39469696969696966</v>
      </c>
      <c r="AM12" s="56" t="str">
        <f>INDEX($V$9:$Z$186,MATCH(AN12,$X$9:$X$186,0)+0,1)</f>
        <v>EUNISELL</v>
      </c>
      <c r="AN12" s="57">
        <f>LARGE($X$9:$X$186,AA12)</f>
        <v>3.4888427607680335</v>
      </c>
      <c r="AP12" s="56" t="str">
        <f>INDEX($V$9:$Z$186,MATCH(AQ12,$Y$9:$Y$186,0)+0,1)</f>
        <v>ZENITHBANK</v>
      </c>
      <c r="AQ12" s="58">
        <f>LARGE($Y$9:$Y$186,AA12)</f>
        <v>24556546</v>
      </c>
      <c r="AR12" s="58"/>
      <c r="AS12" s="56" t="str">
        <f>INDEX($V$9:$Z$186,MATCH(AT12,$Z$9:$Z$186,0)+0,1)</f>
        <v>UBA</v>
      </c>
      <c r="AT12" s="59">
        <f>LARGE($Z$9:$Z$186,AA12)</f>
        <v>1022699481</v>
      </c>
    </row>
    <row r="13" spans="2:46" x14ac:dyDescent="0.3">
      <c r="B13" s="60" t="s">
        <v>29</v>
      </c>
      <c r="C13" s="41">
        <v>13.2</v>
      </c>
      <c r="D13" s="61">
        <v>13.5</v>
      </c>
      <c r="E13" s="61">
        <v>13.2</v>
      </c>
      <c r="F13" s="42">
        <v>13.5</v>
      </c>
      <c r="G13" s="43">
        <v>0.30000000000000071</v>
      </c>
      <c r="H13" s="43">
        <v>2.2727272727272783</v>
      </c>
      <c r="I13" s="44">
        <v>1886640</v>
      </c>
      <c r="J13" s="62">
        <v>25341027.600000001</v>
      </c>
      <c r="K13" s="46">
        <v>-0.34306569343065696</v>
      </c>
      <c r="L13" s="47"/>
      <c r="N13" s="48" t="s">
        <v>146</v>
      </c>
      <c r="O13" s="49">
        <v>6.9</v>
      </c>
      <c r="P13" s="50" t="s">
        <v>159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9.5238095238095326</v>
      </c>
      <c r="V13" s="7" t="str">
        <f t="shared" si="0"/>
        <v>AFRIPRUD</v>
      </c>
      <c r="W13" s="52">
        <f t="shared" si="4"/>
        <v>2.2727272727272783E-2</v>
      </c>
      <c r="X13" s="52">
        <f t="shared" si="1"/>
        <v>-0.34306569343065696</v>
      </c>
      <c r="Y13" s="53">
        <f t="shared" si="2"/>
        <v>1886640</v>
      </c>
      <c r="Z13" s="53">
        <f t="shared" si="3"/>
        <v>25341027.600000001</v>
      </c>
      <c r="AA13" s="8">
        <v>5</v>
      </c>
      <c r="AB13" s="54" t="str" cm="1">
        <f t="array" ref="AB13">IF($AC13="","",INDEX($V$9:$V$186,SMALL(IF($W$9:$W$186=$AC13,ROW($V$9:$V$186)-ROW($V$9)+1),COUNTIFS($AC$9:AC13,AC13))))</f>
        <v>GUINEAINS</v>
      </c>
      <c r="AC13" s="55">
        <f>IF(ROWS($AC$9:AC13)&lt;=$AC$5,SMALL($W$9:$W$186,ROWS($AC$9:AC13)),"")</f>
        <v>-4.3478260869565064E-2</v>
      </c>
      <c r="AD13" s="56" t="str">
        <f>INDEX($V$9:$Z$186,MATCH(AE13,$W$9:$W$186,0)+0,1)</f>
        <v>GUINEAINS</v>
      </c>
      <c r="AE13" s="57">
        <f>SMALL($W$9:$W$186,AA13)</f>
        <v>-4.3478260869565064E-2</v>
      </c>
      <c r="AF13" s="57"/>
      <c r="AG13" s="54" t="str" cm="1">
        <f t="array" ref="AG13">IF($AH13="","",INDEX($V$9:$V$186,SMALL(IF($W$9:$W$186=$AH13,ROW($V$9:$V$186)-ROW($V$9)+1),COUNTIFS($AH$9:AH13,AH13))))</f>
        <v>UNIONDICON</v>
      </c>
      <c r="AH13" s="55">
        <f>IF(ROWS($AH$9:AH13)&lt;=$AH$5,LARGE($W$9:$W$186,ROWS($AH$9:AH13)),"")</f>
        <v>9.523809523809533E-2</v>
      </c>
      <c r="AJ13" s="56" t="str">
        <f>INDEX($V$9:$Z$186,MATCH(AK13,$X$9:$X$186,0)+0,1)</f>
        <v>AFRIPRUD</v>
      </c>
      <c r="AK13" s="57">
        <f>SMALL($X$9:$X$186,AA13)</f>
        <v>-0.34306569343065696</v>
      </c>
      <c r="AM13" s="56" t="str">
        <f>INDEX($V$9:$Z$186,MATCH(AN13,$X$9:$X$186,0)+0,1)</f>
        <v>TIP</v>
      </c>
      <c r="AN13" s="57">
        <f>LARGE($X$9:$X$186,AA13)</f>
        <v>3.4399999999999995</v>
      </c>
      <c r="AP13" s="56" t="str">
        <f>INDEX($V$9:$Z$186,MATCH(AQ13,$Y$9:$Y$186,0)+0,1)</f>
        <v>ACCESSCORP</v>
      </c>
      <c r="AQ13" s="58">
        <f>LARGE($Y$9:$Y$186,AA13)</f>
        <v>14442362</v>
      </c>
      <c r="AR13" s="58"/>
      <c r="AS13" s="56" t="str">
        <f>INDEX($V$9:$Z$186,MATCH(AT13,$Z$9:$Z$186,0)+0,1)</f>
        <v>GEREGU</v>
      </c>
      <c r="AT13" s="59">
        <f>LARGE($Z$9:$Z$186,AA13)</f>
        <v>952171923.60000002</v>
      </c>
    </row>
    <row r="14" spans="2:46" x14ac:dyDescent="0.3">
      <c r="B14" s="60" t="s">
        <v>30</v>
      </c>
      <c r="C14" s="41">
        <v>3.52</v>
      </c>
      <c r="D14" s="41">
        <v>3.56</v>
      </c>
      <c r="E14" s="41">
        <v>3.35</v>
      </c>
      <c r="F14" s="42">
        <v>3.52</v>
      </c>
      <c r="G14" s="43">
        <v>0</v>
      </c>
      <c r="H14" s="43">
        <v>0</v>
      </c>
      <c r="I14" s="44">
        <v>5519648</v>
      </c>
      <c r="J14" s="62">
        <v>19262365.25</v>
      </c>
      <c r="K14" s="46">
        <v>1.4615384615384617</v>
      </c>
      <c r="L14" s="47"/>
      <c r="N14" s="48" t="s">
        <v>151</v>
      </c>
      <c r="O14" s="49">
        <v>1.85</v>
      </c>
      <c r="P14" s="50" t="s">
        <v>160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8.8235294117647136</v>
      </c>
      <c r="V14" s="7" t="str">
        <f t="shared" si="0"/>
        <v>AIICO</v>
      </c>
      <c r="W14" s="52">
        <f t="shared" si="4"/>
        <v>0</v>
      </c>
      <c r="X14" s="52">
        <f t="shared" si="1"/>
        <v>1.4615384615384617</v>
      </c>
      <c r="Y14" s="53">
        <f t="shared" si="2"/>
        <v>5519648</v>
      </c>
      <c r="Z14" s="53">
        <f t="shared" si="3"/>
        <v>19262365.25</v>
      </c>
      <c r="AA14" s="8">
        <v>6</v>
      </c>
      <c r="AB14" s="54" t="str" cm="1">
        <f t="array" ref="AB14">IF($AC14="","",INDEX($V$9:$V$186,SMALL(IF($W$9:$W$186=$AC14,ROW($V$9:$V$186)-ROW($V$9)+1),COUNTIFS($AC$9:AC14,AC14))))</f>
        <v>ROYALEX</v>
      </c>
      <c r="AC14" s="55">
        <f>IF(ROWS($AC$9:AC14)&lt;=$AC$5,SMALL($W$9:$W$186,ROWS($AC$9:AC14)),"")</f>
        <v>-4.0404040404040442E-2</v>
      </c>
      <c r="AD14" s="56" t="str">
        <f>INDEX($V$9:$Z$186,MATCH(AE14,$W$9:$W$186,0)+0,1)</f>
        <v>ROYALEX</v>
      </c>
      <c r="AE14" s="57">
        <f>SMALL($W$9:$W$186,AA14)</f>
        <v>-4.0404040404040442E-2</v>
      </c>
      <c r="AF14" s="57"/>
      <c r="AG14" s="54" t="str" cm="1">
        <f t="array" ref="AG14">IF($AH14="","",INDEX($V$9:$V$186,SMALL(IF($W$9:$W$186=$AH14,ROW($V$9:$V$186)-ROW($V$9)+1),COUNTIFS($AH$9:AH14,AH14))))</f>
        <v>VERITASKAP</v>
      </c>
      <c r="AH14" s="55">
        <f>IF(ROWS($AH$9:AH14)&lt;=$AH$5,LARGE($W$9:$W$186,ROWS($AH$9:AH14)),"")</f>
        <v>8.8235294117647134E-2</v>
      </c>
      <c r="AJ14" s="56" t="str">
        <f>INDEX($V$9:$Z$186,MATCH(AK14,$X$9:$X$186,0)+0,1)</f>
        <v>JOHNHOLT</v>
      </c>
      <c r="AK14" s="57">
        <f>SMALL($X$9:$X$186,AA14)</f>
        <v>-0.30680359435173299</v>
      </c>
      <c r="AM14" s="56" t="str">
        <f>INDEX($V$9:$Z$186,MATCH(AN14,$X$9:$X$186,0)+0,1)</f>
        <v>ELLAHLAKES</v>
      </c>
      <c r="AN14" s="57">
        <f>LARGE($X$9:$X$186,AA14)</f>
        <v>3.1613924050632907</v>
      </c>
      <c r="AP14" s="56" t="str">
        <f>INDEX($V$9:$Z$186,MATCH(AQ14,$Y$9:$Y$186,0)+0,1)</f>
        <v>ELLAHLAKES</v>
      </c>
      <c r="AQ14" s="58">
        <f>LARGE($Y$9:$Y$186,AA14)</f>
        <v>11688428</v>
      </c>
      <c r="AR14" s="58"/>
      <c r="AS14" s="56" t="str">
        <f>INDEX($V$9:$Z$186,MATCH(AT14,$Z$9:$Z$186,0)+0,1)</f>
        <v>FIDELITYBK</v>
      </c>
      <c r="AT14" s="59">
        <f>LARGE($Z$9:$Z$186,AA14)</f>
        <v>615142037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71</v>
      </c>
      <c r="J15" s="62">
        <v>177287</v>
      </c>
      <c r="K15" s="46">
        <v>5.2436367008206197E-2</v>
      </c>
      <c r="L15" s="47"/>
      <c r="N15" s="48" t="s">
        <v>78</v>
      </c>
      <c r="O15" s="49">
        <v>18.2</v>
      </c>
      <c r="P15" s="50" t="s">
        <v>161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6.4327485380116833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71</v>
      </c>
      <c r="Z15" s="53">
        <f t="shared" si="3"/>
        <v>177287</v>
      </c>
      <c r="AA15" s="8">
        <v>7</v>
      </c>
      <c r="AB15" s="54" t="str" cm="1">
        <f t="array" ref="AB15">IF($AC15="","",INDEX($V$9:$V$186,SMALL(IF($W$9:$W$186=$AC15,ROW($V$9:$V$186)-ROW($V$9)+1),COUNTIFS($AC$9:AC15,AC15))))</f>
        <v>NSLTECH</v>
      </c>
      <c r="AC15" s="55">
        <f>IF(ROWS($AC$9:AC15)&lt;=$AC$5,SMALL($W$9:$W$186,ROWS($AC$9:AC15)),"")</f>
        <v>-3.8461538461538491E-2</v>
      </c>
      <c r="AD15" s="56" t="str">
        <f>INDEX($V$9:$Z$186,MATCH(AE15,$W$9:$W$186,0)+0,1)</f>
        <v>NSLTECH</v>
      </c>
      <c r="AE15" s="57">
        <f>SMALL($W$9:$W$186,AA15)</f>
        <v>-3.8461538461538491E-2</v>
      </c>
      <c r="AF15" s="57"/>
      <c r="AG15" s="54" t="str" cm="1">
        <f t="array" ref="AG15">IF($AH15="","",INDEX($V$9:$V$186,SMALL(IF($W$9:$W$186=$AH15,ROW($V$9:$V$186)-ROW($V$9)+1),COUNTIFS($AH$9:AH15,AH15))))</f>
        <v>HONYFLOUR</v>
      </c>
      <c r="AH15" s="55">
        <f>IF(ROWS($AH$9:AH15)&lt;=$AH$5,LARGE($W$9:$W$186,ROWS($AH$9:AH15)),"")</f>
        <v>6.4327485380116831E-2</v>
      </c>
      <c r="AJ15" s="56" t="str">
        <f>INDEX($V$9:$Z$186,MATCH(AK15,$X$9:$X$186,0)+0,1)</f>
        <v>JULI</v>
      </c>
      <c r="AK15" s="57">
        <f>SMALL($X$9:$X$186,AA15)</f>
        <v>-0.21747572815533978</v>
      </c>
      <c r="AM15" s="56" t="str">
        <f>INDEX($V$9:$Z$186,MATCH(AN15,$X$9:$X$186,0)+0,1)</f>
        <v>CHELLARAM</v>
      </c>
      <c r="AN15" s="57">
        <f>LARGE($X$9:$X$186,AA15)</f>
        <v>2.9594594594594592</v>
      </c>
      <c r="AP15" s="56" t="str">
        <f>INDEX($V$9:$Z$186,MATCH(AQ15,$Y$9:$Y$186,0)+0,1)</f>
        <v>CHAMS</v>
      </c>
      <c r="AQ15" s="58">
        <f>LARGE($Y$9:$Y$186,AA15)</f>
        <v>11634200</v>
      </c>
      <c r="AR15" s="58"/>
      <c r="AS15" s="56" t="str">
        <f>INDEX($V$9:$Z$186,MATCH(AT15,$Z$9:$Z$186,0)+0,1)</f>
        <v>SEPLAT</v>
      </c>
      <c r="AT15" s="59">
        <f>LARGE($Z$9:$Z$186,AA15)</f>
        <v>568372891.5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10000</v>
      </c>
      <c r="J16" s="62">
        <v>72000</v>
      </c>
      <c r="K16" s="46">
        <v>0</v>
      </c>
      <c r="L16" s="47"/>
      <c r="N16" s="48" t="s">
        <v>143</v>
      </c>
      <c r="O16" s="49">
        <v>17.2</v>
      </c>
      <c r="P16" s="50" t="s">
        <v>162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4.5592705167173255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10000</v>
      </c>
      <c r="Z16" s="53">
        <f t="shared" si="3"/>
        <v>72000</v>
      </c>
      <c r="AA16" s="8">
        <v>8</v>
      </c>
      <c r="AB16" s="54" t="str" cm="1">
        <f t="array" ref="AB16">IF($AC16="","",INDEX($V$9:$V$186,SMALL(IF($W$9:$W$186=$AC16,ROW($V$9:$V$186)-ROW($V$9)+1),COUNTIFS($AC$9:AC16,AC16))))</f>
        <v>OMATEK</v>
      </c>
      <c r="AC16" s="55">
        <f>IF(ROWS($AC$9:AC16)&lt;=$AC$5,SMALL($W$9:$W$186,ROWS($AC$9:AC16)),"")</f>
        <v>-3.6036036036036063E-2</v>
      </c>
      <c r="AD16" s="56" t="str">
        <f>INDEX($V$9:$Z$186,MATCH(AE16,$W$9:$W$186,0)+0,1)</f>
        <v>OMATEK</v>
      </c>
      <c r="AE16" s="57">
        <f>SMALL($W$9:$W$186,AA16)</f>
        <v>-3.6036036036036063E-2</v>
      </c>
      <c r="AF16" s="57"/>
      <c r="AG16" s="54" t="str" cm="1">
        <f t="array" ref="AG16">IF($AH16="","",INDEX($V$9:$V$186,SMALL(IF($W$9:$W$186=$AH16,ROW($V$9:$V$186)-ROW($V$9)+1),COUNTIFS($AH$9:AH16,AH16))))</f>
        <v>UCAP</v>
      </c>
      <c r="AH16" s="55">
        <f>IF(ROWS($AH$9:AH16)&lt;=$AH$5,LARGE($W$9:$W$186,ROWS($AH$9:AH16)),"")</f>
        <v>4.5592705167173259E-2</v>
      </c>
      <c r="AJ16" s="56" t="str">
        <f>INDEX($V$9:$Z$186,MATCH(AK16,$X$9:$X$186,0)+0,1)</f>
        <v>MORISON</v>
      </c>
      <c r="AK16" s="57">
        <f>SMALL($X$9:$X$186,AA16)</f>
        <v>-0.19700748129675805</v>
      </c>
      <c r="AM16" s="56" t="str">
        <f>INDEX($V$9:$Z$186,MATCH(AN16,$X$9:$X$186,0)+0,1)</f>
        <v>VITAFOAM</v>
      </c>
      <c r="AN16" s="57">
        <f>LARGE($X$9:$X$186,AA16)</f>
        <v>2.6260869565217395</v>
      </c>
      <c r="AP16" s="56" t="str">
        <f>INDEX($V$9:$Z$186,MATCH(AQ16,$Y$9:$Y$186,0)+0,1)</f>
        <v>CHAMPION</v>
      </c>
      <c r="AQ16" s="58">
        <f>LARGE($Y$9:$Y$186,AA16)</f>
        <v>10321224</v>
      </c>
      <c r="AR16" s="58"/>
      <c r="AS16" s="56" t="str">
        <f>INDEX($V$9:$Z$186,MATCH(AT16,$Z$9:$Z$186,0)+0,1)</f>
        <v>TRANSPOWER</v>
      </c>
      <c r="AT16" s="59">
        <f>LARGE($Z$9:$Z$186,AA16)</f>
        <v>394918529.30000001</v>
      </c>
    </row>
    <row r="17" spans="2:46" x14ac:dyDescent="0.3">
      <c r="B17" s="60" t="s">
        <v>33</v>
      </c>
      <c r="C17" s="41">
        <v>690</v>
      </c>
      <c r="D17" s="41">
        <v>690</v>
      </c>
      <c r="E17" s="41">
        <v>690</v>
      </c>
      <c r="F17" s="42">
        <v>690</v>
      </c>
      <c r="G17" s="43">
        <v>0</v>
      </c>
      <c r="H17" s="43">
        <v>0</v>
      </c>
      <c r="I17" s="44">
        <v>314310</v>
      </c>
      <c r="J17" s="62">
        <v>209692735.90000001</v>
      </c>
      <c r="K17" s="46">
        <v>0.15384615384615374</v>
      </c>
      <c r="L17" s="47"/>
      <c r="N17" s="48" t="s">
        <v>89</v>
      </c>
      <c r="O17" s="49">
        <v>2.65</v>
      </c>
      <c r="P17" s="50" t="s">
        <v>163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3.9215686274509838</v>
      </c>
      <c r="V17" s="7" t="str">
        <f t="shared" si="0"/>
        <v>ARADEL</v>
      </c>
      <c r="W17" s="52">
        <f t="shared" si="4"/>
        <v>0</v>
      </c>
      <c r="X17" s="52">
        <f t="shared" si="1"/>
        <v>0.15384615384615374</v>
      </c>
      <c r="Y17" s="53">
        <f t="shared" si="2"/>
        <v>314310</v>
      </c>
      <c r="Z17" s="53">
        <f t="shared" si="3"/>
        <v>209692735.90000001</v>
      </c>
      <c r="AA17" s="8">
        <v>9</v>
      </c>
      <c r="AB17" s="54" t="str" cm="1">
        <f t="array" ref="AB17">IF($AC17="","",INDEX($V$9:$V$186,SMALL(IF($W$9:$W$186=$AC17,ROW($V$9:$V$186)-ROW($V$9)+1),COUNTIFS($AC$9:AC17,AC17))))</f>
        <v>MANSARD</v>
      </c>
      <c r="AC17" s="55">
        <f>IF(ROWS($AC$9:AC17)&lt;=$AC$5,SMALL($W$9:$W$186,ROWS($AC$9:AC17)),"")</f>
        <v>-3.0075187969924838E-2</v>
      </c>
      <c r="AD17" s="56" t="str">
        <f>INDEX($V$9:$Z$186,MATCH(AE17,$W$9:$W$186,0)+0,1)</f>
        <v>MANSARD</v>
      </c>
      <c r="AE17" s="57">
        <f>SMALL($W$9:$W$186,AA17)</f>
        <v>-3.0075187969924838E-2</v>
      </c>
      <c r="AF17" s="57"/>
      <c r="AG17" s="54" t="str" cm="1">
        <f t="array" ref="AG17">IF($AH17="","",INDEX($V$9:$V$186,SMALL(IF($W$9:$W$186=$AH17,ROW($V$9:$V$186)-ROW($V$9)+1),COUNTIFS($AH$9:AH17,AH17))))</f>
        <v>LASACO</v>
      </c>
      <c r="AH17" s="55">
        <f>IF(ROWS($AH$9:AH17)&lt;=$AH$5,LARGE($W$9:$W$186,ROWS($AH$9:AH17)),"")</f>
        <v>3.9215686274509838E-2</v>
      </c>
      <c r="AJ17" s="56" t="str">
        <f>INDEX($V$9:$Z$186,MATCH(AK17,$X$9:$X$186,0)+0,1)</f>
        <v>LIVINGTRUST</v>
      </c>
      <c r="AK17" s="57">
        <f>SMALL($X$9:$X$186,AA17)</f>
        <v>-0.18264840182648401</v>
      </c>
      <c r="AM17" s="56" t="str">
        <f>INDEX($V$9:$Z$186,MATCH(AN17,$X$9:$X$186,0)+0,1)</f>
        <v>SCOA</v>
      </c>
      <c r="AN17" s="57">
        <f>LARGE($X$9:$X$186,AA17)</f>
        <v>2.4466019417475726</v>
      </c>
      <c r="AP17" s="56" t="str">
        <f>INDEX($V$9:$Z$186,MATCH(AQ17,$Y$9:$Y$186,0)+0,1)</f>
        <v>FIRSTHOLDCO</v>
      </c>
      <c r="AQ17" s="58">
        <f>LARGE($Y$9:$Y$186,AA17)</f>
        <v>9840607</v>
      </c>
      <c r="AR17" s="58"/>
      <c r="AS17" s="56" t="str">
        <f>INDEX($V$9:$Z$186,MATCH(AT17,$Z$9:$Z$186,0)+0,1)</f>
        <v>PRESCO</v>
      </c>
      <c r="AT17" s="59">
        <f>LARGE($Z$9:$Z$186,AA17)</f>
        <v>377281534.30000001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128682</v>
      </c>
      <c r="J18" s="62">
        <v>275918.51</v>
      </c>
      <c r="K18" s="46">
        <v>0.29670329670329654</v>
      </c>
      <c r="L18" s="47"/>
      <c r="N18" s="48" t="s">
        <v>109</v>
      </c>
      <c r="O18" s="49">
        <v>26</v>
      </c>
      <c r="P18" s="50" t="s">
        <v>164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3.1746031746031771</v>
      </c>
      <c r="V18" s="7" t="str">
        <f t="shared" si="0"/>
        <v>AUSTINLAZ</v>
      </c>
      <c r="W18" s="52">
        <f t="shared" si="4"/>
        <v>0</v>
      </c>
      <c r="X18" s="52">
        <f t="shared" si="1"/>
        <v>0.29670329670329654</v>
      </c>
      <c r="Y18" s="53">
        <f t="shared" si="2"/>
        <v>128682</v>
      </c>
      <c r="Z18" s="53">
        <f t="shared" si="3"/>
        <v>275918.51</v>
      </c>
      <c r="AA18" s="8">
        <v>10</v>
      </c>
      <c r="AB18" s="54" t="str" cm="1">
        <f t="array" ref="AB18">IF($AC18="","",INDEX($V$9:$V$186,SMALL(IF($W$9:$W$186=$AC18,ROW($V$9:$V$186)-ROW($V$9)+1),COUNTIFS($AC$9:AC18,AC18))))</f>
        <v>DAARCOMM</v>
      </c>
      <c r="AC18" s="55">
        <f>IF(ROWS($AC$9:AC18)&lt;=$AC$5,SMALL($W$9:$W$186,ROWS($AC$9:AC18)),"")</f>
        <v>-2.1276595744680753E-2</v>
      </c>
      <c r="AD18" s="56" t="str">
        <f>INDEX($V$9:$Z$186,MATCH(AE18,$W$9:$W$186,0)+0,1)</f>
        <v>DAARCOMM</v>
      </c>
      <c r="AE18" s="57">
        <f>SMALL($W$9:$W$186,AA18)</f>
        <v>-2.1276595744680753E-2</v>
      </c>
      <c r="AF18" s="57"/>
      <c r="AG18" s="54" t="str" cm="1">
        <f t="array" ref="AG18">IF($AH18="","",INDEX($V$9:$V$186,SMALL(IF($W$9:$W$186=$AH18,ROW($V$9:$V$186)-ROW($V$9)+1),COUNTIFS($AH$9:AH18,AH18))))</f>
        <v>NEM</v>
      </c>
      <c r="AH18" s="55">
        <f>IF(ROWS($AH$9:AH18)&lt;=$AH$5,LARGE($W$9:$W$186,ROWS($AH$9:AH18)),"")</f>
        <v>3.1746031746031772E-2</v>
      </c>
      <c r="AJ18" s="56" t="str">
        <f>INDEX($V$9:$Z$186,MATCH(AK18,$X$9:$X$186,0)+0,1)</f>
        <v>UCAP</v>
      </c>
      <c r="AK18" s="57">
        <f>SMALL($X$9:$X$186,AA18)</f>
        <v>-0.15686274509803921</v>
      </c>
      <c r="AM18" s="56" t="str">
        <f>INDEX($V$9:$Z$186,MATCH(AN18,$X$9:$X$186,0)+0,1)</f>
        <v>NASCON</v>
      </c>
      <c r="AN18" s="57">
        <f>LARGE($X$9:$X$186,AA18)</f>
        <v>2.3046251993620412</v>
      </c>
      <c r="AP18" s="56" t="str">
        <f>INDEX($V$9:$Z$186,MATCH(AQ18,$Y$9:$Y$186,0)+0,1)</f>
        <v>STERLINGNG</v>
      </c>
      <c r="AQ18" s="58">
        <f>LARGE($Y$9:$Y$186,AA18)</f>
        <v>8507536</v>
      </c>
      <c r="AR18" s="58"/>
      <c r="AS18" s="56" t="str">
        <f>INDEX($V$9:$Z$186,MATCH(AT18,$Z$9:$Z$186,0)+0,1)</f>
        <v>DANGCEM</v>
      </c>
      <c r="AT18" s="59">
        <f>LARGE($Z$9:$Z$186,AA18)</f>
        <v>317578411.60000002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20795</v>
      </c>
      <c r="J19" s="62">
        <v>731460.55</v>
      </c>
      <c r="K19" s="46">
        <v>0.78999999999999981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0.78999999999999981</v>
      </c>
      <c r="Y19" s="53">
        <f t="shared" si="2"/>
        <v>20795</v>
      </c>
      <c r="Z19" s="53">
        <f t="shared" si="3"/>
        <v>731460.55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321080</v>
      </c>
      <c r="J20" s="62">
        <v>106984510.2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321080</v>
      </c>
      <c r="Z20" s="53">
        <f t="shared" si="3"/>
        <v>106984510.2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750578</v>
      </c>
      <c r="J21" s="62">
        <v>113153464.3</v>
      </c>
      <c r="K21" s="46">
        <v>0.72043010752688175</v>
      </c>
      <c r="L21" s="47"/>
      <c r="N21" s="65">
        <v>33</v>
      </c>
      <c r="O21" s="65">
        <v>20</v>
      </c>
      <c r="P21" s="65">
        <v>75</v>
      </c>
      <c r="Q21" s="66">
        <f>N21/O21</f>
        <v>1.65</v>
      </c>
      <c r="V21" s="7" t="str">
        <f t="shared" si="0"/>
        <v>BUACEMENT</v>
      </c>
      <c r="W21" s="52">
        <f t="shared" si="4"/>
        <v>0</v>
      </c>
      <c r="X21" s="52">
        <f t="shared" si="1"/>
        <v>0.72043010752688175</v>
      </c>
      <c r="Y21" s="53">
        <f t="shared" si="2"/>
        <v>750578</v>
      </c>
      <c r="Z21" s="53">
        <f t="shared" si="3"/>
        <v>113153464.3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8650</v>
      </c>
      <c r="J22" s="62">
        <v>5391545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8650</v>
      </c>
      <c r="Z22" s="53">
        <f t="shared" si="3"/>
        <v>5391545</v>
      </c>
      <c r="AG22" s="57"/>
      <c r="AH22" s="57"/>
      <c r="AI22" s="67"/>
    </row>
    <row r="23" spans="2:46" x14ac:dyDescent="0.3">
      <c r="B23" s="60" t="s">
        <v>43</v>
      </c>
      <c r="C23" s="41">
        <v>53.1</v>
      </c>
      <c r="D23" s="61">
        <v>53.3</v>
      </c>
      <c r="E23" s="61">
        <v>53.3</v>
      </c>
      <c r="F23" s="42">
        <v>53.3</v>
      </c>
      <c r="G23" s="43">
        <v>0.19999999999999574</v>
      </c>
      <c r="H23" s="43">
        <v>0.37664783427494486</v>
      </c>
      <c r="I23" s="44">
        <v>1059158</v>
      </c>
      <c r="J23" s="62">
        <v>56429247.200000003</v>
      </c>
      <c r="K23" s="46">
        <v>1.4790697674418603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3.7664783427494488E-3</v>
      </c>
      <c r="X23" s="52">
        <f t="shared" si="1"/>
        <v>1.4790697674418603</v>
      </c>
      <c r="Y23" s="53">
        <f t="shared" si="2"/>
        <v>1059158</v>
      </c>
      <c r="Z23" s="53">
        <f t="shared" si="3"/>
        <v>56429247.200000003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7826</v>
      </c>
      <c r="J24" s="62">
        <v>528681.85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0.92105263157894735</v>
      </c>
      <c r="Y24" s="53">
        <f t="shared" si="2"/>
        <v>7826</v>
      </c>
      <c r="Z24" s="53">
        <f t="shared" si="3"/>
        <v>528681.85</v>
      </c>
      <c r="AG24" s="57"/>
      <c r="AH24" s="57"/>
      <c r="AI24" s="67"/>
    </row>
    <row r="25" spans="2:46" x14ac:dyDescent="0.3">
      <c r="B25" s="60" t="s">
        <v>46</v>
      </c>
      <c r="C25" s="41">
        <v>4.95</v>
      </c>
      <c r="D25" s="41">
        <v>4.95</v>
      </c>
      <c r="E25" s="41">
        <v>4.95</v>
      </c>
      <c r="F25" s="42">
        <v>4.95</v>
      </c>
      <c r="G25" s="43">
        <v>0</v>
      </c>
      <c r="H25" s="43">
        <v>0</v>
      </c>
      <c r="I25" s="44">
        <v>753395</v>
      </c>
      <c r="J25" s="62">
        <v>3852880.3</v>
      </c>
      <c r="K25" s="46">
        <v>1.1336206896551726</v>
      </c>
      <c r="L25" s="47"/>
      <c r="V25" s="7" t="str">
        <f t="shared" si="0"/>
        <v>CAVERTON</v>
      </c>
      <c r="W25" s="52">
        <f t="shared" si="4"/>
        <v>0</v>
      </c>
      <c r="X25" s="52">
        <f t="shared" si="1"/>
        <v>1.1336206896551726</v>
      </c>
      <c r="Y25" s="53">
        <f t="shared" si="2"/>
        <v>753395</v>
      </c>
      <c r="Z25" s="53">
        <f t="shared" si="3"/>
        <v>3852880.3</v>
      </c>
      <c r="AG25" s="57"/>
      <c r="AH25" s="57"/>
      <c r="AI25" s="67"/>
    </row>
    <row r="26" spans="2:46" x14ac:dyDescent="0.3">
      <c r="B26" s="60" t="s">
        <v>47</v>
      </c>
      <c r="C26" s="41">
        <v>13.7</v>
      </c>
      <c r="D26" s="61">
        <v>13.9</v>
      </c>
      <c r="E26" s="61">
        <v>12.35</v>
      </c>
      <c r="F26" s="42">
        <v>12.35</v>
      </c>
      <c r="G26" s="43">
        <v>-1.3499999999999996</v>
      </c>
      <c r="H26" s="43">
        <v>-9.8540145985401431</v>
      </c>
      <c r="I26" s="44">
        <v>10321224</v>
      </c>
      <c r="J26" s="62">
        <v>132181398.2</v>
      </c>
      <c r="K26" s="46">
        <v>2.2414698162729656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-9.8540145985401437E-2</v>
      </c>
      <c r="X26" s="52">
        <f t="shared" si="1"/>
        <v>2.2414698162729656</v>
      </c>
      <c r="Y26" s="53">
        <f t="shared" si="2"/>
        <v>10321224</v>
      </c>
      <c r="Z26" s="53">
        <f t="shared" si="3"/>
        <v>132181398.2</v>
      </c>
      <c r="AG26" s="57"/>
      <c r="AH26" s="57"/>
      <c r="AI26" s="67"/>
    </row>
    <row r="27" spans="2:46" x14ac:dyDescent="0.3">
      <c r="B27" s="60" t="s">
        <v>48</v>
      </c>
      <c r="C27" s="41">
        <v>2.95</v>
      </c>
      <c r="D27" s="61">
        <v>3</v>
      </c>
      <c r="E27" s="61">
        <v>2.94</v>
      </c>
      <c r="F27" s="42">
        <v>2.95</v>
      </c>
      <c r="G27" s="43">
        <v>0</v>
      </c>
      <c r="H27" s="43">
        <v>0</v>
      </c>
      <c r="I27" s="44">
        <v>11634200</v>
      </c>
      <c r="J27" s="62">
        <v>34529784.490000002</v>
      </c>
      <c r="K27" s="46">
        <v>0.48241206030150763</v>
      </c>
      <c r="L27" s="47"/>
      <c r="V27" s="7" t="str">
        <f t="shared" si="0"/>
        <v>CHAMS</v>
      </c>
      <c r="W27" s="52">
        <f t="shared" si="4"/>
        <v>0</v>
      </c>
      <c r="X27" s="52">
        <f t="shared" si="1"/>
        <v>0.48241206030150763</v>
      </c>
      <c r="Y27" s="53">
        <f t="shared" si="2"/>
        <v>11634200</v>
      </c>
      <c r="Z27" s="53">
        <f t="shared" si="3"/>
        <v>34529784.490000002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11902</v>
      </c>
      <c r="J28" s="62">
        <v>166069.5</v>
      </c>
      <c r="K28" s="46">
        <v>2.9594594594594592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2.9594594594594592</v>
      </c>
      <c r="Y28" s="53">
        <f t="shared" si="2"/>
        <v>11902</v>
      </c>
      <c r="Z28" s="53">
        <f t="shared" si="3"/>
        <v>166069.5</v>
      </c>
      <c r="AG28" s="57"/>
      <c r="AH28" s="57"/>
      <c r="AI28" s="67"/>
    </row>
    <row r="29" spans="2:46" x14ac:dyDescent="0.3">
      <c r="B29" s="60" t="s">
        <v>50</v>
      </c>
      <c r="C29" s="41">
        <v>5.59</v>
      </c>
      <c r="D29" s="41">
        <v>5.32</v>
      </c>
      <c r="E29" s="41">
        <v>5.32</v>
      </c>
      <c r="F29" s="42">
        <v>5.32</v>
      </c>
      <c r="G29" s="43">
        <v>-0.26999999999999957</v>
      </c>
      <c r="H29" s="43">
        <v>-4.8300536672629626</v>
      </c>
      <c r="I29" s="44">
        <v>600635</v>
      </c>
      <c r="J29" s="62">
        <v>3126112.36</v>
      </c>
      <c r="K29" s="46">
        <v>0.41114058355437666</v>
      </c>
      <c r="L29" s="47"/>
      <c r="V29" s="7" t="str">
        <f t="shared" si="0"/>
        <v>CILEASING</v>
      </c>
      <c r="W29" s="52">
        <f t="shared" si="4"/>
        <v>-4.8300536672629624E-2</v>
      </c>
      <c r="X29" s="52">
        <f t="shared" si="1"/>
        <v>0.41114058355437666</v>
      </c>
      <c r="Y29" s="53">
        <f t="shared" si="2"/>
        <v>600635</v>
      </c>
      <c r="Z29" s="53">
        <f t="shared" si="3"/>
        <v>3126112.36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1200</v>
      </c>
      <c r="J30" s="62">
        <v>132000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1200</v>
      </c>
      <c r="Z30" s="53">
        <f t="shared" si="3"/>
        <v>132000</v>
      </c>
      <c r="AG30" s="57"/>
      <c r="AH30" s="57"/>
      <c r="AI30" s="67"/>
    </row>
    <row r="31" spans="2:46" x14ac:dyDescent="0.3">
      <c r="B31" s="60" t="s">
        <v>52</v>
      </c>
      <c r="C31" s="41">
        <v>4</v>
      </c>
      <c r="D31" s="41">
        <v>3.99</v>
      </c>
      <c r="E31" s="41">
        <v>3.95</v>
      </c>
      <c r="F31" s="42">
        <v>3.96</v>
      </c>
      <c r="G31" s="43">
        <v>-4.0000000000000036E-2</v>
      </c>
      <c r="H31" s="43">
        <v>-1.0000000000000009</v>
      </c>
      <c r="I31" s="44">
        <v>3715271</v>
      </c>
      <c r="J31" s="62">
        <v>14763409.49</v>
      </c>
      <c r="K31" s="46">
        <v>0.14782608695652177</v>
      </c>
      <c r="L31" s="47"/>
      <c r="V31" s="7" t="str">
        <f t="shared" si="0"/>
        <v>CONHALLPLC</v>
      </c>
      <c r="W31" s="52">
        <f t="shared" si="4"/>
        <v>-1.0000000000000009E-2</v>
      </c>
      <c r="X31" s="52">
        <f t="shared" si="1"/>
        <v>0.14782608695652177</v>
      </c>
      <c r="Y31" s="53">
        <f t="shared" si="2"/>
        <v>3715271</v>
      </c>
      <c r="Z31" s="53">
        <f t="shared" si="3"/>
        <v>14763409.49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56728</v>
      </c>
      <c r="J32" s="62">
        <v>9805984.9000000004</v>
      </c>
      <c r="K32" s="46">
        <v>-0.51652892561983466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-0.51652892561983466</v>
      </c>
      <c r="Y32" s="53">
        <f t="shared" si="2"/>
        <v>56728</v>
      </c>
      <c r="Z32" s="53">
        <f t="shared" si="3"/>
        <v>9805984.9000000004</v>
      </c>
    </row>
    <row r="33" spans="2:26" x14ac:dyDescent="0.3">
      <c r="B33" s="60" t="s">
        <v>54</v>
      </c>
      <c r="C33" s="41">
        <v>5.8</v>
      </c>
      <c r="D33" s="61">
        <v>5.9</v>
      </c>
      <c r="E33" s="61">
        <v>5.9</v>
      </c>
      <c r="F33" s="42">
        <v>5.9</v>
      </c>
      <c r="G33" s="43">
        <v>0.10000000000000053</v>
      </c>
      <c r="H33" s="43">
        <v>1.7241379310344922</v>
      </c>
      <c r="I33" s="44">
        <v>1290735</v>
      </c>
      <c r="J33" s="62">
        <v>7585201.0999999996</v>
      </c>
      <c r="K33" s="46">
        <v>0.63888888888888884</v>
      </c>
      <c r="V33" s="7" t="str">
        <f t="shared" si="0"/>
        <v>CORNERST</v>
      </c>
      <c r="W33" s="52">
        <f t="shared" si="4"/>
        <v>1.7241379310344921E-2</v>
      </c>
      <c r="X33" s="52">
        <f t="shared" si="1"/>
        <v>0.63888888888888884</v>
      </c>
      <c r="Y33" s="53">
        <f t="shared" si="2"/>
        <v>1290735</v>
      </c>
      <c r="Z33" s="53">
        <f t="shared" si="3"/>
        <v>7585201.0999999996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98429</v>
      </c>
      <c r="J34" s="62">
        <v>3646939.25</v>
      </c>
      <c r="K34" s="46">
        <v>1.333333333333333</v>
      </c>
      <c r="L34" s="47"/>
      <c r="V34" s="7" t="str">
        <f t="shared" si="0"/>
        <v>CUSTODIAN</v>
      </c>
      <c r="W34" s="52">
        <f t="shared" si="4"/>
        <v>0</v>
      </c>
      <c r="X34" s="52">
        <f t="shared" si="1"/>
        <v>1.333333333333333</v>
      </c>
      <c r="Y34" s="53">
        <f t="shared" si="2"/>
        <v>98429</v>
      </c>
      <c r="Z34" s="53">
        <f t="shared" si="3"/>
        <v>3646939.25</v>
      </c>
    </row>
    <row r="35" spans="2:26" x14ac:dyDescent="0.3">
      <c r="B35" s="60" t="s">
        <v>56</v>
      </c>
      <c r="C35" s="41">
        <v>3.15</v>
      </c>
      <c r="D35" s="61">
        <v>3.17</v>
      </c>
      <c r="E35" s="61">
        <v>3.14</v>
      </c>
      <c r="F35" s="42">
        <v>3.17</v>
      </c>
      <c r="G35" s="43">
        <v>2.0000000000000018E-2</v>
      </c>
      <c r="H35" s="43">
        <v>0.63492063492063555</v>
      </c>
      <c r="I35" s="44">
        <v>2624140</v>
      </c>
      <c r="J35" s="62">
        <v>8261483.9400000004</v>
      </c>
      <c r="K35" s="46">
        <v>0.37826086956521743</v>
      </c>
      <c r="L35" s="47"/>
      <c r="V35" s="7" t="str">
        <f t="shared" si="0"/>
        <v>CUTIX</v>
      </c>
      <c r="W35" s="52">
        <f t="shared" si="4"/>
        <v>6.3492063492063553E-3</v>
      </c>
      <c r="X35" s="52">
        <f t="shared" si="1"/>
        <v>0.37826086956521743</v>
      </c>
      <c r="Y35" s="53">
        <f t="shared" si="2"/>
        <v>2624140</v>
      </c>
      <c r="Z35" s="53">
        <f t="shared" si="3"/>
        <v>8261483.9400000004</v>
      </c>
    </row>
    <row r="36" spans="2:26" x14ac:dyDescent="0.3">
      <c r="B36" s="60" t="s">
        <v>57</v>
      </c>
      <c r="C36" s="41">
        <v>17.45</v>
      </c>
      <c r="D36" s="61">
        <v>17.95</v>
      </c>
      <c r="E36" s="61">
        <v>17.8</v>
      </c>
      <c r="F36" s="42">
        <v>17.95</v>
      </c>
      <c r="G36" s="43">
        <v>0.5</v>
      </c>
      <c r="H36" s="43">
        <v>2.8653295128939829</v>
      </c>
      <c r="I36" s="44">
        <v>2346132</v>
      </c>
      <c r="J36" s="62">
        <v>41432788.149999999</v>
      </c>
      <c r="K36" s="46">
        <v>1.331168831168831</v>
      </c>
      <c r="L36" s="47"/>
      <c r="V36" s="7" t="str">
        <f t="shared" si="0"/>
        <v>CWG</v>
      </c>
      <c r="W36" s="52">
        <f t="shared" si="4"/>
        <v>2.865329512893983E-2</v>
      </c>
      <c r="X36" s="52">
        <f t="shared" si="1"/>
        <v>1.331168831168831</v>
      </c>
      <c r="Y36" s="53">
        <f t="shared" si="2"/>
        <v>2346132</v>
      </c>
      <c r="Z36" s="53">
        <f t="shared" si="3"/>
        <v>41432788.149999999</v>
      </c>
    </row>
    <row r="37" spans="2:26" x14ac:dyDescent="0.3">
      <c r="B37" s="60" t="s">
        <v>58</v>
      </c>
      <c r="C37" s="41">
        <v>0.94</v>
      </c>
      <c r="D37" s="41">
        <v>0.92</v>
      </c>
      <c r="E37" s="41">
        <v>0.86</v>
      </c>
      <c r="F37" s="42">
        <v>0.92</v>
      </c>
      <c r="G37" s="43">
        <v>-1.9999999999999907E-2</v>
      </c>
      <c r="H37" s="43">
        <v>-2.1276595744680753</v>
      </c>
      <c r="I37" s="44">
        <v>973962</v>
      </c>
      <c r="J37" s="62">
        <v>865449.03</v>
      </c>
      <c r="K37" s="46">
        <v>0.46031746031746046</v>
      </c>
      <c r="L37" s="47"/>
      <c r="V37" s="7" t="str">
        <f t="shared" si="0"/>
        <v>DAARCOMM</v>
      </c>
      <c r="W37" s="52">
        <f t="shared" si="4"/>
        <v>-2.1276595744680753E-2</v>
      </c>
      <c r="X37" s="52">
        <f t="shared" si="1"/>
        <v>0.46031746031746046</v>
      </c>
      <c r="Y37" s="53">
        <f t="shared" si="2"/>
        <v>973962</v>
      </c>
      <c r="Z37" s="53">
        <f t="shared" si="3"/>
        <v>865449.03</v>
      </c>
    </row>
    <row r="38" spans="2:26" x14ac:dyDescent="0.3">
      <c r="B38" s="60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545729</v>
      </c>
      <c r="J38" s="62">
        <v>317578411.60000002</v>
      </c>
      <c r="K38" s="46">
        <v>0.11654135338345872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0.11654135338345872</v>
      </c>
      <c r="Y38" s="53">
        <f t="shared" si="2"/>
        <v>545729</v>
      </c>
      <c r="Z38" s="53">
        <f t="shared" si="3"/>
        <v>317578411.60000002</v>
      </c>
    </row>
    <row r="39" spans="2:26" x14ac:dyDescent="0.3">
      <c r="B39" s="60" t="s">
        <v>60</v>
      </c>
      <c r="C39" s="41">
        <v>55.9</v>
      </c>
      <c r="D39" s="61">
        <v>55.9</v>
      </c>
      <c r="E39" s="61">
        <v>55.9</v>
      </c>
      <c r="F39" s="42">
        <v>55.9</v>
      </c>
      <c r="G39" s="43">
        <v>0</v>
      </c>
      <c r="H39" s="43">
        <v>0</v>
      </c>
      <c r="I39" s="44">
        <v>690279</v>
      </c>
      <c r="J39" s="62">
        <v>38093862.450000003</v>
      </c>
      <c r="K39" s="46">
        <v>0.72</v>
      </c>
      <c r="L39" s="47"/>
      <c r="V39" s="7" t="str">
        <f t="shared" si="0"/>
        <v>DANGSUGAR</v>
      </c>
      <c r="W39" s="52">
        <f t="shared" si="4"/>
        <v>0</v>
      </c>
      <c r="X39" s="52">
        <f t="shared" si="1"/>
        <v>0.72</v>
      </c>
      <c r="Y39" s="53">
        <f t="shared" si="2"/>
        <v>690279</v>
      </c>
      <c r="Z39" s="53">
        <f t="shared" si="3"/>
        <v>38093862.450000003</v>
      </c>
    </row>
    <row r="40" spans="2:26" x14ac:dyDescent="0.3">
      <c r="B40" s="60" t="s">
        <v>61</v>
      </c>
      <c r="C40" s="41">
        <v>1.52</v>
      </c>
      <c r="D40" s="41">
        <v>1.52</v>
      </c>
      <c r="E40" s="41">
        <v>1.5</v>
      </c>
      <c r="F40" s="42">
        <v>1.5</v>
      </c>
      <c r="G40" s="43">
        <v>-2.0000000000000018E-2</v>
      </c>
      <c r="H40" s="43">
        <v>-1.3157894736842117</v>
      </c>
      <c r="I40" s="44">
        <v>1466057</v>
      </c>
      <c r="J40" s="62">
        <v>2233869.2799999998</v>
      </c>
      <c r="K40" s="46">
        <v>0.27118644067796627</v>
      </c>
      <c r="L40" s="47"/>
      <c r="V40" s="7" t="str">
        <f t="shared" si="0"/>
        <v>DEAPCAP</v>
      </c>
      <c r="W40" s="52">
        <f t="shared" si="4"/>
        <v>-1.3157894736842117E-2</v>
      </c>
      <c r="X40" s="52">
        <f t="shared" si="1"/>
        <v>0.27118644067796627</v>
      </c>
      <c r="Y40" s="53">
        <f t="shared" si="2"/>
        <v>1466057</v>
      </c>
      <c r="Z40" s="53">
        <f t="shared" si="3"/>
        <v>2233869.2799999998</v>
      </c>
    </row>
    <row r="41" spans="2:26" x14ac:dyDescent="0.3">
      <c r="B41" s="60" t="s">
        <v>62</v>
      </c>
      <c r="C41" s="41">
        <v>13</v>
      </c>
      <c r="D41" s="61">
        <v>13.4</v>
      </c>
      <c r="E41" s="61">
        <v>12.95</v>
      </c>
      <c r="F41" s="42">
        <v>13.15</v>
      </c>
      <c r="G41" s="43">
        <v>0.15000000000000036</v>
      </c>
      <c r="H41" s="43">
        <v>1.1538461538461564</v>
      </c>
      <c r="I41" s="44">
        <v>11688428</v>
      </c>
      <c r="J41" s="62">
        <v>154150140.5</v>
      </c>
      <c r="K41" s="46">
        <v>3.1613924050632907</v>
      </c>
      <c r="L41" s="47"/>
      <c r="V41" s="7" t="str">
        <f t="shared" si="0"/>
        <v>ELLAHLAKES</v>
      </c>
      <c r="W41" s="52">
        <f t="shared" si="4"/>
        <v>1.1538461538461563E-2</v>
      </c>
      <c r="X41" s="52">
        <f t="shared" si="1"/>
        <v>3.1613924050632907</v>
      </c>
      <c r="Y41" s="53">
        <f t="shared" si="2"/>
        <v>11688428</v>
      </c>
      <c r="Z41" s="53">
        <f t="shared" si="3"/>
        <v>154150140.5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596</v>
      </c>
      <c r="J42" s="62">
        <v>21724.2</v>
      </c>
      <c r="K42" s="46">
        <v>1.0984455958549222</v>
      </c>
      <c r="L42" s="47"/>
      <c r="V42" s="7" t="str">
        <f t="shared" si="0"/>
        <v>ENAMELWA</v>
      </c>
      <c r="W42" s="52">
        <f t="shared" si="4"/>
        <v>0</v>
      </c>
      <c r="X42" s="52">
        <f t="shared" si="1"/>
        <v>1.0984455958549222</v>
      </c>
      <c r="Y42" s="53">
        <f t="shared" si="2"/>
        <v>596</v>
      </c>
      <c r="Z42" s="53">
        <f t="shared" si="3"/>
        <v>21724.2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42451</v>
      </c>
      <c r="J43" s="62">
        <v>1378727.95</v>
      </c>
      <c r="K43" s="46">
        <v>0.46090534979423858</v>
      </c>
      <c r="L43" s="47"/>
      <c r="V43" s="7" t="str">
        <f t="shared" si="0"/>
        <v>ETERNA</v>
      </c>
      <c r="W43" s="52">
        <f t="shared" si="4"/>
        <v>0</v>
      </c>
      <c r="X43" s="52">
        <f t="shared" si="1"/>
        <v>0.46090534979423858</v>
      </c>
      <c r="Y43" s="53">
        <f t="shared" si="2"/>
        <v>42451</v>
      </c>
      <c r="Z43" s="53">
        <f t="shared" si="3"/>
        <v>1378727.95</v>
      </c>
    </row>
    <row r="44" spans="2:26" x14ac:dyDescent="0.3">
      <c r="B44" s="60" t="s">
        <v>65</v>
      </c>
      <c r="C44" s="41">
        <v>34.65</v>
      </c>
      <c r="D44" s="61">
        <v>34.65</v>
      </c>
      <c r="E44" s="61">
        <v>34.65</v>
      </c>
      <c r="F44" s="42">
        <v>34.65</v>
      </c>
      <c r="G44" s="43">
        <v>0</v>
      </c>
      <c r="H44" s="43">
        <v>0</v>
      </c>
      <c r="I44" s="44">
        <v>353844</v>
      </c>
      <c r="J44" s="62">
        <v>11671065.300000001</v>
      </c>
      <c r="K44" s="46">
        <v>0.23750000000000004</v>
      </c>
      <c r="L44" s="47"/>
      <c r="V44" s="7" t="str">
        <f t="shared" si="0"/>
        <v>ETI</v>
      </c>
      <c r="W44" s="52">
        <f t="shared" si="4"/>
        <v>0</v>
      </c>
      <c r="X44" s="52">
        <f t="shared" si="1"/>
        <v>0.23750000000000004</v>
      </c>
      <c r="Y44" s="53">
        <f t="shared" si="2"/>
        <v>353844</v>
      </c>
      <c r="Z44" s="53">
        <f t="shared" si="3"/>
        <v>11671065.300000001</v>
      </c>
    </row>
    <row r="45" spans="2:26" x14ac:dyDescent="0.3">
      <c r="B45" s="60" t="s">
        <v>66</v>
      </c>
      <c r="C45" s="41">
        <v>14.45</v>
      </c>
      <c r="D45" s="61">
        <v>14.45</v>
      </c>
      <c r="E45" s="61">
        <v>14.45</v>
      </c>
      <c r="F45" s="42">
        <v>14.45</v>
      </c>
      <c r="G45" s="43">
        <v>0</v>
      </c>
      <c r="H45" s="43">
        <v>0</v>
      </c>
      <c r="I45" s="44">
        <v>178215</v>
      </c>
      <c r="J45" s="62">
        <v>2450602.2000000002</v>
      </c>
      <c r="K45" s="46">
        <v>1.2230769230769232</v>
      </c>
      <c r="L45" s="47"/>
      <c r="V45" s="7" t="str">
        <f t="shared" si="0"/>
        <v>ETRANZACT</v>
      </c>
      <c r="W45" s="52">
        <f t="shared" si="4"/>
        <v>0</v>
      </c>
      <c r="X45" s="52">
        <f t="shared" si="1"/>
        <v>1.2230769230769232</v>
      </c>
      <c r="Y45" s="53">
        <f t="shared" si="2"/>
        <v>178215</v>
      </c>
      <c r="Z45" s="53">
        <f t="shared" si="3"/>
        <v>2450602.2000000002</v>
      </c>
    </row>
    <row r="46" spans="2:26" x14ac:dyDescent="0.3">
      <c r="B46" s="60" t="s">
        <v>67</v>
      </c>
      <c r="C46" s="41">
        <v>86.5</v>
      </c>
      <c r="D46" s="61">
        <v>86.5</v>
      </c>
      <c r="E46" s="61">
        <v>86.5</v>
      </c>
      <c r="F46" s="42">
        <v>86.5</v>
      </c>
      <c r="G46" s="43">
        <v>0</v>
      </c>
      <c r="H46" s="43">
        <v>0</v>
      </c>
      <c r="I46" s="44">
        <v>85797</v>
      </c>
      <c r="J46" s="62">
        <v>6926250.25</v>
      </c>
      <c r="K46" s="46">
        <v>3.4888427607680335</v>
      </c>
      <c r="L46" s="47"/>
      <c r="V46" s="7" t="str">
        <f t="shared" si="0"/>
        <v>EUNISELL</v>
      </c>
      <c r="W46" s="52">
        <f t="shared" si="4"/>
        <v>0</v>
      </c>
      <c r="X46" s="52">
        <f t="shared" si="1"/>
        <v>3.4888427607680335</v>
      </c>
      <c r="Y46" s="53">
        <f t="shared" si="2"/>
        <v>85797</v>
      </c>
      <c r="Z46" s="53">
        <f t="shared" si="3"/>
        <v>6926250.25</v>
      </c>
    </row>
    <row r="47" spans="2:26" x14ac:dyDescent="0.3">
      <c r="B47" s="60" t="s">
        <v>68</v>
      </c>
      <c r="C47" s="41">
        <v>10.65</v>
      </c>
      <c r="D47" s="61">
        <v>10.7</v>
      </c>
      <c r="E47" s="61">
        <v>10.25</v>
      </c>
      <c r="F47" s="42">
        <v>10.7</v>
      </c>
      <c r="G47" s="43">
        <v>4.9999999999998934E-2</v>
      </c>
      <c r="H47" s="43">
        <v>0.46948356807510733</v>
      </c>
      <c r="I47" s="44">
        <v>8018631</v>
      </c>
      <c r="J47" s="62">
        <v>84212789.799999997</v>
      </c>
      <c r="K47" s="46">
        <v>0.13829787234042534</v>
      </c>
      <c r="L47" s="47"/>
      <c r="V47" s="7" t="str">
        <f t="shared" si="0"/>
        <v>FCMB</v>
      </c>
      <c r="W47" s="52">
        <f t="shared" si="4"/>
        <v>4.6948356807510732E-3</v>
      </c>
      <c r="X47" s="52">
        <f t="shared" si="1"/>
        <v>0.13829787234042534</v>
      </c>
      <c r="Y47" s="53">
        <f t="shared" si="2"/>
        <v>8018631</v>
      </c>
      <c r="Z47" s="53">
        <f t="shared" si="3"/>
        <v>84212789.799999997</v>
      </c>
    </row>
    <row r="48" spans="2:26" x14ac:dyDescent="0.3">
      <c r="B48" s="60" t="s">
        <v>69</v>
      </c>
      <c r="C48" s="41">
        <v>19.05</v>
      </c>
      <c r="D48" s="61">
        <v>19.149999999999999</v>
      </c>
      <c r="E48" s="61">
        <v>19.05</v>
      </c>
      <c r="F48" s="42">
        <v>19.149999999999999</v>
      </c>
      <c r="G48" s="43">
        <v>9.9999999999997868E-2</v>
      </c>
      <c r="H48" s="43">
        <v>0.52493438320208852</v>
      </c>
      <c r="I48" s="44">
        <v>32199858</v>
      </c>
      <c r="J48" s="62">
        <v>615142037</v>
      </c>
      <c r="K48" s="46">
        <v>9.4285714285714306E-2</v>
      </c>
      <c r="L48" s="47"/>
      <c r="V48" s="7" t="str">
        <f t="shared" si="0"/>
        <v>FIDELITYBK</v>
      </c>
      <c r="W48" s="52">
        <f t="shared" si="4"/>
        <v>5.2493438320208854E-3</v>
      </c>
      <c r="X48" s="52">
        <f t="shared" si="1"/>
        <v>9.4285714285714306E-2</v>
      </c>
      <c r="Y48" s="53">
        <f t="shared" si="2"/>
        <v>32199858</v>
      </c>
      <c r="Z48" s="53">
        <f t="shared" si="3"/>
        <v>615142037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97208</v>
      </c>
      <c r="J49" s="62">
        <v>3620026.5</v>
      </c>
      <c r="K49" s="46">
        <v>1.5806451612903225</v>
      </c>
      <c r="L49" s="47"/>
      <c r="V49" s="7" t="str">
        <f t="shared" si="0"/>
        <v>FIDSON</v>
      </c>
      <c r="W49" s="52">
        <f t="shared" si="4"/>
        <v>0</v>
      </c>
      <c r="X49" s="52">
        <f t="shared" si="1"/>
        <v>1.5806451612903225</v>
      </c>
      <c r="Y49" s="53">
        <f t="shared" si="2"/>
        <v>97208</v>
      </c>
      <c r="Z49" s="53">
        <f t="shared" si="3"/>
        <v>3620026.5</v>
      </c>
    </row>
    <row r="50" spans="2:26" x14ac:dyDescent="0.3">
      <c r="B50" s="60" t="s">
        <v>71</v>
      </c>
      <c r="C50" s="41">
        <v>31.05</v>
      </c>
      <c r="D50" s="61">
        <v>31.15</v>
      </c>
      <c r="E50" s="61">
        <v>30.6</v>
      </c>
      <c r="F50" s="42">
        <v>31.1</v>
      </c>
      <c r="G50" s="43">
        <v>5.0000000000000711E-2</v>
      </c>
      <c r="H50" s="43">
        <v>0.16103059581320678</v>
      </c>
      <c r="I50" s="44">
        <v>9840607</v>
      </c>
      <c r="J50" s="62">
        <v>304697248.05000001</v>
      </c>
      <c r="K50" s="46">
        <v>0.10873440285204983</v>
      </c>
      <c r="L50" s="47"/>
      <c r="V50" s="7" t="str">
        <f t="shared" si="0"/>
        <v>FIRSTHOLDCO</v>
      </c>
      <c r="W50" s="52">
        <f t="shared" si="4"/>
        <v>1.6103059581320679E-3</v>
      </c>
      <c r="X50" s="52">
        <f t="shared" si="1"/>
        <v>0.10873440285204983</v>
      </c>
      <c r="Y50" s="53">
        <f t="shared" si="2"/>
        <v>9840607</v>
      </c>
      <c r="Z50" s="53">
        <f t="shared" si="3"/>
        <v>304697248.05000001</v>
      </c>
    </row>
    <row r="51" spans="2:26" x14ac:dyDescent="0.3">
      <c r="B51" s="60" t="s">
        <v>72</v>
      </c>
      <c r="C51" s="41">
        <v>4.9000000000000004</v>
      </c>
      <c r="D51" s="41">
        <v>5</v>
      </c>
      <c r="E51" s="41">
        <v>4.9000000000000004</v>
      </c>
      <c r="F51" s="42">
        <v>5</v>
      </c>
      <c r="G51" s="43">
        <v>9.9999999999999645E-2</v>
      </c>
      <c r="H51" s="43">
        <v>2.0408163265306047</v>
      </c>
      <c r="I51" s="44">
        <v>810916</v>
      </c>
      <c r="J51" s="62">
        <v>4012631.93</v>
      </c>
      <c r="K51" s="46">
        <v>1.7472527472527473</v>
      </c>
      <c r="L51" s="47"/>
      <c r="V51" s="7" t="str">
        <f t="shared" si="0"/>
        <v>FTNCOCOA</v>
      </c>
      <c r="W51" s="52">
        <f t="shared" si="4"/>
        <v>2.0408163265306048E-2</v>
      </c>
      <c r="X51" s="52">
        <f t="shared" si="1"/>
        <v>1.7472527472527473</v>
      </c>
      <c r="Y51" s="53">
        <f t="shared" si="2"/>
        <v>810916</v>
      </c>
      <c r="Z51" s="53">
        <f t="shared" si="3"/>
        <v>4012631.93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1002114</v>
      </c>
      <c r="J52" s="62">
        <v>952171923.60000002</v>
      </c>
      <c r="K52" s="46">
        <v>-7.3913043478260887E-3</v>
      </c>
      <c r="L52" s="47"/>
      <c r="V52" s="7" t="str">
        <f t="shared" si="0"/>
        <v>GEREGU</v>
      </c>
      <c r="W52" s="52">
        <f t="shared" si="4"/>
        <v>0</v>
      </c>
      <c r="X52" s="52">
        <f t="shared" si="1"/>
        <v>-7.3913043478260887E-3</v>
      </c>
      <c r="Y52" s="53">
        <f t="shared" si="2"/>
        <v>1002114</v>
      </c>
      <c r="Z52" s="53">
        <f t="shared" si="3"/>
        <v>952171923.60000002</v>
      </c>
    </row>
    <row r="53" spans="2:26" x14ac:dyDescent="0.3">
      <c r="B53" s="60" t="s">
        <v>74</v>
      </c>
      <c r="C53" s="41">
        <v>86</v>
      </c>
      <c r="D53" s="61">
        <v>88</v>
      </c>
      <c r="E53" s="61">
        <v>86</v>
      </c>
      <c r="F53" s="42">
        <v>86.1</v>
      </c>
      <c r="G53" s="43">
        <v>9.9999999999994316E-2</v>
      </c>
      <c r="H53" s="43">
        <v>0.11627906976743524</v>
      </c>
      <c r="I53" s="44">
        <v>26195892</v>
      </c>
      <c r="J53" s="62">
        <v>2265710925.8000002</v>
      </c>
      <c r="K53" s="46">
        <v>0.51052631578947349</v>
      </c>
      <c r="L53" s="47"/>
      <c r="V53" s="7" t="str">
        <f t="shared" si="0"/>
        <v>GTCO</v>
      </c>
      <c r="W53" s="52">
        <f t="shared" si="4"/>
        <v>1.1627906976743525E-3</v>
      </c>
      <c r="X53" s="52">
        <f t="shared" si="1"/>
        <v>0.51052631578947349</v>
      </c>
      <c r="Y53" s="53">
        <f t="shared" si="2"/>
        <v>26195892</v>
      </c>
      <c r="Z53" s="53">
        <f t="shared" si="3"/>
        <v>2265710925.8000002</v>
      </c>
    </row>
    <row r="54" spans="2:26" x14ac:dyDescent="0.3">
      <c r="B54" s="60" t="s">
        <v>75</v>
      </c>
      <c r="C54" s="41">
        <v>1.1499999999999999</v>
      </c>
      <c r="D54" s="41">
        <v>1.1000000000000001</v>
      </c>
      <c r="E54" s="41">
        <v>1.08</v>
      </c>
      <c r="F54" s="42">
        <v>1.1000000000000001</v>
      </c>
      <c r="G54" s="43">
        <v>-4.9999999999999822E-2</v>
      </c>
      <c r="H54" s="43">
        <v>-4.3478260869565064</v>
      </c>
      <c r="I54" s="44">
        <v>1207283</v>
      </c>
      <c r="J54" s="62">
        <v>1324538.6299999999</v>
      </c>
      <c r="K54" s="46">
        <v>0.35802469135802473</v>
      </c>
      <c r="L54" s="47"/>
      <c r="V54" s="7" t="str">
        <f t="shared" si="0"/>
        <v>GUINEAINS</v>
      </c>
      <c r="W54" s="52">
        <f t="shared" si="4"/>
        <v>-4.3478260869565064E-2</v>
      </c>
      <c r="X54" s="52">
        <f t="shared" si="1"/>
        <v>0.35802469135802473</v>
      </c>
      <c r="Y54" s="53">
        <f t="shared" si="2"/>
        <v>1207283</v>
      </c>
      <c r="Z54" s="53">
        <f t="shared" si="3"/>
        <v>1324538.6299999999</v>
      </c>
    </row>
    <row r="55" spans="2:26" x14ac:dyDescent="0.3">
      <c r="B55" s="60" t="s">
        <v>76</v>
      </c>
      <c r="C55" s="41">
        <v>167</v>
      </c>
      <c r="D55" s="61">
        <v>167</v>
      </c>
      <c r="E55" s="61">
        <v>167</v>
      </c>
      <c r="F55" s="42">
        <v>167</v>
      </c>
      <c r="G55" s="43">
        <v>0</v>
      </c>
      <c r="H55" s="43">
        <v>0</v>
      </c>
      <c r="I55" s="44">
        <v>42142</v>
      </c>
      <c r="J55" s="62">
        <v>6924777.5</v>
      </c>
      <c r="K55" s="46">
        <v>1.3772241992882561</v>
      </c>
      <c r="L55" s="47"/>
      <c r="V55" s="7" t="str">
        <f t="shared" si="0"/>
        <v>GUINNESS</v>
      </c>
      <c r="W55" s="52">
        <f t="shared" si="4"/>
        <v>0</v>
      </c>
      <c r="X55" s="52">
        <f t="shared" si="1"/>
        <v>1.3772241992882561</v>
      </c>
      <c r="Y55" s="53">
        <f t="shared" si="2"/>
        <v>42142</v>
      </c>
      <c r="Z55" s="53">
        <f t="shared" si="3"/>
        <v>6924777.5</v>
      </c>
    </row>
    <row r="56" spans="2:26" x14ac:dyDescent="0.3">
      <c r="B56" s="60" t="s">
        <v>77</v>
      </c>
      <c r="C56" s="41">
        <v>4.25</v>
      </c>
      <c r="D56" s="61">
        <v>4.25</v>
      </c>
      <c r="E56" s="61">
        <v>4.25</v>
      </c>
      <c r="F56" s="42">
        <v>4.25</v>
      </c>
      <c r="G56" s="43">
        <v>0</v>
      </c>
      <c r="H56" s="43">
        <v>0</v>
      </c>
      <c r="I56" s="44">
        <v>9713</v>
      </c>
      <c r="J56" s="62">
        <v>40513.21</v>
      </c>
      <c r="K56" s="46">
        <v>-0.11087866108786615</v>
      </c>
      <c r="L56" s="47"/>
      <c r="V56" s="7" t="str">
        <f t="shared" si="0"/>
        <v>HMCALL</v>
      </c>
      <c r="W56" s="52">
        <f t="shared" si="4"/>
        <v>0</v>
      </c>
      <c r="X56" s="52">
        <f t="shared" si="1"/>
        <v>-0.11087866108786615</v>
      </c>
      <c r="Y56" s="53">
        <f t="shared" si="2"/>
        <v>9713</v>
      </c>
      <c r="Z56" s="53">
        <f t="shared" si="3"/>
        <v>40513.21</v>
      </c>
    </row>
    <row r="57" spans="2:26" x14ac:dyDescent="0.3">
      <c r="B57" s="60" t="s">
        <v>78</v>
      </c>
      <c r="C57" s="41">
        <v>17.100000000000001</v>
      </c>
      <c r="D57" s="61">
        <v>18.5</v>
      </c>
      <c r="E57" s="61">
        <v>18.2</v>
      </c>
      <c r="F57" s="42">
        <v>18.2</v>
      </c>
      <c r="G57" s="43">
        <v>1.0999999999999979</v>
      </c>
      <c r="H57" s="43">
        <v>6.4327485380116833</v>
      </c>
      <c r="I57" s="44">
        <v>1645590</v>
      </c>
      <c r="J57" s="62">
        <v>29884098.100000001</v>
      </c>
      <c r="K57" s="46">
        <v>1.8888888888888888</v>
      </c>
      <c r="L57" s="47"/>
      <c r="V57" s="7" t="str">
        <f t="shared" si="0"/>
        <v>HONYFLOUR</v>
      </c>
      <c r="W57" s="52">
        <f t="shared" si="4"/>
        <v>6.4327485380116831E-2</v>
      </c>
      <c r="X57" s="52">
        <f t="shared" si="1"/>
        <v>1.8888888888888888</v>
      </c>
      <c r="Y57" s="53">
        <f t="shared" si="2"/>
        <v>1645590</v>
      </c>
      <c r="Z57" s="53">
        <f t="shared" si="3"/>
        <v>29884098.100000001</v>
      </c>
    </row>
    <row r="58" spans="2:26" x14ac:dyDescent="0.3">
      <c r="B58" s="60" t="s">
        <v>79</v>
      </c>
      <c r="C58" s="41">
        <v>25</v>
      </c>
      <c r="D58" s="61">
        <v>27.5</v>
      </c>
      <c r="E58" s="61">
        <v>26</v>
      </c>
      <c r="F58" s="42">
        <v>27.5</v>
      </c>
      <c r="G58" s="43">
        <v>2.5</v>
      </c>
      <c r="H58" s="43">
        <v>10</v>
      </c>
      <c r="I58" s="44">
        <v>2768297</v>
      </c>
      <c r="J58" s="62">
        <v>74080747.849999994</v>
      </c>
      <c r="K58" s="46">
        <v>1.4444444444444446</v>
      </c>
      <c r="L58" s="47"/>
      <c r="V58" s="7" t="str">
        <f t="shared" si="0"/>
        <v>IKEJAHOTEL</v>
      </c>
      <c r="W58" s="52">
        <f t="shared" si="4"/>
        <v>0.1</v>
      </c>
      <c r="X58" s="52">
        <f t="shared" si="1"/>
        <v>1.4444444444444446</v>
      </c>
      <c r="Y58" s="53">
        <f t="shared" si="2"/>
        <v>2768297</v>
      </c>
      <c r="Z58" s="53">
        <f t="shared" si="3"/>
        <v>74080747.849999994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88975</v>
      </c>
      <c r="J59" s="62">
        <v>2642798.9500000002</v>
      </c>
      <c r="K59" s="46">
        <v>-0.1462450592885377</v>
      </c>
      <c r="L59" s="47"/>
      <c r="V59" s="7" t="str">
        <f t="shared" si="0"/>
        <v>IMG</v>
      </c>
      <c r="W59" s="52">
        <f t="shared" si="4"/>
        <v>0</v>
      </c>
      <c r="X59" s="52">
        <f t="shared" si="1"/>
        <v>-0.1462450592885377</v>
      </c>
      <c r="Y59" s="53">
        <f t="shared" si="2"/>
        <v>88975</v>
      </c>
      <c r="Z59" s="53">
        <f t="shared" si="3"/>
        <v>2642798.9500000002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212</v>
      </c>
      <c r="J60" s="62">
        <v>1620.8</v>
      </c>
      <c r="K60" s="46">
        <v>0</v>
      </c>
      <c r="V60" s="7" t="str">
        <f t="shared" si="0"/>
        <v>INFINITY</v>
      </c>
      <c r="W60" s="52">
        <f t="shared" si="4"/>
        <v>0</v>
      </c>
      <c r="X60" s="52">
        <f t="shared" si="1"/>
        <v>0</v>
      </c>
      <c r="Y60" s="53">
        <f t="shared" si="2"/>
        <v>212</v>
      </c>
      <c r="Z60" s="53">
        <f t="shared" si="3"/>
        <v>1620.8</v>
      </c>
    </row>
    <row r="61" spans="2:26" x14ac:dyDescent="0.3">
      <c r="B61" s="60" t="s">
        <v>82</v>
      </c>
      <c r="C61" s="41">
        <v>11</v>
      </c>
      <c r="D61" s="61">
        <v>11</v>
      </c>
      <c r="E61" s="61">
        <v>11</v>
      </c>
      <c r="F61" s="42">
        <v>11</v>
      </c>
      <c r="G61" s="43">
        <v>0</v>
      </c>
      <c r="H61" s="43">
        <v>0</v>
      </c>
      <c r="I61" s="44">
        <v>972201</v>
      </c>
      <c r="J61" s="62">
        <v>10817529.800000001</v>
      </c>
      <c r="K61" s="46">
        <v>0.98198198198198194</v>
      </c>
      <c r="L61" s="47"/>
      <c r="V61" s="7" t="str">
        <f t="shared" si="0"/>
        <v>INTBREW</v>
      </c>
      <c r="W61" s="52">
        <f t="shared" si="4"/>
        <v>0</v>
      </c>
      <c r="X61" s="52">
        <f t="shared" si="1"/>
        <v>0.98198198198198194</v>
      </c>
      <c r="Y61" s="53">
        <f t="shared" si="2"/>
        <v>972201</v>
      </c>
      <c r="Z61" s="53">
        <f t="shared" si="3"/>
        <v>10817529.800000001</v>
      </c>
    </row>
    <row r="62" spans="2:26" x14ac:dyDescent="0.3">
      <c r="B62" s="60" t="s">
        <v>83</v>
      </c>
      <c r="C62" s="41">
        <v>2.33</v>
      </c>
      <c r="D62" s="41">
        <v>2.33</v>
      </c>
      <c r="E62" s="41">
        <v>2.33</v>
      </c>
      <c r="F62" s="42">
        <v>2.33</v>
      </c>
      <c r="G62" s="43">
        <v>0</v>
      </c>
      <c r="H62" s="43">
        <v>0</v>
      </c>
      <c r="I62" s="44">
        <v>31290</v>
      </c>
      <c r="J62" s="62">
        <v>70671.14</v>
      </c>
      <c r="K62" s="46">
        <v>0.37058823529411766</v>
      </c>
      <c r="L62" s="47"/>
      <c r="V62" s="7" t="str">
        <f t="shared" si="0"/>
        <v>INTENEGINS</v>
      </c>
      <c r="W62" s="52">
        <f t="shared" si="4"/>
        <v>0</v>
      </c>
      <c r="X62" s="52">
        <f t="shared" si="1"/>
        <v>0.37058823529411766</v>
      </c>
      <c r="Y62" s="53">
        <f t="shared" si="2"/>
        <v>31290</v>
      </c>
      <c r="Z62" s="53">
        <f t="shared" si="3"/>
        <v>70671.14</v>
      </c>
    </row>
    <row r="63" spans="2:26" x14ac:dyDescent="0.3">
      <c r="B63" s="60" t="s">
        <v>84</v>
      </c>
      <c r="C63" s="41">
        <v>4.55</v>
      </c>
      <c r="D63" s="61">
        <v>4.6399999999999997</v>
      </c>
      <c r="E63" s="61">
        <v>4.55</v>
      </c>
      <c r="F63" s="42">
        <v>4.55</v>
      </c>
      <c r="G63" s="43">
        <v>0</v>
      </c>
      <c r="H63" s="43">
        <v>0</v>
      </c>
      <c r="I63" s="44">
        <v>3558749</v>
      </c>
      <c r="J63" s="62">
        <v>16403753.07</v>
      </c>
      <c r="K63" s="46">
        <v>0.51666666666666661</v>
      </c>
      <c r="L63" s="47"/>
      <c r="V63" s="7" t="str">
        <f t="shared" si="0"/>
        <v>JAIZBANK</v>
      </c>
      <c r="W63" s="52">
        <f t="shared" si="4"/>
        <v>0</v>
      </c>
      <c r="X63" s="52">
        <f t="shared" si="1"/>
        <v>0.51666666666666661</v>
      </c>
      <c r="Y63" s="53">
        <f t="shared" si="2"/>
        <v>3558749</v>
      </c>
      <c r="Z63" s="53">
        <f t="shared" si="3"/>
        <v>16403753.07</v>
      </c>
    </row>
    <row r="64" spans="2:26" x14ac:dyDescent="0.3">
      <c r="B64" s="60" t="s">
        <v>85</v>
      </c>
      <c r="C64" s="41">
        <v>2.09</v>
      </c>
      <c r="D64" s="61">
        <v>2.15</v>
      </c>
      <c r="E64" s="61">
        <v>2.12</v>
      </c>
      <c r="F64" s="42">
        <v>2.12</v>
      </c>
      <c r="G64" s="43">
        <v>3.0000000000000249E-2</v>
      </c>
      <c r="H64" s="43">
        <v>1.4354066985646052</v>
      </c>
      <c r="I64" s="44">
        <v>3406137</v>
      </c>
      <c r="J64" s="62">
        <v>7280677.9400000004</v>
      </c>
      <c r="K64" s="46">
        <v>3.4146341463414887E-2</v>
      </c>
      <c r="L64" s="47"/>
      <c r="V64" s="7" t="str">
        <f t="shared" si="0"/>
        <v>JAPAULGOLD</v>
      </c>
      <c r="W64" s="52">
        <f t="shared" si="4"/>
        <v>1.4354066985646053E-2</v>
      </c>
      <c r="X64" s="52">
        <f t="shared" si="1"/>
        <v>3.4146341463414887E-2</v>
      </c>
      <c r="Y64" s="53">
        <f t="shared" si="2"/>
        <v>3406137</v>
      </c>
      <c r="Z64" s="53">
        <f t="shared" si="3"/>
        <v>7280677.9400000004</v>
      </c>
    </row>
    <row r="65" spans="1:26" x14ac:dyDescent="0.3">
      <c r="B65" s="60" t="s">
        <v>86</v>
      </c>
      <c r="C65" s="41">
        <v>147</v>
      </c>
      <c r="D65" s="41">
        <v>147</v>
      </c>
      <c r="E65" s="41">
        <v>147</v>
      </c>
      <c r="F65" s="42">
        <v>147</v>
      </c>
      <c r="G65" s="43">
        <v>0</v>
      </c>
      <c r="H65" s="43">
        <v>0</v>
      </c>
      <c r="I65" s="44">
        <v>25610</v>
      </c>
      <c r="J65" s="62">
        <v>3566703.3</v>
      </c>
      <c r="K65" s="46">
        <v>-5.3140096618357502E-2</v>
      </c>
      <c r="L65" s="47"/>
      <c r="V65" s="7" t="str">
        <f t="shared" si="0"/>
        <v>JBERGER</v>
      </c>
      <c r="W65" s="52">
        <f t="shared" si="4"/>
        <v>0</v>
      </c>
      <c r="X65" s="52">
        <f t="shared" si="1"/>
        <v>-5.3140096618357502E-2</v>
      </c>
      <c r="Y65" s="53">
        <f t="shared" si="2"/>
        <v>25610</v>
      </c>
      <c r="Z65" s="53">
        <f t="shared" si="3"/>
        <v>3566703.3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22373</v>
      </c>
      <c r="J66" s="62">
        <v>121772.55</v>
      </c>
      <c r="K66" s="46">
        <v>-0.30680359435173299</v>
      </c>
      <c r="L66" s="47"/>
      <c r="V66" s="7" t="str">
        <f t="shared" si="0"/>
        <v>JOHNHOLT</v>
      </c>
      <c r="W66" s="52">
        <f t="shared" si="4"/>
        <v>0</v>
      </c>
      <c r="X66" s="52">
        <f t="shared" si="1"/>
        <v>-0.30680359435173299</v>
      </c>
      <c r="Y66" s="53">
        <f t="shared" si="2"/>
        <v>22373</v>
      </c>
      <c r="Z66" s="53">
        <f t="shared" si="3"/>
        <v>121772.55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17500</v>
      </c>
      <c r="J67" s="62">
        <v>127050</v>
      </c>
      <c r="K67" s="46">
        <v>-0.21747572815533978</v>
      </c>
      <c r="L67" s="47"/>
      <c r="V67" s="7" t="str">
        <f t="shared" si="0"/>
        <v>JULI</v>
      </c>
      <c r="W67" s="52">
        <f t="shared" si="4"/>
        <v>0</v>
      </c>
      <c r="X67" s="52">
        <f t="shared" si="1"/>
        <v>-0.21747572815533978</v>
      </c>
      <c r="Y67" s="53">
        <f t="shared" si="2"/>
        <v>17500</v>
      </c>
      <c r="Z67" s="53">
        <f t="shared" si="3"/>
        <v>127050</v>
      </c>
    </row>
    <row r="68" spans="1:26" x14ac:dyDescent="0.3">
      <c r="B68" s="60" t="s">
        <v>89</v>
      </c>
      <c r="C68" s="41">
        <v>2.5499999999999998</v>
      </c>
      <c r="D68" s="61">
        <v>2.7</v>
      </c>
      <c r="E68" s="61">
        <v>2.5499999999999998</v>
      </c>
      <c r="F68" s="42">
        <v>2.65</v>
      </c>
      <c r="G68" s="43">
        <v>0.10000000000000009</v>
      </c>
      <c r="H68" s="43">
        <v>3.9215686274509838</v>
      </c>
      <c r="I68" s="44">
        <v>7195130</v>
      </c>
      <c r="J68" s="62">
        <v>19070557.530000001</v>
      </c>
      <c r="K68" s="46">
        <v>-0.14239482200647247</v>
      </c>
      <c r="L68" s="47"/>
      <c r="V68" s="7" t="str">
        <f t="shared" si="0"/>
        <v>LASACO</v>
      </c>
      <c r="W68" s="52">
        <f t="shared" si="4"/>
        <v>3.9215686274509838E-2</v>
      </c>
      <c r="X68" s="52">
        <f t="shared" si="1"/>
        <v>-0.14239482200647247</v>
      </c>
      <c r="Y68" s="53">
        <f t="shared" si="2"/>
        <v>7195130</v>
      </c>
      <c r="Z68" s="53">
        <f t="shared" si="3"/>
        <v>19070557.530000001</v>
      </c>
    </row>
    <row r="69" spans="1:26" x14ac:dyDescent="0.3">
      <c r="B69" s="60" t="s">
        <v>90</v>
      </c>
      <c r="C69" s="41">
        <v>5.22</v>
      </c>
      <c r="D69" s="61">
        <v>5.74</v>
      </c>
      <c r="E69" s="61">
        <v>5.74</v>
      </c>
      <c r="F69" s="42">
        <v>5.74</v>
      </c>
      <c r="G69" s="43">
        <v>0.52000000000000046</v>
      </c>
      <c r="H69" s="43">
        <v>9.9616858237547987</v>
      </c>
      <c r="I69" s="44">
        <v>194121</v>
      </c>
      <c r="J69" s="62">
        <v>1098019.73</v>
      </c>
      <c r="K69" s="46">
        <v>0.27555555555555555</v>
      </c>
      <c r="L69" s="47"/>
      <c r="V69" s="7" t="str">
        <f t="shared" si="0"/>
        <v>LEARNAFRCA</v>
      </c>
      <c r="W69" s="52">
        <f t="shared" si="4"/>
        <v>9.9616858237547984E-2</v>
      </c>
      <c r="X69" s="52">
        <f t="shared" si="1"/>
        <v>0.27555555555555555</v>
      </c>
      <c r="Y69" s="53">
        <f t="shared" si="2"/>
        <v>194121</v>
      </c>
      <c r="Z69" s="53">
        <f t="shared" si="3"/>
        <v>1098019.73</v>
      </c>
    </row>
    <row r="70" spans="1:26" x14ac:dyDescent="0.3">
      <c r="B70" s="60" t="s">
        <v>91</v>
      </c>
      <c r="C70" s="41">
        <v>5.26</v>
      </c>
      <c r="D70" s="41">
        <v>5.26</v>
      </c>
      <c r="E70" s="41">
        <v>5.26</v>
      </c>
      <c r="F70" s="42">
        <v>5.26</v>
      </c>
      <c r="G70" s="43">
        <v>0</v>
      </c>
      <c r="H70" s="43">
        <v>0</v>
      </c>
      <c r="I70" s="44">
        <v>94601</v>
      </c>
      <c r="J70" s="62">
        <v>499638</v>
      </c>
      <c r="K70" s="46">
        <v>-6.7375886524822626E-2</v>
      </c>
      <c r="L70" s="47"/>
      <c r="V70" s="7" t="str">
        <f t="shared" si="0"/>
        <v>LEGENDINT</v>
      </c>
      <c r="W70" s="52">
        <f t="shared" si="4"/>
        <v>0</v>
      </c>
      <c r="X70" s="52">
        <f t="shared" si="1"/>
        <v>-6.7375886524822626E-2</v>
      </c>
      <c r="Y70" s="53">
        <f t="shared" si="2"/>
        <v>94601</v>
      </c>
      <c r="Z70" s="53">
        <f t="shared" si="3"/>
        <v>499638</v>
      </c>
    </row>
    <row r="71" spans="1:26" x14ac:dyDescent="0.3">
      <c r="B71" s="60" t="s">
        <v>92</v>
      </c>
      <c r="C71" s="41">
        <v>1.7</v>
      </c>
      <c r="D71" s="41">
        <v>1.87</v>
      </c>
      <c r="E71" s="41">
        <v>1.84</v>
      </c>
      <c r="F71" s="42">
        <v>1.87</v>
      </c>
      <c r="G71" s="43">
        <v>0.17000000000000015</v>
      </c>
      <c r="H71" s="43">
        <v>10.000000000000009</v>
      </c>
      <c r="I71" s="44">
        <v>2611588</v>
      </c>
      <c r="J71" s="62">
        <v>4852085.8600000003</v>
      </c>
      <c r="K71" s="46">
        <v>0.58474576271186463</v>
      </c>
      <c r="L71" s="47"/>
      <c r="V71" s="7" t="str">
        <f t="shared" si="0"/>
        <v>LINKASSURE</v>
      </c>
      <c r="W71" s="52">
        <f t="shared" si="4"/>
        <v>0.10000000000000009</v>
      </c>
      <c r="X71" s="52">
        <f t="shared" si="1"/>
        <v>0.58474576271186463</v>
      </c>
      <c r="Y71" s="53">
        <f t="shared" si="2"/>
        <v>2611588</v>
      </c>
      <c r="Z71" s="53">
        <f t="shared" si="3"/>
        <v>4852085.8600000003</v>
      </c>
    </row>
    <row r="72" spans="1:26" x14ac:dyDescent="0.3">
      <c r="B72" s="60" t="s">
        <v>93</v>
      </c>
      <c r="C72" s="41">
        <v>6.15</v>
      </c>
      <c r="D72" s="41">
        <v>6.15</v>
      </c>
      <c r="E72" s="41">
        <v>6.15</v>
      </c>
      <c r="F72" s="42">
        <v>6.15</v>
      </c>
      <c r="G72" s="43">
        <v>0</v>
      </c>
      <c r="H72" s="43">
        <v>0</v>
      </c>
      <c r="I72" s="44">
        <v>192444</v>
      </c>
      <c r="J72" s="62">
        <v>1190592.8</v>
      </c>
      <c r="K72" s="46">
        <v>0.49271844660194186</v>
      </c>
      <c r="L72" s="47"/>
      <c r="V72" s="7" t="str">
        <f t="shared" si="0"/>
        <v>LIVESTOCK</v>
      </c>
      <c r="W72" s="52">
        <f t="shared" si="4"/>
        <v>0</v>
      </c>
      <c r="X72" s="52">
        <f t="shared" si="1"/>
        <v>0.49271844660194186</v>
      </c>
      <c r="Y72" s="53">
        <f t="shared" si="2"/>
        <v>192444</v>
      </c>
      <c r="Z72" s="53">
        <f t="shared" si="3"/>
        <v>1190592.8</v>
      </c>
    </row>
    <row r="73" spans="1:26" x14ac:dyDescent="0.3">
      <c r="B73" s="60" t="s">
        <v>94</v>
      </c>
      <c r="C73" s="41">
        <v>3.58</v>
      </c>
      <c r="D73" s="41">
        <v>3.58</v>
      </c>
      <c r="E73" s="41">
        <v>3.58</v>
      </c>
      <c r="F73" s="42">
        <v>3.58</v>
      </c>
      <c r="G73" s="43">
        <v>0</v>
      </c>
      <c r="H73" s="43">
        <v>0</v>
      </c>
      <c r="I73" s="44">
        <v>22083</v>
      </c>
      <c r="J73" s="62">
        <v>71328.09</v>
      </c>
      <c r="K73" s="46">
        <v>-0.18264840182648401</v>
      </c>
      <c r="L73" s="47"/>
      <c r="V73" s="7" t="str">
        <f t="shared" ref="V73:V136" si="5">IF(ISTEXT(B73),B73,"")</f>
        <v>LIVINGTRUST</v>
      </c>
      <c r="W73" s="52">
        <f t="shared" si="4"/>
        <v>0</v>
      </c>
      <c r="X73" s="52">
        <f t="shared" ref="X73:X136" si="6">IF(ISTEXT(B73),K73,"")</f>
        <v>-0.18264840182648401</v>
      </c>
      <c r="Y73" s="53">
        <f t="shared" ref="Y73:Y136" si="7">IF(ISTEXT(B73),I73,"")</f>
        <v>22083</v>
      </c>
      <c r="Z73" s="53">
        <f t="shared" ref="Z73:Z136" si="8">IF(ISTEXT(B73),J73,"")</f>
        <v>71328.09</v>
      </c>
    </row>
    <row r="74" spans="1:26" x14ac:dyDescent="0.3">
      <c r="B74" s="60" t="s">
        <v>95</v>
      </c>
      <c r="C74" s="41">
        <v>13.3</v>
      </c>
      <c r="D74" s="61">
        <v>12.9</v>
      </c>
      <c r="E74" s="61">
        <v>12.9</v>
      </c>
      <c r="F74" s="42">
        <v>12.9</v>
      </c>
      <c r="G74" s="43">
        <v>-0.40000000000000036</v>
      </c>
      <c r="H74" s="43">
        <v>-3.0075187969924837</v>
      </c>
      <c r="I74" s="44">
        <v>359289</v>
      </c>
      <c r="J74" s="62">
        <v>4711454</v>
      </c>
      <c r="K74" s="46">
        <v>0.57317073170731736</v>
      </c>
      <c r="L74" s="47"/>
      <c r="V74" s="7" t="str">
        <f t="shared" si="5"/>
        <v>MANSARD</v>
      </c>
      <c r="W74" s="52">
        <f t="shared" ref="W74:W136" si="9">IF(ISTEXT(B74),H74,"")/100</f>
        <v>-3.0075187969924838E-2</v>
      </c>
      <c r="X74" s="52">
        <f t="shared" si="6"/>
        <v>0.57317073170731736</v>
      </c>
      <c r="Y74" s="53">
        <f t="shared" si="7"/>
        <v>359289</v>
      </c>
      <c r="Z74" s="53">
        <f t="shared" si="8"/>
        <v>4711454</v>
      </c>
    </row>
    <row r="75" spans="1:26" x14ac:dyDescent="0.3">
      <c r="B75" s="60" t="s">
        <v>96</v>
      </c>
      <c r="C75" s="41">
        <v>17.05</v>
      </c>
      <c r="D75" s="61">
        <v>17.05</v>
      </c>
      <c r="E75" s="61">
        <v>17.05</v>
      </c>
      <c r="F75" s="42">
        <v>17.05</v>
      </c>
      <c r="G75" s="43">
        <v>0</v>
      </c>
      <c r="H75" s="43">
        <v>0</v>
      </c>
      <c r="I75" s="44">
        <v>322238</v>
      </c>
      <c r="J75" s="62">
        <v>5319358.7</v>
      </c>
      <c r="K75" s="46">
        <v>0.81382978723404253</v>
      </c>
      <c r="L75" s="47"/>
      <c r="V75" s="7" t="str">
        <f t="shared" si="5"/>
        <v>MAYBAKER</v>
      </c>
      <c r="W75" s="52">
        <f t="shared" si="9"/>
        <v>0</v>
      </c>
      <c r="X75" s="52">
        <f t="shared" si="6"/>
        <v>0.81382978723404253</v>
      </c>
      <c r="Y75" s="53">
        <f t="shared" si="7"/>
        <v>322238</v>
      </c>
      <c r="Z75" s="53">
        <f t="shared" si="8"/>
        <v>5319358.7</v>
      </c>
    </row>
    <row r="76" spans="1:26" x14ac:dyDescent="0.3">
      <c r="B76" s="60" t="s">
        <v>97</v>
      </c>
      <c r="C76" s="41">
        <v>3.1</v>
      </c>
      <c r="D76" s="41">
        <v>3.25</v>
      </c>
      <c r="E76" s="41">
        <v>3.12</v>
      </c>
      <c r="F76" s="42">
        <v>3.12</v>
      </c>
      <c r="G76" s="43">
        <v>2.0000000000000018E-2</v>
      </c>
      <c r="H76" s="43">
        <v>0.64516129032258118</v>
      </c>
      <c r="I76" s="44">
        <v>4454108</v>
      </c>
      <c r="J76" s="62">
        <v>14222141.460000001</v>
      </c>
      <c r="K76" s="46">
        <v>4.1147540983606561</v>
      </c>
      <c r="L76" s="47"/>
      <c r="V76" s="7" t="str">
        <f t="shared" si="5"/>
        <v>MBENEFIT</v>
      </c>
      <c r="W76" s="52">
        <f t="shared" si="9"/>
        <v>6.4516129032258117E-3</v>
      </c>
      <c r="X76" s="52">
        <f t="shared" si="6"/>
        <v>4.1147540983606561</v>
      </c>
      <c r="Y76" s="53">
        <f t="shared" si="7"/>
        <v>4454108</v>
      </c>
      <c r="Z76" s="53">
        <f t="shared" si="8"/>
        <v>14222141.460000001</v>
      </c>
    </row>
    <row r="77" spans="1:26" x14ac:dyDescent="0.3">
      <c r="B77" s="60" t="s">
        <v>98</v>
      </c>
      <c r="C77" s="41">
        <v>2.7</v>
      </c>
      <c r="D77" s="61">
        <v>2.7</v>
      </c>
      <c r="E77" s="61">
        <v>2.7</v>
      </c>
      <c r="F77" s="42">
        <v>2.7</v>
      </c>
      <c r="G77" s="43">
        <v>0</v>
      </c>
      <c r="H77" s="43">
        <v>0</v>
      </c>
      <c r="I77" s="44">
        <v>476005</v>
      </c>
      <c r="J77" s="62">
        <v>1286060.4099999999</v>
      </c>
      <c r="K77" s="46">
        <v>0.67701863354037273</v>
      </c>
      <c r="L77" s="47"/>
      <c r="V77" s="7" t="str">
        <f t="shared" si="5"/>
        <v>MCNICHOLS</v>
      </c>
      <c r="W77" s="52">
        <f t="shared" si="9"/>
        <v>0</v>
      </c>
      <c r="X77" s="52">
        <f t="shared" si="6"/>
        <v>0.67701863354037273</v>
      </c>
      <c r="Y77" s="53">
        <f t="shared" si="7"/>
        <v>476005</v>
      </c>
      <c r="Z77" s="53">
        <f t="shared" si="8"/>
        <v>1286060.4099999999</v>
      </c>
    </row>
    <row r="78" spans="1:26" x14ac:dyDescent="0.3">
      <c r="B78" s="60" t="s">
        <v>99</v>
      </c>
      <c r="C78" s="41">
        <v>27.7</v>
      </c>
      <c r="D78" s="41">
        <v>27.7</v>
      </c>
      <c r="E78" s="41">
        <v>27.7</v>
      </c>
      <c r="F78" s="42">
        <v>27.7</v>
      </c>
      <c r="G78" s="43">
        <v>0</v>
      </c>
      <c r="H78" s="43">
        <v>0</v>
      </c>
      <c r="I78" s="44">
        <v>23845</v>
      </c>
      <c r="J78" s="62">
        <v>594953.1</v>
      </c>
      <c r="K78" s="46">
        <v>0.99280575539568328</v>
      </c>
      <c r="L78" s="47"/>
      <c r="V78" s="7" t="str">
        <f t="shared" si="5"/>
        <v>MECURE</v>
      </c>
      <c r="W78" s="52">
        <f t="shared" si="9"/>
        <v>0</v>
      </c>
      <c r="X78" s="52">
        <f t="shared" si="6"/>
        <v>0.99280575539568328</v>
      </c>
      <c r="Y78" s="53">
        <f t="shared" si="7"/>
        <v>23845</v>
      </c>
      <c r="Z78" s="53">
        <f t="shared" si="8"/>
        <v>594953.1</v>
      </c>
    </row>
    <row r="79" spans="1:26" x14ac:dyDescent="0.3">
      <c r="B79" s="60" t="s">
        <v>100</v>
      </c>
      <c r="C79" s="41">
        <v>14.55</v>
      </c>
      <c r="D79" s="41">
        <v>14.55</v>
      </c>
      <c r="E79" s="41">
        <v>14.55</v>
      </c>
      <c r="F79" s="42">
        <v>14.55</v>
      </c>
      <c r="G79" s="43">
        <v>0</v>
      </c>
      <c r="H79" s="43">
        <v>0</v>
      </c>
      <c r="I79" s="44">
        <v>126244</v>
      </c>
      <c r="J79" s="62">
        <v>1656761.4</v>
      </c>
      <c r="K79" s="46">
        <v>0.72597864768683285</v>
      </c>
      <c r="L79" s="47"/>
      <c r="V79" s="7" t="str">
        <f t="shared" si="5"/>
        <v>MEYER</v>
      </c>
      <c r="W79" s="52">
        <f t="shared" si="9"/>
        <v>0</v>
      </c>
      <c r="X79" s="52">
        <f t="shared" si="6"/>
        <v>0.72597864768683285</v>
      </c>
      <c r="Y79" s="53">
        <f t="shared" si="7"/>
        <v>126244</v>
      </c>
      <c r="Z79" s="53">
        <f t="shared" si="8"/>
        <v>1656761.4</v>
      </c>
    </row>
    <row r="80" spans="1:26" x14ac:dyDescent="0.3">
      <c r="A80" t="s">
        <v>45</v>
      </c>
      <c r="B80" s="60" t="s">
        <v>101</v>
      </c>
      <c r="C80" s="41">
        <v>3.22</v>
      </c>
      <c r="D80" s="41">
        <v>3.22</v>
      </c>
      <c r="E80" s="41">
        <v>3.22</v>
      </c>
      <c r="F80" s="42">
        <v>3.22</v>
      </c>
      <c r="G80" s="43">
        <v>0</v>
      </c>
      <c r="H80" s="43">
        <v>0</v>
      </c>
      <c r="I80" s="44">
        <v>500</v>
      </c>
      <c r="J80" s="62">
        <v>1675</v>
      </c>
      <c r="K80" s="46">
        <v>-0.19700748129675805</v>
      </c>
      <c r="L80" s="47"/>
      <c r="V80" s="7" t="str">
        <f t="shared" si="5"/>
        <v>MORISON</v>
      </c>
      <c r="W80" s="52">
        <f t="shared" si="9"/>
        <v>0</v>
      </c>
      <c r="X80" s="52">
        <f t="shared" si="6"/>
        <v>-0.19700748129675805</v>
      </c>
      <c r="Y80" s="53">
        <f t="shared" si="7"/>
        <v>500</v>
      </c>
      <c r="Z80" s="53">
        <f t="shared" si="8"/>
        <v>1675</v>
      </c>
    </row>
    <row r="81" spans="2:26" x14ac:dyDescent="0.3">
      <c r="B81" s="60" t="s">
        <v>102</v>
      </c>
      <c r="C81" s="41">
        <v>465</v>
      </c>
      <c r="D81" s="41">
        <v>470</v>
      </c>
      <c r="E81" s="41">
        <v>470</v>
      </c>
      <c r="F81" s="42">
        <v>470</v>
      </c>
      <c r="G81" s="43">
        <v>5</v>
      </c>
      <c r="H81" s="43">
        <v>1.0752688172043012</v>
      </c>
      <c r="I81" s="44">
        <v>3460872</v>
      </c>
      <c r="J81" s="62">
        <v>1628942267.8000009</v>
      </c>
      <c r="K81" s="46">
        <v>1.35</v>
      </c>
      <c r="L81" s="47"/>
      <c r="V81" s="7" t="str">
        <f t="shared" si="5"/>
        <v>MTNN</v>
      </c>
      <c r="W81" s="52">
        <f t="shared" si="9"/>
        <v>1.0752688172043012E-2</v>
      </c>
      <c r="X81" s="52">
        <f t="shared" si="6"/>
        <v>1.35</v>
      </c>
      <c r="Y81" s="53">
        <f t="shared" si="7"/>
        <v>3460872</v>
      </c>
      <c r="Z81" s="53">
        <f t="shared" si="8"/>
        <v>1628942267.8000009</v>
      </c>
    </row>
    <row r="82" spans="2:26" x14ac:dyDescent="0.3">
      <c r="B82" s="60" t="s">
        <v>103</v>
      </c>
      <c r="C82" s="41">
        <v>10.050000000000001</v>
      </c>
      <c r="D82" s="61">
        <v>10.050000000000001</v>
      </c>
      <c r="E82" s="61">
        <v>10.050000000000001</v>
      </c>
      <c r="F82" s="42">
        <v>10.050000000000001</v>
      </c>
      <c r="G82" s="43">
        <v>0</v>
      </c>
      <c r="H82" s="43">
        <v>0</v>
      </c>
      <c r="I82" s="44">
        <v>20105</v>
      </c>
      <c r="J82" s="62">
        <v>205825.45</v>
      </c>
      <c r="K82" s="46">
        <v>0.36734693877551039</v>
      </c>
      <c r="L82" s="47"/>
      <c r="V82" s="7" t="str">
        <f t="shared" si="5"/>
        <v>MULTIVERSE</v>
      </c>
      <c r="W82" s="52">
        <f t="shared" si="9"/>
        <v>0</v>
      </c>
      <c r="X82" s="52">
        <f t="shared" si="6"/>
        <v>0.36734693877551039</v>
      </c>
      <c r="Y82" s="53">
        <f t="shared" si="7"/>
        <v>20105</v>
      </c>
      <c r="Z82" s="53">
        <f t="shared" si="8"/>
        <v>205825.45</v>
      </c>
    </row>
    <row r="83" spans="2:26" x14ac:dyDescent="0.3">
      <c r="B83" s="60" t="s">
        <v>104</v>
      </c>
      <c r="C83" s="41">
        <v>106.5</v>
      </c>
      <c r="D83" s="41">
        <v>106.5</v>
      </c>
      <c r="E83" s="41">
        <v>106.5</v>
      </c>
      <c r="F83" s="42">
        <v>106.5</v>
      </c>
      <c r="G83" s="43">
        <v>0</v>
      </c>
      <c r="H83" s="43">
        <v>0</v>
      </c>
      <c r="I83" s="44">
        <v>739171</v>
      </c>
      <c r="J83" s="62">
        <v>76496613.400000006</v>
      </c>
      <c r="K83" s="46">
        <v>1.3127035830618894</v>
      </c>
      <c r="L83" s="47"/>
      <c r="V83" s="7" t="str">
        <f t="shared" si="5"/>
        <v>NAHCO</v>
      </c>
      <c r="W83" s="52">
        <f t="shared" si="9"/>
        <v>0</v>
      </c>
      <c r="X83" s="52">
        <f t="shared" si="6"/>
        <v>1.3127035830618894</v>
      </c>
      <c r="Y83" s="53">
        <f t="shared" si="7"/>
        <v>739171</v>
      </c>
      <c r="Z83" s="53">
        <f t="shared" si="8"/>
        <v>76496613.400000006</v>
      </c>
    </row>
    <row r="84" spans="2:26" x14ac:dyDescent="0.3">
      <c r="B84" s="60" t="s">
        <v>105</v>
      </c>
      <c r="C84" s="41">
        <v>103.6</v>
      </c>
      <c r="D84" s="41">
        <v>103.6</v>
      </c>
      <c r="E84" s="41">
        <v>103.6</v>
      </c>
      <c r="F84" s="42">
        <v>103.6</v>
      </c>
      <c r="G84" s="43">
        <v>0</v>
      </c>
      <c r="H84" s="43">
        <v>0</v>
      </c>
      <c r="I84" s="44">
        <v>151418</v>
      </c>
      <c r="J84" s="62">
        <v>14780479.550000001</v>
      </c>
      <c r="K84" s="46">
        <v>2.3046251993620412</v>
      </c>
      <c r="L84" s="47"/>
      <c r="V84" s="7" t="str">
        <f t="shared" si="5"/>
        <v>NASCON</v>
      </c>
      <c r="W84" s="52">
        <f t="shared" si="9"/>
        <v>0</v>
      </c>
      <c r="X84" s="52">
        <f t="shared" si="6"/>
        <v>2.3046251993620412</v>
      </c>
      <c r="Y84" s="53">
        <f t="shared" si="7"/>
        <v>151418</v>
      </c>
      <c r="Z84" s="53">
        <f t="shared" si="8"/>
        <v>14780479.550000001</v>
      </c>
    </row>
    <row r="85" spans="2:26" x14ac:dyDescent="0.3">
      <c r="B85" s="60" t="s">
        <v>106</v>
      </c>
      <c r="C85" s="41">
        <v>66</v>
      </c>
      <c r="D85" s="41">
        <v>66.599999999999994</v>
      </c>
      <c r="E85" s="41">
        <v>66.599999999999994</v>
      </c>
      <c r="F85" s="42">
        <v>66.599999999999994</v>
      </c>
      <c r="G85" s="43">
        <v>0.59999999999999432</v>
      </c>
      <c r="H85" s="43">
        <v>0.90909090909090051</v>
      </c>
      <c r="I85" s="44">
        <v>1089366</v>
      </c>
      <c r="J85" s="62">
        <v>72583545.25</v>
      </c>
      <c r="K85" s="46">
        <v>1.0812499999999998</v>
      </c>
      <c r="L85" s="47"/>
      <c r="V85" s="7" t="str">
        <f t="shared" si="5"/>
        <v>NB</v>
      </c>
      <c r="W85" s="52">
        <f t="shared" si="9"/>
        <v>9.0909090909090055E-3</v>
      </c>
      <c r="X85" s="52">
        <f t="shared" si="6"/>
        <v>1.0812499999999998</v>
      </c>
      <c r="Y85" s="53">
        <f t="shared" si="7"/>
        <v>1089366</v>
      </c>
      <c r="Z85" s="53">
        <f t="shared" si="8"/>
        <v>72583545.25</v>
      </c>
    </row>
    <row r="86" spans="2:26" x14ac:dyDescent="0.3">
      <c r="B86" s="60" t="s">
        <v>107</v>
      </c>
      <c r="C86" s="41">
        <v>49.7</v>
      </c>
      <c r="D86" s="61">
        <v>54.65</v>
      </c>
      <c r="E86" s="61">
        <v>54.65</v>
      </c>
      <c r="F86" s="42">
        <v>54.65</v>
      </c>
      <c r="G86" s="43">
        <v>4.9499999999999957</v>
      </c>
      <c r="H86" s="43">
        <v>9.9597585513078375</v>
      </c>
      <c r="I86" s="44">
        <v>199714</v>
      </c>
      <c r="J86" s="62">
        <v>10914370.1</v>
      </c>
      <c r="K86" s="46">
        <v>9.93</v>
      </c>
      <c r="L86" s="47"/>
      <c r="V86" s="7" t="str">
        <f t="shared" si="5"/>
        <v>NCR</v>
      </c>
      <c r="W86" s="52">
        <f t="shared" si="9"/>
        <v>9.9597585513078374E-2</v>
      </c>
      <c r="X86" s="52">
        <f t="shared" si="6"/>
        <v>9.93</v>
      </c>
      <c r="Y86" s="53">
        <f t="shared" si="7"/>
        <v>199714</v>
      </c>
      <c r="Z86" s="53">
        <f t="shared" si="8"/>
        <v>10914370.1</v>
      </c>
    </row>
    <row r="87" spans="2:26" x14ac:dyDescent="0.3">
      <c r="B87" s="60" t="s">
        <v>108</v>
      </c>
      <c r="C87" s="41">
        <v>5.4</v>
      </c>
      <c r="D87" s="41">
        <v>5.4</v>
      </c>
      <c r="E87" s="41">
        <v>5.4</v>
      </c>
      <c r="F87" s="42">
        <v>5.4</v>
      </c>
      <c r="G87" s="43">
        <v>0</v>
      </c>
      <c r="H87" s="43">
        <v>0</v>
      </c>
      <c r="I87" s="44">
        <v>418093</v>
      </c>
      <c r="J87" s="62">
        <v>2268824.35</v>
      </c>
      <c r="K87" s="46">
        <v>1.3580786026200875</v>
      </c>
      <c r="L87" s="47"/>
      <c r="V87" s="7" t="str">
        <f t="shared" si="5"/>
        <v>NEIMETH</v>
      </c>
      <c r="W87" s="52">
        <f t="shared" si="9"/>
        <v>0</v>
      </c>
      <c r="X87" s="52">
        <f t="shared" si="6"/>
        <v>1.3580786026200875</v>
      </c>
      <c r="Y87" s="53">
        <f t="shared" si="7"/>
        <v>418093</v>
      </c>
      <c r="Z87" s="53">
        <f t="shared" si="8"/>
        <v>2268824.35</v>
      </c>
    </row>
    <row r="88" spans="2:26" x14ac:dyDescent="0.3">
      <c r="B88" s="60" t="s">
        <v>109</v>
      </c>
      <c r="C88" s="41">
        <v>25.2</v>
      </c>
      <c r="D88" s="41">
        <v>26</v>
      </c>
      <c r="E88" s="41">
        <v>26</v>
      </c>
      <c r="F88" s="42">
        <v>26</v>
      </c>
      <c r="G88" s="43">
        <v>0.80000000000000071</v>
      </c>
      <c r="H88" s="43">
        <v>3.1746031746031771</v>
      </c>
      <c r="I88" s="44">
        <v>694418</v>
      </c>
      <c r="J88" s="62">
        <v>17448989.100000001</v>
      </c>
      <c r="K88" s="46">
        <v>1.3744292237442925</v>
      </c>
      <c r="L88" s="47"/>
      <c r="V88" s="7" t="str">
        <f t="shared" si="5"/>
        <v>NEM</v>
      </c>
      <c r="W88" s="52">
        <f t="shared" si="9"/>
        <v>3.1746031746031772E-2</v>
      </c>
      <c r="X88" s="52">
        <f t="shared" si="6"/>
        <v>1.3744292237442925</v>
      </c>
      <c r="Y88" s="53">
        <f t="shared" si="7"/>
        <v>694418</v>
      </c>
      <c r="Z88" s="53">
        <f t="shared" si="8"/>
        <v>17448989.100000001</v>
      </c>
    </row>
    <row r="89" spans="2:26" x14ac:dyDescent="0.3">
      <c r="B89" s="60" t="s">
        <v>110</v>
      </c>
      <c r="C89" s="41">
        <v>1780</v>
      </c>
      <c r="D89" s="41">
        <v>1780</v>
      </c>
      <c r="E89" s="41">
        <v>1780</v>
      </c>
      <c r="F89" s="42">
        <v>1780</v>
      </c>
      <c r="G89" s="43">
        <v>0</v>
      </c>
      <c r="H89" s="43">
        <v>0</v>
      </c>
      <c r="I89" s="44">
        <v>18097</v>
      </c>
      <c r="J89" s="62">
        <v>32164273.300000001</v>
      </c>
      <c r="K89" s="46">
        <v>1.0342857142857143</v>
      </c>
      <c r="L89" s="47"/>
      <c r="V89" s="7" t="str">
        <f t="shared" si="5"/>
        <v>NESTLE</v>
      </c>
      <c r="W89" s="52">
        <f t="shared" si="9"/>
        <v>0</v>
      </c>
      <c r="X89" s="52">
        <f t="shared" si="6"/>
        <v>1.0342857142857143</v>
      </c>
      <c r="Y89" s="53">
        <f t="shared" si="7"/>
        <v>18097</v>
      </c>
      <c r="Z89" s="53">
        <f t="shared" si="8"/>
        <v>32164273.300000001</v>
      </c>
    </row>
    <row r="90" spans="2:26" x14ac:dyDescent="0.3">
      <c r="B90" s="60" t="s">
        <v>111</v>
      </c>
      <c r="C90" s="41">
        <v>51.1</v>
      </c>
      <c r="D90" s="61">
        <v>51.1</v>
      </c>
      <c r="E90" s="61">
        <v>51.1</v>
      </c>
      <c r="F90" s="42">
        <v>51.1</v>
      </c>
      <c r="G90" s="43">
        <v>0</v>
      </c>
      <c r="H90" s="43">
        <v>0</v>
      </c>
      <c r="I90" s="44">
        <v>264610</v>
      </c>
      <c r="J90" s="62">
        <v>13550072.699999999</v>
      </c>
      <c r="K90" s="46">
        <v>0.87522935779816513</v>
      </c>
      <c r="L90" s="47"/>
      <c r="V90" s="7" t="str">
        <f t="shared" si="5"/>
        <v>NGXGROUP</v>
      </c>
      <c r="W90" s="52">
        <f t="shared" si="9"/>
        <v>0</v>
      </c>
      <c r="X90" s="52">
        <f t="shared" si="6"/>
        <v>0.87522935779816513</v>
      </c>
      <c r="Y90" s="53">
        <f t="shared" si="7"/>
        <v>264610</v>
      </c>
      <c r="Z90" s="53">
        <f t="shared" si="8"/>
        <v>13550072.699999999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83327</v>
      </c>
      <c r="J91" s="62">
        <v>9386899.0999999996</v>
      </c>
      <c r="K91" s="46">
        <v>2.9543419874664245E-2</v>
      </c>
      <c r="L91" s="47"/>
      <c r="V91" s="7" t="str">
        <f t="shared" si="5"/>
        <v>NIDF</v>
      </c>
      <c r="W91" s="52">
        <f t="shared" si="9"/>
        <v>0</v>
      </c>
      <c r="X91" s="52">
        <f t="shared" si="6"/>
        <v>2.9543419874664245E-2</v>
      </c>
      <c r="Y91" s="53">
        <f t="shared" si="7"/>
        <v>83327</v>
      </c>
      <c r="Z91" s="53">
        <f t="shared" si="8"/>
        <v>9386899.0999999996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214290</v>
      </c>
      <c r="J92" s="62">
        <v>16264611</v>
      </c>
      <c r="K92" s="46">
        <v>0.92027334851936216</v>
      </c>
      <c r="L92" s="47"/>
      <c r="V92" s="7" t="str">
        <f t="shared" si="5"/>
        <v>NNFM</v>
      </c>
      <c r="W92" s="52">
        <f t="shared" si="9"/>
        <v>0</v>
      </c>
      <c r="X92" s="52">
        <f t="shared" si="6"/>
        <v>0.92027334851936216</v>
      </c>
      <c r="Y92" s="53">
        <f t="shared" si="7"/>
        <v>214290</v>
      </c>
      <c r="Z92" s="53">
        <f t="shared" si="8"/>
        <v>16264611</v>
      </c>
    </row>
    <row r="93" spans="2:26" x14ac:dyDescent="0.3">
      <c r="B93" s="60" t="s">
        <v>114</v>
      </c>
      <c r="C93" s="41">
        <v>2.71</v>
      </c>
      <c r="D93" s="41">
        <v>2.72</v>
      </c>
      <c r="E93" s="41">
        <v>2.71</v>
      </c>
      <c r="F93" s="42">
        <v>2.71</v>
      </c>
      <c r="G93" s="43">
        <v>0</v>
      </c>
      <c r="H93" s="43">
        <v>0</v>
      </c>
      <c r="I93" s="44">
        <v>1762062</v>
      </c>
      <c r="J93" s="62">
        <v>4789206.05</v>
      </c>
      <c r="K93" s="46">
        <v>0.58479532163742687</v>
      </c>
      <c r="L93" s="47"/>
      <c r="V93" s="7" t="str">
        <f t="shared" si="5"/>
        <v>NPFMCRFBK</v>
      </c>
      <c r="W93" s="52">
        <f t="shared" si="9"/>
        <v>0</v>
      </c>
      <c r="X93" s="52">
        <f t="shared" si="6"/>
        <v>0.58479532163742687</v>
      </c>
      <c r="Y93" s="53">
        <f t="shared" si="7"/>
        <v>1762062</v>
      </c>
      <c r="Z93" s="53">
        <f t="shared" si="8"/>
        <v>4789206.05</v>
      </c>
    </row>
    <row r="94" spans="2:26" x14ac:dyDescent="0.3">
      <c r="B94" s="60" t="s">
        <v>115</v>
      </c>
      <c r="C94" s="41">
        <v>0.78</v>
      </c>
      <c r="D94" s="41">
        <v>0.78</v>
      </c>
      <c r="E94" s="41">
        <v>0.75</v>
      </c>
      <c r="F94" s="42">
        <v>0.75</v>
      </c>
      <c r="G94" s="43">
        <v>-3.0000000000000027E-2</v>
      </c>
      <c r="H94" s="43">
        <v>-3.8461538461538494</v>
      </c>
      <c r="I94" s="44">
        <v>7491200</v>
      </c>
      <c r="J94" s="62">
        <v>5699546.8200000003</v>
      </c>
      <c r="K94" s="46">
        <v>0.19047619047619047</v>
      </c>
      <c r="L94" s="47"/>
      <c r="V94" s="7" t="str">
        <f t="shared" si="5"/>
        <v>NSLTECH</v>
      </c>
      <c r="W94" s="52">
        <f t="shared" si="9"/>
        <v>-3.8461538461538491E-2</v>
      </c>
      <c r="X94" s="52">
        <f t="shared" si="6"/>
        <v>0.19047619047619047</v>
      </c>
      <c r="Y94" s="53">
        <f t="shared" si="7"/>
        <v>7491200</v>
      </c>
      <c r="Z94" s="53">
        <f t="shared" si="8"/>
        <v>5699546.8200000003</v>
      </c>
    </row>
    <row r="95" spans="2:26" x14ac:dyDescent="0.3">
      <c r="B95" s="60" t="s">
        <v>116</v>
      </c>
      <c r="C95" s="41">
        <v>40</v>
      </c>
      <c r="D95" s="61">
        <v>40</v>
      </c>
      <c r="E95" s="61">
        <v>39.950000000000003</v>
      </c>
      <c r="F95" s="42">
        <v>39.950000000000003</v>
      </c>
      <c r="G95" s="43">
        <v>-4.9999999999997158E-2</v>
      </c>
      <c r="H95" s="43">
        <v>-0.12499999999999289</v>
      </c>
      <c r="I95" s="44">
        <v>2225685</v>
      </c>
      <c r="J95" s="62">
        <v>88725766.049999997</v>
      </c>
      <c r="K95" s="46">
        <v>-0.39469696969696966</v>
      </c>
      <c r="L95" s="47"/>
      <c r="V95" s="7" t="str">
        <f t="shared" si="5"/>
        <v>OANDO</v>
      </c>
      <c r="W95" s="52">
        <f t="shared" si="9"/>
        <v>-1.2499999999999289E-3</v>
      </c>
      <c r="X95" s="52">
        <f t="shared" si="6"/>
        <v>-0.39469696969696966</v>
      </c>
      <c r="Y95" s="53">
        <f t="shared" si="7"/>
        <v>2225685</v>
      </c>
      <c r="Z95" s="53">
        <f t="shared" si="8"/>
        <v>88725766.049999997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216667</v>
      </c>
      <c r="J96" s="62">
        <v>218771867.5</v>
      </c>
      <c r="K96" s="46">
        <v>1.5</v>
      </c>
      <c r="L96" s="47"/>
      <c r="V96" s="7" t="str">
        <f t="shared" si="5"/>
        <v>OKOMUOIL</v>
      </c>
      <c r="W96" s="52">
        <f t="shared" si="9"/>
        <v>0</v>
      </c>
      <c r="X96" s="52">
        <f t="shared" si="6"/>
        <v>1.5</v>
      </c>
      <c r="Y96" s="53">
        <f t="shared" si="7"/>
        <v>216667</v>
      </c>
      <c r="Z96" s="53">
        <f t="shared" si="8"/>
        <v>218771867.5</v>
      </c>
    </row>
    <row r="97" spans="2:26" x14ac:dyDescent="0.3">
      <c r="B97" s="60" t="s">
        <v>118</v>
      </c>
      <c r="C97" s="41">
        <v>1.1100000000000001</v>
      </c>
      <c r="D97" s="41">
        <v>1.1100000000000001</v>
      </c>
      <c r="E97" s="41">
        <v>1.07</v>
      </c>
      <c r="F97" s="42">
        <v>1.07</v>
      </c>
      <c r="G97" s="43">
        <v>-4.0000000000000036E-2</v>
      </c>
      <c r="H97" s="43">
        <v>-3.6036036036036063</v>
      </c>
      <c r="I97" s="44">
        <v>1749846</v>
      </c>
      <c r="J97" s="62">
        <v>1885751.86</v>
      </c>
      <c r="K97" s="46">
        <v>0.46575342465753433</v>
      </c>
      <c r="L97" s="47"/>
      <c r="V97" s="7" t="str">
        <f t="shared" si="5"/>
        <v>OMATEK</v>
      </c>
      <c r="W97" s="52">
        <f t="shared" si="9"/>
        <v>-3.6036036036036063E-2</v>
      </c>
      <c r="X97" s="52">
        <f t="shared" si="6"/>
        <v>0.46575342465753433</v>
      </c>
      <c r="Y97" s="53">
        <f t="shared" si="7"/>
        <v>1749846</v>
      </c>
      <c r="Z97" s="53">
        <f t="shared" si="8"/>
        <v>1885751.86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269106</v>
      </c>
      <c r="J98" s="62">
        <v>377281534.30000001</v>
      </c>
      <c r="K98" s="46">
        <v>2.0526315789473686</v>
      </c>
      <c r="L98" s="47"/>
      <c r="V98" s="7" t="str">
        <f t="shared" si="5"/>
        <v>PRESCO</v>
      </c>
      <c r="W98" s="52">
        <f t="shared" si="9"/>
        <v>0</v>
      </c>
      <c r="X98" s="52">
        <f t="shared" si="6"/>
        <v>2.0526315789473686</v>
      </c>
      <c r="Y98" s="53">
        <f t="shared" si="7"/>
        <v>269106</v>
      </c>
      <c r="Z98" s="53">
        <f t="shared" si="8"/>
        <v>377281534.30000001</v>
      </c>
    </row>
    <row r="99" spans="2:26" x14ac:dyDescent="0.3">
      <c r="B99" s="60" t="s">
        <v>120</v>
      </c>
      <c r="C99" s="41">
        <v>1.6</v>
      </c>
      <c r="D99" s="61">
        <v>1.6</v>
      </c>
      <c r="E99" s="61">
        <v>1.6</v>
      </c>
      <c r="F99" s="42">
        <v>1.6</v>
      </c>
      <c r="G99" s="43">
        <v>0</v>
      </c>
      <c r="H99" s="43">
        <v>0</v>
      </c>
      <c r="I99" s="44">
        <v>746263</v>
      </c>
      <c r="J99" s="62">
        <v>1210394.8</v>
      </c>
      <c r="K99" s="46">
        <v>0.3223140495867769</v>
      </c>
      <c r="L99" s="47"/>
      <c r="V99" s="7" t="str">
        <f t="shared" si="5"/>
        <v>PRESTIGE</v>
      </c>
      <c r="W99" s="52">
        <f t="shared" si="9"/>
        <v>0</v>
      </c>
      <c r="X99" s="52">
        <f t="shared" si="6"/>
        <v>0.3223140495867769</v>
      </c>
      <c r="Y99" s="53">
        <f t="shared" si="7"/>
        <v>746263</v>
      </c>
      <c r="Z99" s="53">
        <f t="shared" si="8"/>
        <v>1210394.8</v>
      </c>
    </row>
    <row r="100" spans="2:26" x14ac:dyDescent="0.3">
      <c r="B100" s="60" t="s">
        <v>121</v>
      </c>
      <c r="C100" s="41">
        <v>40</v>
      </c>
      <c r="D100" s="41">
        <v>40</v>
      </c>
      <c r="E100" s="41">
        <v>40</v>
      </c>
      <c r="F100" s="42">
        <v>40</v>
      </c>
      <c r="G100" s="43">
        <v>0</v>
      </c>
      <c r="H100" s="43">
        <v>0</v>
      </c>
      <c r="I100" s="44">
        <v>344554</v>
      </c>
      <c r="J100" s="62">
        <v>13553459.550000001</v>
      </c>
      <c r="K100" s="46">
        <v>0.64609053497942392</v>
      </c>
      <c r="L100" s="47"/>
      <c r="V100" s="7" t="str">
        <f t="shared" si="5"/>
        <v>PZ</v>
      </c>
      <c r="W100" s="52">
        <f t="shared" si="9"/>
        <v>0</v>
      </c>
      <c r="X100" s="52">
        <f t="shared" si="6"/>
        <v>0.64609053497942392</v>
      </c>
      <c r="Y100" s="53">
        <f t="shared" si="7"/>
        <v>344554</v>
      </c>
      <c r="Z100" s="53">
        <f t="shared" si="8"/>
        <v>13553459.550000001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126860</v>
      </c>
      <c r="J101" s="62">
        <v>1053965.2</v>
      </c>
      <c r="K101" s="46">
        <v>1.0861678004535147</v>
      </c>
      <c r="L101" s="47"/>
      <c r="V101" s="7" t="str">
        <f t="shared" si="5"/>
        <v>REDSTAREX</v>
      </c>
      <c r="W101" s="52">
        <f t="shared" si="9"/>
        <v>0</v>
      </c>
      <c r="X101" s="52">
        <f t="shared" si="6"/>
        <v>1.0861678004535147</v>
      </c>
      <c r="Y101" s="53">
        <f t="shared" si="7"/>
        <v>126860</v>
      </c>
      <c r="Z101" s="53">
        <f t="shared" si="8"/>
        <v>1053965.2</v>
      </c>
    </row>
    <row r="102" spans="2:26" x14ac:dyDescent="0.3">
      <c r="B102" s="60" t="s">
        <v>123</v>
      </c>
      <c r="C102" s="41">
        <v>1.03</v>
      </c>
      <c r="D102" s="41">
        <v>1.05</v>
      </c>
      <c r="E102" s="41">
        <v>0.98</v>
      </c>
      <c r="F102" s="42">
        <v>1.05</v>
      </c>
      <c r="G102" s="43">
        <v>2.0000000000000018E-2</v>
      </c>
      <c r="H102" s="43">
        <v>1.9417475728155356</v>
      </c>
      <c r="I102" s="44">
        <v>6036585</v>
      </c>
      <c r="J102" s="62">
        <v>6106908.5800000001</v>
      </c>
      <c r="K102" s="46">
        <v>0.40000000000000013</v>
      </c>
      <c r="L102" s="47"/>
      <c r="V102" s="7" t="str">
        <f t="shared" si="5"/>
        <v>REGALINS</v>
      </c>
      <c r="W102" s="52">
        <f t="shared" si="9"/>
        <v>1.9417475728155355E-2</v>
      </c>
      <c r="X102" s="52">
        <f t="shared" si="6"/>
        <v>0.40000000000000013</v>
      </c>
      <c r="Y102" s="53">
        <f t="shared" si="7"/>
        <v>6036585</v>
      </c>
      <c r="Z102" s="53">
        <f t="shared" si="8"/>
        <v>6106908.5800000001</v>
      </c>
    </row>
    <row r="103" spans="2:26" x14ac:dyDescent="0.3">
      <c r="B103" s="60" t="s">
        <v>124</v>
      </c>
      <c r="C103" s="41">
        <v>1.98</v>
      </c>
      <c r="D103" s="41">
        <v>1.9</v>
      </c>
      <c r="E103" s="41">
        <v>1.81</v>
      </c>
      <c r="F103" s="42">
        <v>1.9</v>
      </c>
      <c r="G103" s="43">
        <v>-8.0000000000000071E-2</v>
      </c>
      <c r="H103" s="43">
        <v>-4.0404040404040442</v>
      </c>
      <c r="I103" s="44">
        <v>1605736</v>
      </c>
      <c r="J103" s="62">
        <v>2991344.55</v>
      </c>
      <c r="K103" s="46">
        <v>0.89999999999999991</v>
      </c>
      <c r="L103" s="47"/>
      <c r="V103" s="7" t="str">
        <f t="shared" si="5"/>
        <v>ROYALEX</v>
      </c>
      <c r="W103" s="52">
        <f t="shared" si="9"/>
        <v>-4.0404040404040442E-2</v>
      </c>
      <c r="X103" s="52">
        <f t="shared" si="6"/>
        <v>0.89999999999999991</v>
      </c>
      <c r="Y103" s="53">
        <f t="shared" si="7"/>
        <v>1605736</v>
      </c>
      <c r="Z103" s="53">
        <f t="shared" si="8"/>
        <v>2991344.55</v>
      </c>
    </row>
    <row r="104" spans="2:26" x14ac:dyDescent="0.3">
      <c r="B104" s="60" t="s">
        <v>125</v>
      </c>
      <c r="C104" s="41">
        <v>3.34</v>
      </c>
      <c r="D104" s="41">
        <v>3.29</v>
      </c>
      <c r="E104" s="41">
        <v>3.01</v>
      </c>
      <c r="F104" s="42">
        <v>3.29</v>
      </c>
      <c r="G104" s="43">
        <v>-4.9999999999999822E-2</v>
      </c>
      <c r="H104" s="43">
        <v>-1.4970059880239468</v>
      </c>
      <c r="I104" s="44">
        <v>1846259</v>
      </c>
      <c r="J104" s="62">
        <v>5633463.5899999999</v>
      </c>
      <c r="K104" s="46">
        <v>0.31600000000000006</v>
      </c>
      <c r="L104" s="47"/>
      <c r="V104" s="7" t="str">
        <f t="shared" si="5"/>
        <v>RTBRISCOE</v>
      </c>
      <c r="W104" s="52">
        <f t="shared" si="9"/>
        <v>-1.4970059880239467E-2</v>
      </c>
      <c r="X104" s="52">
        <f t="shared" si="6"/>
        <v>0.31600000000000006</v>
      </c>
      <c r="Y104" s="53">
        <f t="shared" si="7"/>
        <v>1846259</v>
      </c>
      <c r="Z104" s="53">
        <f t="shared" si="8"/>
        <v>5633463.5899999999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16166</v>
      </c>
      <c r="J105" s="62">
        <v>117156.06</v>
      </c>
      <c r="K105" s="46">
        <v>2.4466019417475726</v>
      </c>
      <c r="L105" s="47"/>
      <c r="V105" s="7" t="str">
        <f t="shared" si="5"/>
        <v>SCOA</v>
      </c>
      <c r="W105" s="52">
        <f t="shared" si="9"/>
        <v>0</v>
      </c>
      <c r="X105" s="52">
        <f t="shared" si="6"/>
        <v>2.4466019417475726</v>
      </c>
      <c r="Y105" s="53">
        <f t="shared" si="7"/>
        <v>16166</v>
      </c>
      <c r="Z105" s="53">
        <f t="shared" si="8"/>
        <v>117156.06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108715</v>
      </c>
      <c r="J106" s="62">
        <v>568372891.5</v>
      </c>
      <c r="K106" s="46">
        <v>1.9122807017543764E-2</v>
      </c>
      <c r="L106" s="47"/>
      <c r="V106" s="7" t="str">
        <f t="shared" si="5"/>
        <v>SEPLAT</v>
      </c>
      <c r="W106" s="52">
        <f t="shared" si="9"/>
        <v>0</v>
      </c>
      <c r="X106" s="52">
        <f t="shared" si="6"/>
        <v>1.9122807017543764E-2</v>
      </c>
      <c r="Y106" s="53">
        <f t="shared" si="7"/>
        <v>108715</v>
      </c>
      <c r="Z106" s="53">
        <f t="shared" si="8"/>
        <v>568372891.5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6156</v>
      </c>
      <c r="J107" s="62">
        <v>2385036.85</v>
      </c>
      <c r="K107" s="46">
        <v>1.3335190860964059</v>
      </c>
      <c r="L107" s="47"/>
      <c r="V107" s="7" t="str">
        <f t="shared" si="5"/>
        <v>SFSREIT</v>
      </c>
      <c r="W107" s="52">
        <f t="shared" si="9"/>
        <v>0</v>
      </c>
      <c r="X107" s="52">
        <f t="shared" si="6"/>
        <v>1.3335190860964059</v>
      </c>
      <c r="Y107" s="53">
        <f t="shared" si="7"/>
        <v>6156</v>
      </c>
      <c r="Z107" s="53">
        <f t="shared" si="8"/>
        <v>2385036.85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10899</v>
      </c>
      <c r="J108" s="62">
        <v>865825.15</v>
      </c>
      <c r="K108" s="46">
        <v>1.4095665171898353</v>
      </c>
      <c r="L108" s="47"/>
      <c r="V108" s="7" t="str">
        <f t="shared" si="5"/>
        <v>SKYAVN</v>
      </c>
      <c r="W108" s="52">
        <f t="shared" si="9"/>
        <v>0</v>
      </c>
      <c r="X108" s="52">
        <f t="shared" si="6"/>
        <v>1.4095665171898353</v>
      </c>
      <c r="Y108" s="53">
        <f t="shared" si="7"/>
        <v>10899</v>
      </c>
      <c r="Z108" s="53">
        <f t="shared" si="8"/>
        <v>865825.15</v>
      </c>
    </row>
    <row r="109" spans="2:26" x14ac:dyDescent="0.3">
      <c r="B109" s="60" t="s">
        <v>130</v>
      </c>
      <c r="C109" s="41">
        <v>2.9</v>
      </c>
      <c r="D109" s="41">
        <v>2.97</v>
      </c>
      <c r="E109" s="41">
        <v>2.65</v>
      </c>
      <c r="F109" s="42">
        <v>2.97</v>
      </c>
      <c r="G109" s="43">
        <v>7.0000000000000284E-2</v>
      </c>
      <c r="H109" s="43">
        <v>2.413793103448286</v>
      </c>
      <c r="I109" s="44">
        <v>1284421</v>
      </c>
      <c r="J109" s="62">
        <v>3536580.77</v>
      </c>
      <c r="K109" s="46">
        <v>1.6517857142857144</v>
      </c>
      <c r="L109" s="47"/>
      <c r="V109" s="7" t="str">
        <f t="shared" si="5"/>
        <v>SOVRENINS</v>
      </c>
      <c r="W109" s="52">
        <f t="shared" si="9"/>
        <v>2.4137931034482859E-2</v>
      </c>
      <c r="X109" s="52">
        <f t="shared" si="6"/>
        <v>1.6517857142857144</v>
      </c>
      <c r="Y109" s="53">
        <f t="shared" si="7"/>
        <v>1284421</v>
      </c>
      <c r="Z109" s="53">
        <f t="shared" si="8"/>
        <v>3536580.77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188006</v>
      </c>
      <c r="J110" s="62">
        <v>20140669.050000001</v>
      </c>
      <c r="K110" s="46">
        <v>0.82291666666666652</v>
      </c>
      <c r="L110" s="47"/>
      <c r="V110" s="7" t="str">
        <f t="shared" si="5"/>
        <v>STANBIC</v>
      </c>
      <c r="W110" s="52">
        <f t="shared" si="9"/>
        <v>0</v>
      </c>
      <c r="X110" s="52">
        <f t="shared" si="6"/>
        <v>0.82291666666666652</v>
      </c>
      <c r="Y110" s="53">
        <f t="shared" si="7"/>
        <v>188006</v>
      </c>
      <c r="Z110" s="53">
        <f t="shared" si="8"/>
        <v>20140669.050000001</v>
      </c>
    </row>
    <row r="111" spans="2:26" x14ac:dyDescent="0.3">
      <c r="B111" s="60" t="s">
        <v>132</v>
      </c>
      <c r="C111" s="41">
        <v>7.8</v>
      </c>
      <c r="D111" s="61">
        <v>7.9</v>
      </c>
      <c r="E111" s="61">
        <v>7.15</v>
      </c>
      <c r="F111" s="42">
        <v>7.15</v>
      </c>
      <c r="G111" s="43">
        <v>-0.64999999999999947</v>
      </c>
      <c r="H111" s="43">
        <v>-8.3333333333333268</v>
      </c>
      <c r="I111" s="44">
        <v>8507536</v>
      </c>
      <c r="J111" s="62">
        <v>63675426</v>
      </c>
      <c r="K111" s="46">
        <v>0.27678571428571441</v>
      </c>
      <c r="L111" s="47"/>
      <c r="V111" s="7" t="str">
        <f t="shared" si="5"/>
        <v>STERLINGNG</v>
      </c>
      <c r="W111" s="52">
        <f t="shared" si="9"/>
        <v>-8.3333333333333273E-2</v>
      </c>
      <c r="X111" s="52">
        <f t="shared" si="6"/>
        <v>0.27678571428571441</v>
      </c>
      <c r="Y111" s="53">
        <f t="shared" si="7"/>
        <v>8507536</v>
      </c>
      <c r="Z111" s="53">
        <f t="shared" si="8"/>
        <v>63675426</v>
      </c>
    </row>
    <row r="112" spans="2:26" x14ac:dyDescent="0.3">
      <c r="B112" s="60" t="s">
        <v>133</v>
      </c>
      <c r="C112" s="41">
        <v>4.3499999999999996</v>
      </c>
      <c r="D112" s="61">
        <v>4.3499999999999996</v>
      </c>
      <c r="E112" s="61">
        <v>4.3499999999999996</v>
      </c>
      <c r="F112" s="42">
        <v>4.3499999999999996</v>
      </c>
      <c r="G112" s="43">
        <v>0</v>
      </c>
      <c r="H112" s="43">
        <v>0</v>
      </c>
      <c r="I112" s="44">
        <v>101623</v>
      </c>
      <c r="J112" s="62">
        <v>424084.99</v>
      </c>
      <c r="K112" s="46">
        <v>-0.59534883720930232</v>
      </c>
      <c r="L112" s="47"/>
      <c r="V112" s="7" t="str">
        <f t="shared" si="5"/>
        <v>SUNUASSUR</v>
      </c>
      <c r="W112" s="52">
        <f t="shared" si="9"/>
        <v>0</v>
      </c>
      <c r="X112" s="52">
        <f t="shared" si="6"/>
        <v>-0.59534883720930232</v>
      </c>
      <c r="Y112" s="53">
        <f t="shared" si="7"/>
        <v>101623</v>
      </c>
      <c r="Z112" s="53">
        <f t="shared" si="8"/>
        <v>424084.99</v>
      </c>
    </row>
    <row r="113" spans="2:34" x14ac:dyDescent="0.3">
      <c r="B113" s="60" t="s">
        <v>134</v>
      </c>
      <c r="C113" s="41">
        <v>2.2999999999999998</v>
      </c>
      <c r="D113" s="61">
        <v>2.4</v>
      </c>
      <c r="E113" s="61">
        <v>2.29</v>
      </c>
      <c r="F113" s="42">
        <v>2.29</v>
      </c>
      <c r="G113" s="43">
        <v>-9.9999999999997868E-3</v>
      </c>
      <c r="H113" s="43">
        <v>-0.43478260869564289</v>
      </c>
      <c r="I113" s="44">
        <v>3638671</v>
      </c>
      <c r="J113" s="62">
        <v>8512944.8399999999</v>
      </c>
      <c r="K113" s="46">
        <v>0.11707317073170742</v>
      </c>
      <c r="L113" s="47"/>
      <c r="V113" s="7" t="str">
        <f t="shared" si="5"/>
        <v>TANTALIZER</v>
      </c>
      <c r="W113" s="52">
        <f t="shared" si="9"/>
        <v>-4.347826086956429E-3</v>
      </c>
      <c r="X113" s="52">
        <f t="shared" si="6"/>
        <v>0.11707317073170742</v>
      </c>
      <c r="Y113" s="53">
        <f t="shared" si="7"/>
        <v>3638671</v>
      </c>
      <c r="Z113" s="53">
        <f t="shared" si="8"/>
        <v>8512944.8399999999</v>
      </c>
    </row>
    <row r="114" spans="2:34" x14ac:dyDescent="0.3">
      <c r="B114" s="60" t="s">
        <v>135</v>
      </c>
      <c r="C114" s="41">
        <v>11.05</v>
      </c>
      <c r="D114" s="41">
        <v>11.1</v>
      </c>
      <c r="E114" s="41">
        <v>11.1</v>
      </c>
      <c r="F114" s="42">
        <v>11.1</v>
      </c>
      <c r="G114" s="43">
        <v>4.9999999999998934E-2</v>
      </c>
      <c r="H114" s="43">
        <v>0.45248868778279577</v>
      </c>
      <c r="I114" s="44">
        <v>2129150</v>
      </c>
      <c r="J114" s="62">
        <v>23529459.219999999</v>
      </c>
      <c r="K114" s="46">
        <v>3.4399999999999995</v>
      </c>
      <c r="L114" s="47"/>
      <c r="V114" s="7" t="str">
        <f t="shared" si="5"/>
        <v>TIP</v>
      </c>
      <c r="W114" s="52">
        <f t="shared" si="9"/>
        <v>4.5248868778279576E-3</v>
      </c>
      <c r="X114" s="52">
        <f t="shared" si="6"/>
        <v>3.4399999999999995</v>
      </c>
      <c r="Y114" s="53">
        <f t="shared" si="7"/>
        <v>2129150</v>
      </c>
      <c r="Z114" s="53">
        <f t="shared" si="8"/>
        <v>23529459.219999999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2041</v>
      </c>
      <c r="J115" s="62">
        <v>1175616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2041</v>
      </c>
      <c r="Z115" s="53">
        <f t="shared" si="8"/>
        <v>1175616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3095</v>
      </c>
      <c r="J116" s="62">
        <v>495994.5</v>
      </c>
      <c r="K116" s="46">
        <v>0.50775862068965516</v>
      </c>
      <c r="V116" s="7" t="str">
        <f t="shared" si="5"/>
        <v>TRANSCOHOT</v>
      </c>
      <c r="W116" s="52">
        <f t="shared" si="9"/>
        <v>0</v>
      </c>
      <c r="X116" s="52">
        <f t="shared" si="6"/>
        <v>0.50775862068965516</v>
      </c>
      <c r="Y116" s="53">
        <f t="shared" si="7"/>
        <v>3095</v>
      </c>
      <c r="Z116" s="53">
        <f t="shared" si="8"/>
        <v>495994.5</v>
      </c>
    </row>
    <row r="117" spans="2:34" x14ac:dyDescent="0.3">
      <c r="B117" s="60" t="s">
        <v>138</v>
      </c>
      <c r="C117" s="41">
        <v>41</v>
      </c>
      <c r="D117" s="61">
        <v>41</v>
      </c>
      <c r="E117" s="61">
        <v>40.950000000000003</v>
      </c>
      <c r="F117" s="42">
        <v>41</v>
      </c>
      <c r="G117" s="43">
        <v>0</v>
      </c>
      <c r="H117" s="43">
        <v>0</v>
      </c>
      <c r="I117" s="71">
        <v>2282197</v>
      </c>
      <c r="J117" s="62">
        <v>93389849.950000003</v>
      </c>
      <c r="K117" s="46">
        <v>-5.7471264367816133E-2</v>
      </c>
      <c r="V117" s="7" t="str">
        <f t="shared" si="5"/>
        <v>TRANSCORP</v>
      </c>
      <c r="W117" s="52">
        <f t="shared" si="9"/>
        <v>0</v>
      </c>
      <c r="X117" s="52">
        <f t="shared" si="6"/>
        <v>-5.7471264367816133E-2</v>
      </c>
      <c r="Y117" s="53">
        <f t="shared" si="7"/>
        <v>2282197</v>
      </c>
      <c r="Z117" s="53">
        <f t="shared" si="8"/>
        <v>93389849.950000003</v>
      </c>
    </row>
    <row r="118" spans="2:34" x14ac:dyDescent="0.3">
      <c r="B118" s="60" t="s">
        <v>139</v>
      </c>
      <c r="C118" s="41">
        <v>307.8</v>
      </c>
      <c r="D118" s="41">
        <v>307</v>
      </c>
      <c r="E118" s="41">
        <v>277.10000000000002</v>
      </c>
      <c r="F118" s="42">
        <v>307</v>
      </c>
      <c r="G118" s="43">
        <v>-0.80000000000001137</v>
      </c>
      <c r="H118" s="43">
        <v>-0.25990903183886005</v>
      </c>
      <c r="I118" s="44">
        <v>1393123</v>
      </c>
      <c r="J118" s="62">
        <v>394918529.30000001</v>
      </c>
      <c r="K118" s="46">
        <v>-0.14698527368713521</v>
      </c>
      <c r="V118" s="7" t="str">
        <f t="shared" si="5"/>
        <v>TRANSPOWER</v>
      </c>
      <c r="W118" s="52">
        <f t="shared" si="9"/>
        <v>-2.5990903183886003E-3</v>
      </c>
      <c r="X118" s="52">
        <f t="shared" si="6"/>
        <v>-0.14698527368713521</v>
      </c>
      <c r="Y118" s="53">
        <f t="shared" si="7"/>
        <v>1393123</v>
      </c>
      <c r="Z118" s="53">
        <f t="shared" si="8"/>
        <v>394918529.30000001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81267</v>
      </c>
      <c r="J119" s="62">
        <v>323598.65999999997</v>
      </c>
      <c r="K119" s="46">
        <v>1.1560975609756099</v>
      </c>
      <c r="V119" s="7" t="str">
        <f t="shared" si="5"/>
        <v>TRIPPLEG</v>
      </c>
      <c r="W119" s="52">
        <f t="shared" si="9"/>
        <v>0</v>
      </c>
      <c r="X119" s="52">
        <f t="shared" si="6"/>
        <v>1.1560975609756099</v>
      </c>
      <c r="Y119" s="53">
        <f t="shared" si="7"/>
        <v>81267</v>
      </c>
      <c r="Z119" s="53">
        <f t="shared" si="8"/>
        <v>323598.65999999997</v>
      </c>
    </row>
    <row r="120" spans="2:34" x14ac:dyDescent="0.3">
      <c r="B120" s="60" t="s">
        <v>141</v>
      </c>
      <c r="C120" s="41">
        <v>76.5</v>
      </c>
      <c r="D120" s="41">
        <v>76.5</v>
      </c>
      <c r="E120" s="41">
        <v>76.5</v>
      </c>
      <c r="F120" s="42">
        <v>76.5</v>
      </c>
      <c r="G120" s="43">
        <v>0</v>
      </c>
      <c r="H120" s="43">
        <v>0</v>
      </c>
      <c r="I120" s="44">
        <v>1122346</v>
      </c>
      <c r="J120" s="62">
        <v>86745498.099999994</v>
      </c>
      <c r="K120" s="46">
        <v>1.4324324324324325</v>
      </c>
      <c r="V120" s="7" t="str">
        <f t="shared" si="5"/>
        <v>UACN</v>
      </c>
      <c r="W120" s="52">
        <f t="shared" si="9"/>
        <v>0</v>
      </c>
      <c r="X120" s="52">
        <f t="shared" si="6"/>
        <v>1.4324324324324325</v>
      </c>
      <c r="Y120" s="53">
        <f t="shared" si="7"/>
        <v>1122346</v>
      </c>
      <c r="Z120" s="53">
        <f t="shared" si="8"/>
        <v>86745498.099999994</v>
      </c>
    </row>
    <row r="121" spans="2:34" x14ac:dyDescent="0.3">
      <c r="B121" s="60" t="s">
        <v>142</v>
      </c>
      <c r="C121" s="41">
        <v>35.9</v>
      </c>
      <c r="D121" s="41">
        <v>36.9</v>
      </c>
      <c r="E121" s="41">
        <v>36</v>
      </c>
      <c r="F121" s="42">
        <v>36</v>
      </c>
      <c r="G121" s="43">
        <v>0.10000000000000142</v>
      </c>
      <c r="H121" s="43">
        <v>0.27855153203343019</v>
      </c>
      <c r="I121" s="44">
        <v>28215698</v>
      </c>
      <c r="J121" s="62">
        <v>1022699481</v>
      </c>
      <c r="K121" s="46">
        <v>5.8823529411764719E-2</v>
      </c>
      <c r="V121" s="7" t="str">
        <f t="shared" si="5"/>
        <v>UBA</v>
      </c>
      <c r="W121" s="52">
        <f t="shared" si="9"/>
        <v>2.7855153203343017E-3</v>
      </c>
      <c r="X121" s="52">
        <f t="shared" si="6"/>
        <v>5.8823529411764719E-2</v>
      </c>
      <c r="Y121" s="53">
        <f t="shared" si="7"/>
        <v>28215698</v>
      </c>
      <c r="Z121" s="53">
        <f t="shared" si="8"/>
        <v>1022699481</v>
      </c>
    </row>
    <row r="122" spans="2:34" x14ac:dyDescent="0.3">
      <c r="B122" s="60" t="s">
        <v>143</v>
      </c>
      <c r="C122" s="41">
        <v>16.45</v>
      </c>
      <c r="D122" s="61">
        <v>17.2</v>
      </c>
      <c r="E122" s="61">
        <v>17</v>
      </c>
      <c r="F122" s="42">
        <v>17.2</v>
      </c>
      <c r="G122" s="43">
        <v>0.75</v>
      </c>
      <c r="H122" s="43">
        <v>4.5592705167173255</v>
      </c>
      <c r="I122" s="44">
        <v>2896011</v>
      </c>
      <c r="J122" s="62">
        <v>49423484.649999999</v>
      </c>
      <c r="K122" s="46">
        <v>-0.15686274509803921</v>
      </c>
      <c r="V122" s="7" t="str">
        <f t="shared" si="5"/>
        <v>UCAP</v>
      </c>
      <c r="W122" s="52">
        <f t="shared" si="9"/>
        <v>4.5592705167173259E-2</v>
      </c>
      <c r="X122" s="52">
        <f t="shared" si="6"/>
        <v>-0.15686274509803921</v>
      </c>
      <c r="Y122" s="53">
        <f t="shared" si="7"/>
        <v>2896011</v>
      </c>
      <c r="Z122" s="53">
        <f t="shared" si="8"/>
        <v>49423484.649999999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1880</v>
      </c>
      <c r="J123" s="62">
        <v>100812.65</v>
      </c>
      <c r="K123" s="46">
        <v>0.41666666666666674</v>
      </c>
      <c r="V123" s="7" t="str">
        <f t="shared" si="5"/>
        <v>UHOMREIT</v>
      </c>
      <c r="W123" s="52">
        <f t="shared" si="9"/>
        <v>0</v>
      </c>
      <c r="X123" s="52">
        <f t="shared" si="6"/>
        <v>0.41666666666666674</v>
      </c>
      <c r="Y123" s="53">
        <f t="shared" si="7"/>
        <v>1880</v>
      </c>
      <c r="Z123" s="53">
        <f t="shared" si="8"/>
        <v>100812.65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102633</v>
      </c>
      <c r="J124" s="62">
        <v>7124713.6500000004</v>
      </c>
      <c r="K124" s="46">
        <v>1.1851289833080423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5"/>
        <v>UNILEVER</v>
      </c>
      <c r="W124" s="52">
        <f t="shared" si="9"/>
        <v>0</v>
      </c>
      <c r="X124" s="52">
        <f t="shared" si="6"/>
        <v>1.1851289833080423</v>
      </c>
      <c r="Y124" s="53">
        <f t="shared" si="7"/>
        <v>102633</v>
      </c>
      <c r="Z124" s="53">
        <f t="shared" si="8"/>
        <v>7124713.6500000004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6.3</v>
      </c>
      <c r="D125" s="41">
        <v>6.9</v>
      </c>
      <c r="E125" s="41">
        <v>6.85</v>
      </c>
      <c r="F125" s="42">
        <v>6.9</v>
      </c>
      <c r="G125" s="43">
        <v>0.60000000000000053</v>
      </c>
      <c r="H125" s="43">
        <v>9.5238095238095326</v>
      </c>
      <c r="I125" s="44">
        <v>639679</v>
      </c>
      <c r="J125" s="62">
        <v>4388416.7</v>
      </c>
      <c r="K125" s="46">
        <v>-4.166666666666663E-2</v>
      </c>
      <c r="V125" s="7" t="str">
        <f t="shared" si="5"/>
        <v>UNIONDICON</v>
      </c>
      <c r="W125" s="52">
        <f t="shared" si="9"/>
        <v>9.523809523809533E-2</v>
      </c>
      <c r="X125" s="52">
        <f t="shared" si="6"/>
        <v>-4.166666666666663E-2</v>
      </c>
      <c r="Y125" s="53">
        <f t="shared" si="7"/>
        <v>639679</v>
      </c>
      <c r="Z125" s="53">
        <f t="shared" si="8"/>
        <v>4388416.7</v>
      </c>
    </row>
    <row r="126" spans="2:34" x14ac:dyDescent="0.3">
      <c r="B126" s="60" t="s">
        <v>147</v>
      </c>
      <c r="C126" s="41">
        <v>1.1399999999999999</v>
      </c>
      <c r="D126" s="41">
        <v>1.1499999999999999</v>
      </c>
      <c r="E126" s="41">
        <v>1.1499999999999999</v>
      </c>
      <c r="F126" s="42">
        <v>1.1499999999999999</v>
      </c>
      <c r="G126" s="43">
        <v>1.0000000000000009E-2</v>
      </c>
      <c r="H126" s="43">
        <v>0.87719298245614119</v>
      </c>
      <c r="I126" s="44">
        <v>4476000</v>
      </c>
      <c r="J126" s="62">
        <v>5150328.54</v>
      </c>
      <c r="K126" s="46">
        <v>0.74242424242424221</v>
      </c>
      <c r="V126" s="7" t="str">
        <f t="shared" si="5"/>
        <v>UNIVINSURE</v>
      </c>
      <c r="W126" s="52">
        <f t="shared" si="9"/>
        <v>8.7719298245614117E-3</v>
      </c>
      <c r="X126" s="52">
        <f t="shared" si="6"/>
        <v>0.74242424242424221</v>
      </c>
      <c r="Y126" s="53">
        <f t="shared" si="7"/>
        <v>4476000</v>
      </c>
      <c r="Z126" s="53">
        <f t="shared" si="8"/>
        <v>5150328.54</v>
      </c>
    </row>
    <row r="127" spans="2:34" x14ac:dyDescent="0.3">
      <c r="B127" s="60" t="s">
        <v>148</v>
      </c>
      <c r="C127" s="41">
        <v>5.47</v>
      </c>
      <c r="D127" s="41">
        <v>5.47</v>
      </c>
      <c r="E127" s="41">
        <v>5.0199999999999996</v>
      </c>
      <c r="F127" s="42">
        <v>5.0199999999999996</v>
      </c>
      <c r="G127" s="43">
        <v>-0.45000000000000018</v>
      </c>
      <c r="H127" s="43">
        <v>-8.2266910420475359</v>
      </c>
      <c r="I127" s="44">
        <v>2101254</v>
      </c>
      <c r="J127" s="62">
        <v>11171026.960000001</v>
      </c>
      <c r="K127" s="46">
        <v>2.1572327044025155</v>
      </c>
      <c r="V127" s="7" t="str">
        <f t="shared" si="5"/>
        <v>UPDC</v>
      </c>
      <c r="W127" s="52">
        <f t="shared" si="9"/>
        <v>-8.2266910420475362E-2</v>
      </c>
      <c r="X127" s="52">
        <f t="shared" si="6"/>
        <v>2.1572327044025155</v>
      </c>
      <c r="Y127" s="53">
        <f t="shared" si="7"/>
        <v>2101254</v>
      </c>
      <c r="Z127" s="53">
        <f t="shared" si="8"/>
        <v>11171026.960000001</v>
      </c>
    </row>
    <row r="128" spans="2:34" x14ac:dyDescent="0.3">
      <c r="B128" s="60" t="s">
        <v>149</v>
      </c>
      <c r="C128" s="41">
        <v>6.65</v>
      </c>
      <c r="D128" s="41">
        <v>6.6</v>
      </c>
      <c r="E128" s="41">
        <v>6.6</v>
      </c>
      <c r="F128" s="42">
        <v>6.6</v>
      </c>
      <c r="G128" s="43">
        <v>-5.0000000000000711E-2</v>
      </c>
      <c r="H128" s="43">
        <v>-0.75187969924813092</v>
      </c>
      <c r="I128" s="44">
        <v>2693559</v>
      </c>
      <c r="J128" s="62">
        <v>17759936.199999999</v>
      </c>
      <c r="K128" s="46">
        <v>0.31999999999999984</v>
      </c>
      <c r="V128" s="7" t="str">
        <f t="shared" si="5"/>
        <v>UPDCREIT</v>
      </c>
      <c r="W128" s="52">
        <f t="shared" si="9"/>
        <v>-7.5187969924813093E-3</v>
      </c>
      <c r="X128" s="52">
        <f t="shared" si="6"/>
        <v>0.31999999999999984</v>
      </c>
      <c r="Y128" s="53">
        <f t="shared" si="7"/>
        <v>2693559</v>
      </c>
      <c r="Z128" s="53">
        <f t="shared" si="8"/>
        <v>17759936.199999999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40856</v>
      </c>
      <c r="J129" s="62">
        <v>243718.5</v>
      </c>
      <c r="K129" s="46">
        <v>0.55844155844155852</v>
      </c>
      <c r="V129" s="7" t="str">
        <f t="shared" si="5"/>
        <v>UPL</v>
      </c>
      <c r="W129" s="52">
        <f t="shared" si="9"/>
        <v>0</v>
      </c>
      <c r="X129" s="52">
        <f t="shared" si="6"/>
        <v>0.55844155844155852</v>
      </c>
      <c r="Y129" s="53">
        <f t="shared" si="7"/>
        <v>40856</v>
      </c>
      <c r="Z129" s="53">
        <f t="shared" si="8"/>
        <v>243718.5</v>
      </c>
    </row>
    <row r="130" spans="2:26" x14ac:dyDescent="0.3">
      <c r="B130" s="60" t="s">
        <v>151</v>
      </c>
      <c r="C130" s="41">
        <v>1.7</v>
      </c>
      <c r="D130" s="41">
        <v>1.85</v>
      </c>
      <c r="E130" s="41">
        <v>1.65</v>
      </c>
      <c r="F130" s="42">
        <v>1.85</v>
      </c>
      <c r="G130" s="43">
        <v>0.15000000000000013</v>
      </c>
      <c r="H130" s="43">
        <v>8.8235294117647136</v>
      </c>
      <c r="I130" s="44">
        <v>4368753</v>
      </c>
      <c r="J130" s="62">
        <v>7445733.3099999996</v>
      </c>
      <c r="K130" s="46">
        <v>0.36029411764705888</v>
      </c>
      <c r="V130" s="7" t="str">
        <f t="shared" si="5"/>
        <v>VERITASKAP</v>
      </c>
      <c r="W130" s="52">
        <f t="shared" si="9"/>
        <v>8.8235294117647134E-2</v>
      </c>
      <c r="X130" s="52">
        <f t="shared" si="6"/>
        <v>0.36029411764705888</v>
      </c>
      <c r="Y130" s="53">
        <f t="shared" si="7"/>
        <v>4368753</v>
      </c>
      <c r="Z130" s="53">
        <f t="shared" si="8"/>
        <v>7445733.3099999996</v>
      </c>
    </row>
    <row r="131" spans="2:26" x14ac:dyDescent="0.3">
      <c r="B131" s="60" t="s">
        <v>152</v>
      </c>
      <c r="C131" s="41">
        <v>10</v>
      </c>
      <c r="D131" s="41">
        <v>10.5</v>
      </c>
      <c r="E131" s="41">
        <v>10.050000000000001</v>
      </c>
      <c r="F131" s="42">
        <v>10.050000000000001</v>
      </c>
      <c r="G131" s="43">
        <v>5.0000000000000711E-2</v>
      </c>
      <c r="H131" s="43">
        <v>0.50000000000000711</v>
      </c>
      <c r="I131" s="44">
        <v>7663090</v>
      </c>
      <c r="J131" s="62">
        <v>76905172.349999994</v>
      </c>
      <c r="K131" s="46">
        <v>-0.77364864864864868</v>
      </c>
      <c r="V131" s="7" t="str">
        <f t="shared" si="5"/>
        <v>VFDGROUP</v>
      </c>
      <c r="W131" s="52">
        <f t="shared" si="9"/>
        <v>5.0000000000000712E-3</v>
      </c>
      <c r="X131" s="52">
        <f t="shared" si="6"/>
        <v>-0.77364864864864868</v>
      </c>
      <c r="Y131" s="53">
        <f t="shared" si="7"/>
        <v>7663090</v>
      </c>
      <c r="Z131" s="53">
        <f t="shared" si="8"/>
        <v>76905172.349999994</v>
      </c>
    </row>
    <row r="132" spans="2:26" x14ac:dyDescent="0.3">
      <c r="B132" s="60" t="s">
        <v>153</v>
      </c>
      <c r="C132" s="41">
        <v>83.4</v>
      </c>
      <c r="D132" s="41">
        <v>83.4</v>
      </c>
      <c r="E132" s="41">
        <v>83.4</v>
      </c>
      <c r="F132" s="42">
        <v>83.4</v>
      </c>
      <c r="G132" s="43">
        <v>0</v>
      </c>
      <c r="H132" s="43">
        <v>0</v>
      </c>
      <c r="I132" s="44">
        <v>283918</v>
      </c>
      <c r="J132" s="62">
        <v>22866561.050000001</v>
      </c>
      <c r="K132" s="46">
        <v>2.6260869565217395</v>
      </c>
      <c r="V132" s="7" t="str">
        <f t="shared" si="5"/>
        <v>VITAFOAM</v>
      </c>
      <c r="W132" s="52">
        <f t="shared" si="9"/>
        <v>0</v>
      </c>
      <c r="X132" s="52">
        <f t="shared" si="6"/>
        <v>2.6260869565217395</v>
      </c>
      <c r="Y132" s="53">
        <f t="shared" si="7"/>
        <v>283918</v>
      </c>
      <c r="Z132" s="53">
        <f t="shared" si="8"/>
        <v>22866561.050000001</v>
      </c>
    </row>
    <row r="133" spans="2:26" x14ac:dyDescent="0.3">
      <c r="B133" s="60" t="s">
        <v>154</v>
      </c>
      <c r="C133" s="41">
        <v>133</v>
      </c>
      <c r="D133" s="41">
        <v>133</v>
      </c>
      <c r="E133" s="41">
        <v>132.80000000000001</v>
      </c>
      <c r="F133" s="42">
        <v>132.80000000000001</v>
      </c>
      <c r="G133" s="43">
        <v>-0.19999999999998863</v>
      </c>
      <c r="H133" s="43">
        <v>-0.1503759398496155</v>
      </c>
      <c r="I133" s="44">
        <v>1599254</v>
      </c>
      <c r="J133" s="62">
        <v>212685126.40000001</v>
      </c>
      <c r="K133" s="46">
        <v>0.8984989278055755</v>
      </c>
      <c r="V133" s="7" t="str">
        <f t="shared" si="5"/>
        <v>WAPCO</v>
      </c>
      <c r="W133" s="52">
        <f t="shared" si="9"/>
        <v>-1.503759398496155E-3</v>
      </c>
      <c r="X133" s="52">
        <f t="shared" si="6"/>
        <v>0.8984989278055755</v>
      </c>
      <c r="Y133" s="53">
        <f t="shared" si="7"/>
        <v>1599254</v>
      </c>
      <c r="Z133" s="53">
        <f t="shared" si="8"/>
        <v>212685126.40000001</v>
      </c>
    </row>
    <row r="134" spans="2:26" x14ac:dyDescent="0.3">
      <c r="B134" s="60" t="s">
        <v>155</v>
      </c>
      <c r="C134" s="41">
        <v>2.5</v>
      </c>
      <c r="D134" s="41">
        <v>2.54</v>
      </c>
      <c r="E134" s="41">
        <v>2.5</v>
      </c>
      <c r="F134" s="42">
        <v>2.54</v>
      </c>
      <c r="G134" s="43">
        <v>4.0000000000000036E-2</v>
      </c>
      <c r="H134" s="43">
        <v>1.6000000000000014</v>
      </c>
      <c r="I134" s="44">
        <v>2265853</v>
      </c>
      <c r="J134" s="62">
        <v>5723353.9199999999</v>
      </c>
      <c r="K134" s="46">
        <v>0.12888888888888883</v>
      </c>
      <c r="V134" s="7" t="str">
        <f t="shared" si="5"/>
        <v>WAPIC</v>
      </c>
      <c r="W134" s="52">
        <f t="shared" si="9"/>
        <v>1.6000000000000014E-2</v>
      </c>
      <c r="X134" s="52">
        <f t="shared" si="6"/>
        <v>0.12888888888888883</v>
      </c>
      <c r="Y134" s="53">
        <f t="shared" si="7"/>
        <v>2265853</v>
      </c>
      <c r="Z134" s="53">
        <f t="shared" si="8"/>
        <v>5723353.9199999999</v>
      </c>
    </row>
    <row r="135" spans="2:26" x14ac:dyDescent="0.3">
      <c r="B135" s="60" t="s">
        <v>156</v>
      </c>
      <c r="C135" s="41">
        <v>18.3</v>
      </c>
      <c r="D135" s="41">
        <v>18.5</v>
      </c>
      <c r="E135" s="41">
        <v>17.899999999999999</v>
      </c>
      <c r="F135" s="42">
        <v>18.149999999999999</v>
      </c>
      <c r="G135" s="43">
        <v>-0.15000000000000213</v>
      </c>
      <c r="H135" s="43">
        <v>-0.81967213114755266</v>
      </c>
      <c r="I135" s="44">
        <v>7701787</v>
      </c>
      <c r="J135" s="62">
        <v>138966741.09999999</v>
      </c>
      <c r="K135" s="46">
        <v>0.99450549450549453</v>
      </c>
      <c r="V135" s="7" t="str">
        <f t="shared" si="5"/>
        <v>WEMABANK</v>
      </c>
      <c r="W135" s="52">
        <f t="shared" si="9"/>
        <v>-8.1967213114755265E-3</v>
      </c>
      <c r="X135" s="52">
        <f t="shared" si="6"/>
        <v>0.99450549450549453</v>
      </c>
      <c r="Y135" s="53">
        <f t="shared" si="7"/>
        <v>7701787</v>
      </c>
      <c r="Z135" s="53">
        <f t="shared" si="8"/>
        <v>138966741.09999999</v>
      </c>
    </row>
    <row r="136" spans="2:26" x14ac:dyDescent="0.3">
      <c r="B136" s="60" t="s">
        <v>157</v>
      </c>
      <c r="C136" s="41">
        <v>60.3</v>
      </c>
      <c r="D136" s="41">
        <v>61</v>
      </c>
      <c r="E136" s="41">
        <v>60</v>
      </c>
      <c r="F136" s="42">
        <v>60</v>
      </c>
      <c r="G136" s="43">
        <v>-0.29999999999999716</v>
      </c>
      <c r="H136" s="43">
        <v>-0.49751243781094057</v>
      </c>
      <c r="I136" s="44">
        <v>24556546</v>
      </c>
      <c r="J136" s="62">
        <v>1484364853</v>
      </c>
      <c r="K136" s="46">
        <v>0.31868131868131866</v>
      </c>
      <c r="V136" s="7" t="str">
        <f t="shared" si="5"/>
        <v>ZENITHBANK</v>
      </c>
      <c r="W136" s="52">
        <f t="shared" si="9"/>
        <v>-4.9751243781094058E-3</v>
      </c>
      <c r="X136" s="52">
        <f t="shared" si="6"/>
        <v>0.31868131868131866</v>
      </c>
      <c r="Y136" s="53">
        <f t="shared" si="7"/>
        <v>24556546</v>
      </c>
      <c r="Z136" s="53">
        <f t="shared" si="8"/>
        <v>1484364853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2025-11-27T13:49:11Z</dcterms:created>
  <dcterms:modified xsi:type="dcterms:W3CDTF">2025-11-27T13:50:09Z</dcterms:modified>
</cp:coreProperties>
</file>