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AEEED6B7-252C-469C-A3D4-5DF9623E6D92}" xr6:coauthVersionLast="47" xr6:coauthVersionMax="47" xr10:uidLastSave="{00000000-0000-0000-0000-000000000000}"/>
  <bookViews>
    <workbookView xWindow="-108" yWindow="-108" windowWidth="23256" windowHeight="12456" xr2:uid="{1EA7CC74-7481-4171-8A06-3DDD7DDB527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W17" i="1"/>
  <c r="V17" i="1"/>
  <c r="AQ16" i="1"/>
  <c r="AP16" i="1" s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AQ13" i="1"/>
  <c r="AP13" i="1" s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AQ10" i="1"/>
  <c r="AP10" i="1" s="1"/>
  <c r="Z10" i="1"/>
  <c r="Y10" i="1"/>
  <c r="V10" i="1"/>
  <c r="X10" i="1"/>
  <c r="W10" i="1"/>
  <c r="Z9" i="1"/>
  <c r="Y9" i="1"/>
  <c r="V9" i="1"/>
  <c r="X9" i="1"/>
  <c r="T8" i="1"/>
  <c r="AQ15" i="1" l="1"/>
  <c r="AP15" i="1" s="1"/>
  <c r="AQ11" i="1"/>
  <c r="AP11" i="1" s="1"/>
  <c r="AQ14" i="1"/>
  <c r="AP14" i="1" s="1"/>
  <c r="AT11" i="1"/>
  <c r="AS11" i="1" s="1"/>
  <c r="AN11" i="1"/>
  <c r="AM11" i="1" s="1"/>
  <c r="Q21" i="1"/>
  <c r="AK14" i="1"/>
  <c r="AJ14" i="1" s="1"/>
  <c r="AT10" i="1"/>
  <c r="AS10" i="1" s="1"/>
  <c r="AT13" i="1"/>
  <c r="AS13" i="1" s="1"/>
  <c r="AT16" i="1"/>
  <c r="AS16" i="1" s="1"/>
  <c r="AN13" i="1"/>
  <c r="AM13" i="1" s="1"/>
  <c r="AK11" i="1"/>
  <c r="AJ11" i="1" s="1"/>
  <c r="AN18" i="1"/>
  <c r="AM18" i="1" s="1"/>
  <c r="AK16" i="1"/>
  <c r="AJ16" i="1" s="1"/>
  <c r="AN10" i="1"/>
  <c r="AM10" i="1" s="1"/>
  <c r="AK13" i="1"/>
  <c r="AJ13" i="1" s="1"/>
  <c r="AN15" i="1"/>
  <c r="AM15" i="1" s="1"/>
  <c r="AK18" i="1"/>
  <c r="AJ18" i="1" s="1"/>
  <c r="AK9" i="1"/>
  <c r="AJ9" i="1" s="1"/>
  <c r="AK15" i="1"/>
  <c r="AJ15" i="1" s="1"/>
  <c r="AN17" i="1"/>
  <c r="AM17" i="1" s="1"/>
  <c r="AT18" i="1"/>
  <c r="AS18" i="1" s="1"/>
  <c r="W9" i="1"/>
  <c r="AK17" i="1"/>
  <c r="AJ17" i="1" s="1"/>
  <c r="AK12" i="1"/>
  <c r="AJ12" i="1" s="1"/>
  <c r="AT17" i="1"/>
  <c r="AS17" i="1" s="1"/>
  <c r="AN9" i="1"/>
  <c r="AM9" i="1" s="1"/>
  <c r="AN12" i="1"/>
  <c r="AM12" i="1" s="1"/>
  <c r="AN16" i="1"/>
  <c r="AM16" i="1" s="1"/>
  <c r="AN14" i="1"/>
  <c r="AM14" i="1" s="1"/>
  <c r="AQ18" i="1"/>
  <c r="AP18" i="1" s="1"/>
  <c r="AQ17" i="1"/>
  <c r="AP17" i="1" s="1"/>
  <c r="AQ9" i="1"/>
  <c r="AP9" i="1" s="1"/>
  <c r="AK10" i="1"/>
  <c r="AJ10" i="1" s="1"/>
  <c r="AT12" i="1"/>
  <c r="AS12" i="1" s="1"/>
  <c r="AT15" i="1"/>
  <c r="AS15" i="1" s="1"/>
  <c r="AQ12" i="1"/>
  <c r="AP12" i="1" s="1"/>
  <c r="AT14" i="1"/>
  <c r="AS14" i="1" s="1"/>
  <c r="AT9" i="1"/>
  <c r="AS9" i="1" s="1"/>
  <c r="AE18" i="1" l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B10" i="1" s="1" a="1"/>
  <c r="AB10" i="1" s="1"/>
  <c r="AC12" i="1"/>
  <c r="AC17" i="1"/>
  <c r="AE14" i="1"/>
  <c r="AD14" i="1" s="1"/>
  <c r="AE17" i="1"/>
  <c r="AD17" i="1" s="1"/>
  <c r="AC15" i="1"/>
  <c r="AE11" i="1"/>
  <c r="AD11" i="1" s="1"/>
  <c r="AC14" i="1"/>
  <c r="AB14" i="1" s="1" a="1"/>
  <c r="AB14" i="1" s="1"/>
  <c r="AC11" i="1"/>
  <c r="AB11" i="1" s="1" a="1"/>
  <c r="AB11" i="1" s="1"/>
  <c r="AE16" i="1"/>
  <c r="AD16" i="1" s="1"/>
  <c r="AE13" i="1"/>
  <c r="AD13" i="1" s="1"/>
  <c r="AE9" i="1"/>
  <c r="AD9" i="1" s="1"/>
  <c r="AC9" i="1"/>
  <c r="AB9" i="1" s="1" a="1"/>
  <c r="AB9" i="1" s="1"/>
  <c r="AB18" i="1" l="1" a="1"/>
  <c r="AB18" i="1" s="1"/>
  <c r="AB13" i="1" a="1"/>
  <c r="AB13" i="1" s="1"/>
  <c r="AB15" i="1" a="1"/>
  <c r="AB15" i="1" s="1"/>
  <c r="AH17" i="1"/>
  <c r="AH9" i="1"/>
  <c r="AG9" i="1" s="1" a="1"/>
  <c r="AG9" i="1" s="1"/>
  <c r="AH14" i="1"/>
  <c r="AH11" i="1"/>
  <c r="AH15" i="1"/>
  <c r="AG15" i="1" s="1" a="1"/>
  <c r="AG15" i="1" s="1"/>
  <c r="AH10" i="1"/>
  <c r="AG10" i="1" s="1" a="1"/>
  <c r="AG10" i="1" s="1"/>
  <c r="AH16" i="1"/>
  <c r="AH13" i="1"/>
  <c r="AH18" i="1"/>
  <c r="AH12" i="1"/>
  <c r="AB17" i="1" a="1"/>
  <c r="AB17" i="1" s="1"/>
  <c r="AB12" i="1" a="1"/>
  <c r="AB12" i="1" s="1"/>
  <c r="AB16" i="1" a="1"/>
  <c r="AB16" i="1" s="1"/>
  <c r="AG14" i="1" l="1" a="1"/>
  <c r="AG14" i="1" s="1"/>
  <c r="AG11" i="1" a="1"/>
  <c r="AG11" i="1" s="1"/>
  <c r="AG18" i="1" a="1"/>
  <c r="AG18" i="1" s="1"/>
  <c r="AG17" i="1" a="1"/>
  <c r="AG17" i="1" s="1"/>
  <c r="AG12" i="1" a="1"/>
  <c r="AG12" i="1" s="1"/>
  <c r="AG13" i="1" a="1"/>
  <c r="AG13" i="1" s="1"/>
  <c r="AG16" i="1" a="1"/>
  <c r="AG16" i="1" s="1"/>
  <c r="T16" i="1" l="1"/>
  <c r="T15" i="1"/>
  <c r="T17" i="1"/>
  <c r="T9" i="1"/>
  <c r="T14" i="1"/>
  <c r="T11" i="1"/>
  <c r="T10" i="1"/>
  <c r="T13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<sst xmlns="http://schemas.openxmlformats.org/spreadsheetml/2006/main" count="188" uniqueCount="167">
  <si>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</si>
  <si>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</si>
  <si>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</si>
  <si>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</si>
  <si>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</si>
  <si>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</si>
  <si>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</si>
  <si>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</si>
  <si>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</si>
  <si>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</si>
  <si>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</si>
  <si>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</si>
  <si>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</si>
  <si>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</si>
  <si>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</si>
  <si>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</si>
  <si>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</si>
  <si>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</si>
  <si>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</si>
  <si>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</si>
  <si>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</si>
  <si>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</si>
  <si>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</si>
  <si>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</si>
  <si>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</si>
  <si>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</si>
  <si>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</si>
  <si>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</si>
  <si>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</si>
  <si>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</si>
  <si>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</si>
  <si>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</si>
  <si>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</si>
  <si>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</si>
  <si>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</si>
  <si>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</si>
  <si>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</si>
  <si>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</si>
  <si>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</si>
  <si>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</si>
  <si>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</si>
  <si>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</si>
  <si>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</si>
  <si>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</si>
  <si>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</si>
  <si>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</si>
  <si>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</si>
  <si>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</si>
  <si>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</si>
  <si>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</si>
  <si>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</si>
  <si>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</si>
  <si>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</si>
  <si>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</si>
  <si>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</si>
  <si>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</si>
  <si>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</si>
  <si>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</si>
  <si>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</si>
  <si>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</si>
  <si>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</si>
  <si>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</si>
  <si>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</si>
  <si>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</si>
  <si>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</si>
  <si>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</si>
  <si>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</si>
  <si>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</si>
  <si>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</si>
  <si>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</si>
  <si>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</si>
  <si>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</si>
  <si>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</si>
  <si>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</si>
  <si>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</si>
  <si>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</si>
  <si>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</si>
  <si>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</si>
  <si>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</si>
  <si>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</si>
  <si>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</si>
  <si>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</si>
  <si>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</si>
  <si>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</si>
  <si>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</si>
  <si>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</si>
  <si>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</si>
  <si>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</si>
  <si>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</si>
  <si>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</si>
  <si>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</si>
  <si>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</si>
  <si>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</si>
  <si>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</si>
  <si>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</si>
  <si>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</si>
  <si>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</si>
  <si>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</si>
  <si>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</si>
  <si>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</si>
  <si>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</si>
  <si>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</si>
  <si>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</si>
  <si>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</si>
  <si>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</si>
  <si>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</si>
  <si>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</si>
  <si>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</si>
  <si>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</si>
  <si>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</si>
  <si>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</si>
  <si>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</si>
  <si>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</si>
  <si>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</si>
  <si>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</si>
  <si>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</si>
  <si>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</si>
  <si>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</si>
  <si>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</si>
  <si>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</si>
  <si>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</si>
  <si>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</si>
  <si>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</si>
  <si>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</si>
  <si>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</si>
  <si>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</si>
  <si>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</si>
  <si>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</si>
  <si>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</si>
  <si>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</si>
  <si>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</si>
  <si>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</si>
  <si>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</si>
  <si>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</si>
  <si>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</si>
  <si>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</si>
  <si>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</si>
  <si>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</si>
  <si>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</si>
  <si>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</si>
  <si>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</si>
  <si>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</si>
  <si>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</si>
  <si>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</si>
  <si>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</si>
  <si>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</si>
  <si>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</si>
  <si>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</si>
  <si>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</si>
  <si>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</si>
  <si>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</si>
  <si>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</si>
  <si>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</si>
  <si>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</si>
  <si>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</si>
  <si>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</si>
  <si>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</si>
  <si>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</si>
  <si>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</si>
  <si>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</si>
  <si>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</si>
  <si>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</si>
  <si>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9.7%</t>
  </si>
  <si>
    <t>9.5%</t>
  </si>
  <si>
    <t>8.5%</t>
  </si>
  <si>
    <t>8.3%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</si>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</sst>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B5DE3C9-6198-4E95-BB95-5F9A9B1EBDE4}"/>
    <cellStyle name="Normal" xfId="0" builtinId="0"/>
    <cellStyle name="Percent 2" xfId="2" xr:uid="{AF0B4505-DF0B-43F0-A2B8-3249DE7C7E40}"/>
    <cellStyle name="Percent 4" xfId="3" xr:uid="{867CDCB2-7444-44DD-BFFF-C08AE5A7754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C7B150B-0906-4CCC-BA34-E1EB2C5A92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F1C9B53-2062-4550-A749-3951A68044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CEB3E63-032E-44BC-8F3A-AF7ED247FD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2A90EE9-BFDD-43AB-A61E-46522DB935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F4BACD3-5EE4-4F69-8135-C17FC05152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0A3B61E-717B-4AE3-B949-97193C8F64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5D5FED9-8EFA-4E11-994D-2471F3CD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7.8</v>
          </cell>
          <cell r="F44">
            <v>8.5500000000000007</v>
          </cell>
          <cell r="I44">
            <v>900585</v>
          </cell>
          <cell r="J44">
            <v>7699691.4000000004</v>
          </cell>
        </row>
        <row r="45">
          <cell r="B45" t="str">
            <v>ABCTRANS</v>
          </cell>
          <cell r="C45">
            <v>5.15</v>
          </cell>
          <cell r="F45">
            <v>5.5</v>
          </cell>
          <cell r="I45">
            <v>487575</v>
          </cell>
          <cell r="J45">
            <v>2720193.3</v>
          </cell>
        </row>
        <row r="46">
          <cell r="B46" t="str">
            <v>ACADEMY</v>
          </cell>
          <cell r="C46">
            <v>8.65</v>
          </cell>
          <cell r="F46">
            <v>8.65</v>
          </cell>
          <cell r="I46">
            <v>375780</v>
          </cell>
          <cell r="J46">
            <v>3231583.75</v>
          </cell>
        </row>
        <row r="47">
          <cell r="B47" t="str">
            <v>ACCESSCORP</v>
          </cell>
          <cell r="C47">
            <v>22.5</v>
          </cell>
          <cell r="F47">
            <v>22.6</v>
          </cell>
          <cell r="I47">
            <v>33356941</v>
          </cell>
          <cell r="J47">
            <v>757454769.04999995</v>
          </cell>
        </row>
        <row r="48">
          <cell r="B48" t="str">
            <v>AFRIPRUD</v>
          </cell>
          <cell r="C48">
            <v>14.7</v>
          </cell>
          <cell r="F48">
            <v>14.7</v>
          </cell>
          <cell r="I48">
            <v>1515010</v>
          </cell>
          <cell r="J48">
            <v>22484786.449999999</v>
          </cell>
        </row>
        <row r="49">
          <cell r="B49" t="str">
            <v>AIICO</v>
          </cell>
          <cell r="C49">
            <v>4.21</v>
          </cell>
          <cell r="F49">
            <v>4.1500000000000004</v>
          </cell>
          <cell r="I49">
            <v>8960275</v>
          </cell>
          <cell r="J49">
            <v>37303765.539999999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426</v>
          </cell>
          <cell r="J50">
            <v>1063722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134351</v>
          </cell>
          <cell r="J51">
            <v>2476512.9500000002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2891845</v>
          </cell>
          <cell r="J52">
            <v>2253525541.8000002</v>
          </cell>
        </row>
        <row r="53">
          <cell r="B53" t="str">
            <v>AUSTINLAZ</v>
          </cell>
          <cell r="C53">
            <v>4.34</v>
          </cell>
          <cell r="F53">
            <v>4</v>
          </cell>
          <cell r="I53">
            <v>3694292</v>
          </cell>
          <cell r="J53">
            <v>15086768.880000001</v>
          </cell>
        </row>
        <row r="54">
          <cell r="B54" t="str">
            <v>BERGER</v>
          </cell>
          <cell r="C54">
            <v>58.9</v>
          </cell>
          <cell r="F54">
            <v>58.9</v>
          </cell>
          <cell r="I54">
            <v>210738</v>
          </cell>
          <cell r="J54">
            <v>12474857.449999999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103058</v>
          </cell>
          <cell r="J55">
            <v>42081885.100000001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656771</v>
          </cell>
          <cell r="J56">
            <v>115853470.59999999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62644</v>
          </cell>
          <cell r="J57">
            <v>46122507</v>
          </cell>
        </row>
        <row r="58">
          <cell r="B58" t="str">
            <v>CADBURY</v>
          </cell>
          <cell r="C58">
            <v>67.599999999999994</v>
          </cell>
          <cell r="F58">
            <v>67.599999999999994</v>
          </cell>
          <cell r="I58">
            <v>1202438</v>
          </cell>
          <cell r="J58">
            <v>80739479.25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382985</v>
          </cell>
          <cell r="J59">
            <v>30403021.649999999</v>
          </cell>
        </row>
        <row r="60">
          <cell r="B60" t="str">
            <v>CAVERTON</v>
          </cell>
          <cell r="C60">
            <v>7.3</v>
          </cell>
          <cell r="F60">
            <v>7.2</v>
          </cell>
          <cell r="I60">
            <v>2098867</v>
          </cell>
          <cell r="J60">
            <v>15079518.949999999</v>
          </cell>
        </row>
        <row r="61">
          <cell r="B61" t="str">
            <v>CHAMPION</v>
          </cell>
          <cell r="C61">
            <v>19</v>
          </cell>
          <cell r="F61">
            <v>18.899999999999999</v>
          </cell>
          <cell r="I61">
            <v>5028906</v>
          </cell>
          <cell r="J61">
            <v>90624794.900000006</v>
          </cell>
        </row>
        <row r="62">
          <cell r="B62" t="str">
            <v>CHAMS</v>
          </cell>
          <cell r="C62">
            <v>4.88</v>
          </cell>
          <cell r="F62">
            <v>5</v>
          </cell>
          <cell r="I62">
            <v>39505316</v>
          </cell>
          <cell r="J62">
            <v>190587329.03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6918</v>
          </cell>
          <cell r="J63">
            <v>100223.5</v>
          </cell>
        </row>
        <row r="64">
          <cell r="B64" t="str">
            <v>CILEASING</v>
          </cell>
          <cell r="C64">
            <v>7.2</v>
          </cell>
          <cell r="F64">
            <v>7.25</v>
          </cell>
          <cell r="I64">
            <v>708121</v>
          </cell>
          <cell r="J64">
            <v>5190674.75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5150</v>
          </cell>
          <cell r="J65">
            <v>566500</v>
          </cell>
        </row>
        <row r="66">
          <cell r="B66" t="str">
            <v>CONHALLPLC</v>
          </cell>
          <cell r="C66">
            <v>5</v>
          </cell>
          <cell r="F66">
            <v>4.9800000000000004</v>
          </cell>
          <cell r="I66">
            <v>2670973</v>
          </cell>
          <cell r="J66">
            <v>13253202.970000001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35239</v>
          </cell>
          <cell r="J67">
            <v>5808426.0999999996</v>
          </cell>
        </row>
        <row r="68">
          <cell r="B68" t="str">
            <v>CORNERST</v>
          </cell>
          <cell r="C68">
            <v>6.3</v>
          </cell>
          <cell r="F68">
            <v>6.1</v>
          </cell>
          <cell r="I68">
            <v>4486682</v>
          </cell>
          <cell r="J68">
            <v>27527913.510000002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241177</v>
          </cell>
          <cell r="J69">
            <v>10573911.65</v>
          </cell>
        </row>
        <row r="70">
          <cell r="B70" t="str">
            <v>CUTIX</v>
          </cell>
          <cell r="C70">
            <v>3.69</v>
          </cell>
          <cell r="F70">
            <v>3.6</v>
          </cell>
          <cell r="I70">
            <v>5536204</v>
          </cell>
          <cell r="J70">
            <v>20152595.870000001</v>
          </cell>
        </row>
        <row r="71">
          <cell r="B71" t="str">
            <v>CWG</v>
          </cell>
          <cell r="C71">
            <v>22.9</v>
          </cell>
          <cell r="F71">
            <v>22.8</v>
          </cell>
          <cell r="I71">
            <v>1464029</v>
          </cell>
          <cell r="J71">
            <v>33615803.299999997</v>
          </cell>
        </row>
        <row r="72">
          <cell r="B72" t="str">
            <v>DAARCOMM</v>
          </cell>
          <cell r="C72">
            <v>1.31</v>
          </cell>
          <cell r="F72">
            <v>1.28</v>
          </cell>
          <cell r="I72">
            <v>3441437</v>
          </cell>
          <cell r="J72">
            <v>4391614.83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494866</v>
          </cell>
          <cell r="J73">
            <v>304002260.10000002</v>
          </cell>
        </row>
        <row r="74">
          <cell r="B74" t="str">
            <v>DANGSUGAR</v>
          </cell>
          <cell r="C74">
            <v>65</v>
          </cell>
          <cell r="F74">
            <v>65</v>
          </cell>
          <cell r="I74">
            <v>1745170</v>
          </cell>
          <cell r="J74">
            <v>115645606.7</v>
          </cell>
        </row>
        <row r="75">
          <cell r="B75" t="str">
            <v>DEAPCAP</v>
          </cell>
          <cell r="C75">
            <v>8.6300000000000008</v>
          </cell>
          <cell r="F75">
            <v>9.49</v>
          </cell>
          <cell r="I75">
            <v>7179071</v>
          </cell>
          <cell r="J75">
            <v>68119846.290000007</v>
          </cell>
        </row>
        <row r="76">
          <cell r="B76" t="str">
            <v>ELLAHLAKES</v>
          </cell>
          <cell r="C76">
            <v>15.3</v>
          </cell>
          <cell r="F76">
            <v>15.05</v>
          </cell>
          <cell r="I76">
            <v>10295222</v>
          </cell>
          <cell r="J76">
            <v>157807177.80000001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750</v>
          </cell>
          <cell r="J77">
            <v>27337.5</v>
          </cell>
        </row>
        <row r="78">
          <cell r="B78" t="str">
            <v>ETERNA</v>
          </cell>
          <cell r="C78">
            <v>30</v>
          </cell>
          <cell r="F78">
            <v>30.85</v>
          </cell>
          <cell r="I78">
            <v>1599968</v>
          </cell>
          <cell r="J78">
            <v>49000985.950000003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447784</v>
          </cell>
          <cell r="J79">
            <v>21057505.350000001</v>
          </cell>
        </row>
        <row r="80">
          <cell r="B80" t="str">
            <v>ETRANZACT</v>
          </cell>
          <cell r="C80">
            <v>19.100000000000001</v>
          </cell>
          <cell r="F80">
            <v>17.350000000000001</v>
          </cell>
          <cell r="I80">
            <v>665855</v>
          </cell>
          <cell r="J80">
            <v>11935687.449999999</v>
          </cell>
        </row>
        <row r="81">
          <cell r="B81" t="str">
            <v>EUNISELL</v>
          </cell>
          <cell r="C81">
            <v>149.80000000000001</v>
          </cell>
          <cell r="F81">
            <v>149.80000000000001</v>
          </cell>
          <cell r="I81">
            <v>69427</v>
          </cell>
          <cell r="J81">
            <v>9477697.8499999996</v>
          </cell>
        </row>
        <row r="82">
          <cell r="B82" t="str">
            <v>FCMB</v>
          </cell>
          <cell r="C82">
            <v>11.1</v>
          </cell>
          <cell r="F82">
            <v>11.05</v>
          </cell>
          <cell r="I82">
            <v>8458392</v>
          </cell>
          <cell r="J82">
            <v>94073691.650000006</v>
          </cell>
        </row>
        <row r="83">
          <cell r="B83" t="str">
            <v>FIDELITYBK</v>
          </cell>
          <cell r="C83">
            <v>19.75</v>
          </cell>
          <cell r="F83">
            <v>19</v>
          </cell>
          <cell r="I83">
            <v>10931565</v>
          </cell>
          <cell r="J83">
            <v>212826709.34999999</v>
          </cell>
        </row>
        <row r="84">
          <cell r="B84" t="str">
            <v>FIDSON</v>
          </cell>
          <cell r="C84">
            <v>71.5</v>
          </cell>
          <cell r="F84">
            <v>71.5</v>
          </cell>
          <cell r="I84">
            <v>608414</v>
          </cell>
          <cell r="J84">
            <v>39995519.100000001</v>
          </cell>
        </row>
        <row r="85">
          <cell r="B85" t="str">
            <v>FIRSTHOLDCO</v>
          </cell>
          <cell r="C85">
            <v>47.05</v>
          </cell>
          <cell r="F85">
            <v>46</v>
          </cell>
          <cell r="I85">
            <v>4583825</v>
          </cell>
          <cell r="J85">
            <v>212606806.40000001</v>
          </cell>
        </row>
        <row r="86">
          <cell r="B86" t="str">
            <v>FTNCOCOA</v>
          </cell>
          <cell r="C86">
            <v>6.9</v>
          </cell>
          <cell r="F86">
            <v>6.99</v>
          </cell>
          <cell r="I86">
            <v>3627533</v>
          </cell>
          <cell r="J86">
            <v>25560167.219999999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3745</v>
          </cell>
          <cell r="J87">
            <v>3847613</v>
          </cell>
        </row>
        <row r="88">
          <cell r="B88" t="str">
            <v>GTCO</v>
          </cell>
          <cell r="C88">
            <v>98.5</v>
          </cell>
          <cell r="F88">
            <v>99</v>
          </cell>
          <cell r="I88">
            <v>21897369</v>
          </cell>
          <cell r="J88">
            <v>2163443784.499999</v>
          </cell>
        </row>
        <row r="89">
          <cell r="B89" t="str">
            <v>GUINEAINS</v>
          </cell>
          <cell r="C89">
            <v>1.46</v>
          </cell>
          <cell r="F89">
            <v>1.5</v>
          </cell>
          <cell r="I89">
            <v>9762324</v>
          </cell>
          <cell r="J89">
            <v>14910879.85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49998</v>
          </cell>
          <cell r="J90">
            <v>15749370</v>
          </cell>
        </row>
        <row r="91">
          <cell r="B91" t="str">
            <v>HMCALL</v>
          </cell>
          <cell r="C91">
            <v>4.37</v>
          </cell>
          <cell r="F91">
            <v>4.37</v>
          </cell>
          <cell r="I91">
            <v>1032091</v>
          </cell>
          <cell r="J91">
            <v>4181920.67</v>
          </cell>
        </row>
        <row r="92">
          <cell r="B92" t="str">
            <v>HONYFLOUR</v>
          </cell>
          <cell r="C92">
            <v>23</v>
          </cell>
          <cell r="F92">
            <v>22.15</v>
          </cell>
          <cell r="I92">
            <v>1751852</v>
          </cell>
          <cell r="J92">
            <v>39683834.25</v>
          </cell>
        </row>
        <row r="93">
          <cell r="B93" t="str">
            <v>IKEJAHOTEL</v>
          </cell>
          <cell r="C93">
            <v>35.799999999999997</v>
          </cell>
          <cell r="F93">
            <v>32.25</v>
          </cell>
          <cell r="I93">
            <v>535273</v>
          </cell>
          <cell r="J93">
            <v>17646707.550000001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44602</v>
          </cell>
          <cell r="J94">
            <v>1562399.5</v>
          </cell>
        </row>
        <row r="95">
          <cell r="B95" t="str">
            <v>INFINITY</v>
          </cell>
          <cell r="C95">
            <v>8.4499999999999993</v>
          </cell>
          <cell r="F95">
            <v>9</v>
          </cell>
          <cell r="I95">
            <v>538784</v>
          </cell>
          <cell r="J95">
            <v>4884016.3499999996</v>
          </cell>
        </row>
        <row r="96">
          <cell r="B96" t="str">
            <v>INTBREW</v>
          </cell>
          <cell r="C96">
            <v>14.5</v>
          </cell>
          <cell r="F96">
            <v>14</v>
          </cell>
          <cell r="I96">
            <v>3939969</v>
          </cell>
          <cell r="J96">
            <v>55918019.5</v>
          </cell>
        </row>
        <row r="97">
          <cell r="B97" t="str">
            <v>INTENEGINS</v>
          </cell>
          <cell r="C97">
            <v>3.25</v>
          </cell>
          <cell r="F97">
            <v>3</v>
          </cell>
          <cell r="I97">
            <v>1056271</v>
          </cell>
          <cell r="J97">
            <v>3220831.79</v>
          </cell>
        </row>
        <row r="98">
          <cell r="B98" t="str">
            <v>JAIZBANK</v>
          </cell>
          <cell r="C98">
            <v>8.25</v>
          </cell>
          <cell r="F98">
            <v>8.06</v>
          </cell>
          <cell r="I98">
            <v>12922060</v>
          </cell>
          <cell r="J98">
            <v>105636244.84999999</v>
          </cell>
        </row>
        <row r="99">
          <cell r="B99" t="str">
            <v>JAPAULGOLD</v>
          </cell>
          <cell r="C99">
            <v>2.59</v>
          </cell>
          <cell r="F99">
            <v>2.68</v>
          </cell>
          <cell r="I99">
            <v>28786471</v>
          </cell>
          <cell r="J99">
            <v>76278005.620000005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392563</v>
          </cell>
          <cell r="J100">
            <v>66428150.100000001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220498</v>
          </cell>
          <cell r="J101">
            <v>1576429.4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56414</v>
          </cell>
          <cell r="J102">
            <v>401240.45</v>
          </cell>
        </row>
        <row r="103">
          <cell r="B103" t="str">
            <v>LASACO</v>
          </cell>
          <cell r="C103">
            <v>2.5</v>
          </cell>
          <cell r="F103">
            <v>2.4700000000000002</v>
          </cell>
          <cell r="I103">
            <v>5125987</v>
          </cell>
          <cell r="J103">
            <v>12752657.210000001</v>
          </cell>
        </row>
        <row r="104">
          <cell r="B104" t="str">
            <v>LEARNAFRCA</v>
          </cell>
          <cell r="C104">
            <v>9</v>
          </cell>
          <cell r="F104">
            <v>9</v>
          </cell>
          <cell r="I104">
            <v>1095826</v>
          </cell>
          <cell r="J104">
            <v>9431531.3499999996</v>
          </cell>
        </row>
        <row r="105">
          <cell r="B105" t="str">
            <v>LEGENDINT</v>
          </cell>
          <cell r="C105">
            <v>6</v>
          </cell>
          <cell r="F105">
            <v>5.95</v>
          </cell>
          <cell r="I105">
            <v>909336</v>
          </cell>
          <cell r="J105">
            <v>5402989.9500000002</v>
          </cell>
        </row>
        <row r="106">
          <cell r="B106" t="str">
            <v>LINKASSURE</v>
          </cell>
          <cell r="C106">
            <v>1.78</v>
          </cell>
          <cell r="F106">
            <v>1.78</v>
          </cell>
          <cell r="I106">
            <v>5089220</v>
          </cell>
          <cell r="J106">
            <v>9023473.1899999995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1673356</v>
          </cell>
          <cell r="J107">
            <v>11581884.050000001</v>
          </cell>
        </row>
        <row r="108">
          <cell r="B108" t="str">
            <v>LIVINGTRUST</v>
          </cell>
          <cell r="C108">
            <v>5.15</v>
          </cell>
          <cell r="F108">
            <v>4.6399999999999997</v>
          </cell>
          <cell r="I108">
            <v>1536077</v>
          </cell>
          <cell r="J108">
            <v>7238205.0800000001</v>
          </cell>
        </row>
        <row r="109">
          <cell r="B109" t="str">
            <v>MANSARD</v>
          </cell>
          <cell r="C109">
            <v>14.92</v>
          </cell>
          <cell r="F109">
            <v>15.02</v>
          </cell>
          <cell r="I109">
            <v>486795</v>
          </cell>
          <cell r="J109">
            <v>7232675.96</v>
          </cell>
        </row>
        <row r="110">
          <cell r="B110" t="str">
            <v>MAYBAKER</v>
          </cell>
          <cell r="C110">
            <v>39.15</v>
          </cell>
          <cell r="F110">
            <v>35.25</v>
          </cell>
          <cell r="I110">
            <v>1703707</v>
          </cell>
          <cell r="J110">
            <v>60674710.200000003</v>
          </cell>
        </row>
        <row r="111">
          <cell r="B111" t="str">
            <v>MBENEFIT</v>
          </cell>
          <cell r="C111">
            <v>4.1900000000000004</v>
          </cell>
          <cell r="F111">
            <v>4.3</v>
          </cell>
          <cell r="I111">
            <v>9238101</v>
          </cell>
          <cell r="J111">
            <v>38940359.560000002</v>
          </cell>
        </row>
        <row r="112">
          <cell r="B112" t="str">
            <v>MCNICHOLS</v>
          </cell>
          <cell r="C112">
            <v>7</v>
          </cell>
          <cell r="F112">
            <v>6.85</v>
          </cell>
          <cell r="I112">
            <v>5171709</v>
          </cell>
          <cell r="J112">
            <v>34227106.689999998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309461</v>
          </cell>
          <cell r="J113">
            <v>28965773.100000001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109593</v>
          </cell>
          <cell r="J114">
            <v>2155483.25</v>
          </cell>
        </row>
        <row r="115">
          <cell r="B115" t="str">
            <v>MORISON</v>
          </cell>
          <cell r="C115">
            <v>9.09</v>
          </cell>
          <cell r="F115">
            <v>9.99</v>
          </cell>
          <cell r="I115">
            <v>374500</v>
          </cell>
          <cell r="J115">
            <v>3741255</v>
          </cell>
        </row>
        <row r="116">
          <cell r="B116" t="str">
            <v>MTNN</v>
          </cell>
          <cell r="C116">
            <v>580</v>
          </cell>
          <cell r="F116">
            <v>572</v>
          </cell>
          <cell r="I116">
            <v>2654423</v>
          </cell>
          <cell r="J116">
            <v>1516266959.9000001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196690</v>
          </cell>
          <cell r="J117">
            <v>5005760.5</v>
          </cell>
        </row>
        <row r="118">
          <cell r="B118" t="str">
            <v>NAHCO</v>
          </cell>
          <cell r="C118">
            <v>110</v>
          </cell>
          <cell r="F118">
            <v>115</v>
          </cell>
          <cell r="I118">
            <v>5942184</v>
          </cell>
          <cell r="J118">
            <v>668499231.10000002</v>
          </cell>
        </row>
        <row r="119">
          <cell r="B119" t="str">
            <v>NASCON</v>
          </cell>
          <cell r="C119">
            <v>114</v>
          </cell>
          <cell r="F119">
            <v>114</v>
          </cell>
          <cell r="I119">
            <v>691406</v>
          </cell>
          <cell r="J119">
            <v>77793104.099999994</v>
          </cell>
        </row>
        <row r="120">
          <cell r="B120" t="str">
            <v>NB</v>
          </cell>
          <cell r="C120">
            <v>78</v>
          </cell>
          <cell r="F120">
            <v>78</v>
          </cell>
          <cell r="I120">
            <v>510945</v>
          </cell>
          <cell r="J120">
            <v>40975221.600000001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330701</v>
          </cell>
          <cell r="J121">
            <v>63937020</v>
          </cell>
        </row>
        <row r="122">
          <cell r="B122" t="str">
            <v>NEIMETH</v>
          </cell>
          <cell r="C122">
            <v>10.8</v>
          </cell>
          <cell r="F122">
            <v>10.5</v>
          </cell>
          <cell r="I122">
            <v>58125692</v>
          </cell>
          <cell r="J122">
            <v>590602963.14999998</v>
          </cell>
        </row>
        <row r="123">
          <cell r="B123" t="str">
            <v>NEM</v>
          </cell>
          <cell r="C123">
            <v>32.200000000000003</v>
          </cell>
          <cell r="F123">
            <v>30.05</v>
          </cell>
          <cell r="I123">
            <v>6135394</v>
          </cell>
          <cell r="J123">
            <v>185334568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19328</v>
          </cell>
          <cell r="J124">
            <v>38470650.299999997</v>
          </cell>
        </row>
        <row r="125">
          <cell r="B125" t="str">
            <v>NGXGROUP</v>
          </cell>
          <cell r="C125">
            <v>82</v>
          </cell>
          <cell r="F125">
            <v>82</v>
          </cell>
          <cell r="I125">
            <v>920542</v>
          </cell>
          <cell r="J125">
            <v>75340787.150000006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280559</v>
          </cell>
          <cell r="J126">
            <v>35462976.5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26504</v>
          </cell>
          <cell r="J127">
            <v>2011653.6</v>
          </cell>
        </row>
        <row r="128">
          <cell r="B128" t="str">
            <v>NPFMCRFBK</v>
          </cell>
          <cell r="C128">
            <v>5.8</v>
          </cell>
          <cell r="F128">
            <v>5.55</v>
          </cell>
          <cell r="I128">
            <v>9350520</v>
          </cell>
          <cell r="J128">
            <v>53866795.189999998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16274</v>
          </cell>
          <cell r="J129">
            <v>1843844.2</v>
          </cell>
        </row>
        <row r="130">
          <cell r="B130" t="str">
            <v>NSLTECH</v>
          </cell>
          <cell r="C130">
            <v>0.98</v>
          </cell>
          <cell r="F130">
            <v>0.96</v>
          </cell>
          <cell r="I130">
            <v>13615361</v>
          </cell>
          <cell r="J130">
            <v>13136946.32</v>
          </cell>
        </row>
        <row r="131">
          <cell r="B131" t="str">
            <v>OANDO</v>
          </cell>
          <cell r="C131">
            <v>40</v>
          </cell>
          <cell r="F131">
            <v>39.549999999999997</v>
          </cell>
          <cell r="I131">
            <v>2125472</v>
          </cell>
          <cell r="J131">
            <v>84114371.799999997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199034</v>
          </cell>
          <cell r="J132">
            <v>238292039.90000001</v>
          </cell>
        </row>
        <row r="133">
          <cell r="B133" t="str">
            <v>OMATEK</v>
          </cell>
          <cell r="C133">
            <v>2.2999999999999998</v>
          </cell>
          <cell r="F133">
            <v>2.4900000000000002</v>
          </cell>
          <cell r="I133">
            <v>23985863</v>
          </cell>
          <cell r="J133">
            <v>59651175.969999999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92344</v>
          </cell>
          <cell r="J134">
            <v>147942233.80000001</v>
          </cell>
        </row>
        <row r="135">
          <cell r="B135" t="str">
            <v>PRESTIGE</v>
          </cell>
          <cell r="C135">
            <v>1.76</v>
          </cell>
          <cell r="F135">
            <v>1.77</v>
          </cell>
          <cell r="I135">
            <v>3963509</v>
          </cell>
          <cell r="J135">
            <v>6943622.9299999997</v>
          </cell>
        </row>
        <row r="136">
          <cell r="B136" t="str">
            <v>PZ</v>
          </cell>
          <cell r="C136">
            <v>56</v>
          </cell>
          <cell r="F136">
            <v>56</v>
          </cell>
          <cell r="I136">
            <v>1520508</v>
          </cell>
          <cell r="J136">
            <v>80867368.950000003</v>
          </cell>
        </row>
        <row r="137">
          <cell r="B137" t="str">
            <v>REDSTAREX</v>
          </cell>
          <cell r="C137">
            <v>19</v>
          </cell>
          <cell r="F137">
            <v>20.8</v>
          </cell>
          <cell r="I137">
            <v>1884230</v>
          </cell>
          <cell r="J137">
            <v>34899310.649999999</v>
          </cell>
        </row>
        <row r="138">
          <cell r="B138" t="str">
            <v>REGALINS</v>
          </cell>
          <cell r="C138">
            <v>1.23</v>
          </cell>
          <cell r="F138">
            <v>1.18</v>
          </cell>
          <cell r="I138">
            <v>14732482</v>
          </cell>
          <cell r="J138">
            <v>17291926.390000001</v>
          </cell>
        </row>
        <row r="139">
          <cell r="B139" t="str">
            <v>ROYALEX</v>
          </cell>
          <cell r="C139">
            <v>2.2000000000000002</v>
          </cell>
          <cell r="F139">
            <v>2.27</v>
          </cell>
          <cell r="I139">
            <v>4459462</v>
          </cell>
          <cell r="J139">
            <v>10578646.869999999</v>
          </cell>
        </row>
        <row r="140">
          <cell r="B140" t="str">
            <v>RTBRISCOE</v>
          </cell>
          <cell r="C140">
            <v>7.22</v>
          </cell>
          <cell r="F140">
            <v>6.5</v>
          </cell>
          <cell r="I140">
            <v>13635221</v>
          </cell>
          <cell r="J140">
            <v>99973707.280000001</v>
          </cell>
        </row>
        <row r="141">
          <cell r="B141" t="str">
            <v>SCOA</v>
          </cell>
          <cell r="C141">
            <v>28.75</v>
          </cell>
          <cell r="F141">
            <v>28.75</v>
          </cell>
          <cell r="I141">
            <v>139804</v>
          </cell>
          <cell r="J141">
            <v>4417806.4000000004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6841</v>
          </cell>
          <cell r="J142">
            <v>47442509.299999997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4680</v>
          </cell>
          <cell r="J143">
            <v>1942308.8</v>
          </cell>
        </row>
        <row r="144">
          <cell r="B144" t="str">
            <v>SKYAVN</v>
          </cell>
          <cell r="C144">
            <v>117</v>
          </cell>
          <cell r="F144">
            <v>128.6</v>
          </cell>
          <cell r="I144">
            <v>819424</v>
          </cell>
          <cell r="J144">
            <v>96436562.599999994</v>
          </cell>
        </row>
        <row r="145">
          <cell r="B145" t="str">
            <v>SOVRENINS</v>
          </cell>
          <cell r="C145">
            <v>3.72</v>
          </cell>
          <cell r="F145">
            <v>3.52</v>
          </cell>
          <cell r="I145">
            <v>853615</v>
          </cell>
          <cell r="J145">
            <v>3127306</v>
          </cell>
        </row>
        <row r="146">
          <cell r="B146" t="str">
            <v>STANBIC</v>
          </cell>
          <cell r="C146">
            <v>108</v>
          </cell>
          <cell r="F146">
            <v>108</v>
          </cell>
          <cell r="I146">
            <v>168706</v>
          </cell>
          <cell r="J146">
            <v>18685950.899999999</v>
          </cell>
        </row>
        <row r="147">
          <cell r="B147" t="str">
            <v>STERLINGNG</v>
          </cell>
          <cell r="C147">
            <v>7.3</v>
          </cell>
          <cell r="F147">
            <v>7.4</v>
          </cell>
          <cell r="I147">
            <v>20680416</v>
          </cell>
          <cell r="J147">
            <v>147281015.55000001</v>
          </cell>
        </row>
        <row r="148">
          <cell r="B148" t="str">
            <v>SUNUASSUR</v>
          </cell>
          <cell r="C148">
            <v>4.6500000000000004</v>
          </cell>
          <cell r="F148">
            <v>4.99</v>
          </cell>
          <cell r="I148">
            <v>2227249</v>
          </cell>
          <cell r="J148">
            <v>11133621.210000001</v>
          </cell>
        </row>
        <row r="149">
          <cell r="B149" t="str">
            <v>TANTALIZER</v>
          </cell>
          <cell r="C149">
            <v>3.53</v>
          </cell>
          <cell r="F149">
            <v>3.88</v>
          </cell>
          <cell r="I149">
            <v>29244073</v>
          </cell>
          <cell r="J149">
            <v>109838625.56</v>
          </cell>
        </row>
        <row r="150">
          <cell r="B150" t="str">
            <v>TIP</v>
          </cell>
          <cell r="C150">
            <v>14.8</v>
          </cell>
          <cell r="F150">
            <v>14.95</v>
          </cell>
          <cell r="I150">
            <v>4595888</v>
          </cell>
          <cell r="J150">
            <v>68119598.450000003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3812</v>
          </cell>
          <cell r="J151">
            <v>2195712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13783</v>
          </cell>
          <cell r="J152">
            <v>2285933.4</v>
          </cell>
        </row>
        <row r="153">
          <cell r="B153" t="str">
            <v>TRANSCORP</v>
          </cell>
          <cell r="C153">
            <v>45.95</v>
          </cell>
          <cell r="F153">
            <v>45.95</v>
          </cell>
          <cell r="I153">
            <v>1374018</v>
          </cell>
          <cell r="J153">
            <v>63252121.5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98433</v>
          </cell>
          <cell r="J154">
            <v>27320851.899999999</v>
          </cell>
        </row>
        <row r="155">
          <cell r="B155" t="str">
            <v>TRIPPLEG</v>
          </cell>
          <cell r="C155">
            <v>7.1</v>
          </cell>
          <cell r="F155">
            <v>7.7</v>
          </cell>
          <cell r="I155">
            <v>921240</v>
          </cell>
          <cell r="J155">
            <v>6597105.8099999996</v>
          </cell>
        </row>
        <row r="156">
          <cell r="B156" t="str">
            <v>UACN</v>
          </cell>
          <cell r="C156">
            <v>92.5</v>
          </cell>
          <cell r="F156">
            <v>92.5</v>
          </cell>
          <cell r="I156">
            <v>208243</v>
          </cell>
          <cell r="J156">
            <v>18866383.449999999</v>
          </cell>
        </row>
        <row r="157">
          <cell r="B157" t="str">
            <v>UBA</v>
          </cell>
          <cell r="C157">
            <v>44.85</v>
          </cell>
          <cell r="F157">
            <v>44.5</v>
          </cell>
          <cell r="I157">
            <v>8920763</v>
          </cell>
          <cell r="J157">
            <v>400466072.75</v>
          </cell>
        </row>
        <row r="158">
          <cell r="B158" t="str">
            <v>UCAP</v>
          </cell>
          <cell r="C158">
            <v>18</v>
          </cell>
          <cell r="F158">
            <v>18</v>
          </cell>
          <cell r="I158">
            <v>6802302</v>
          </cell>
          <cell r="J158">
            <v>123052392.65000001</v>
          </cell>
        </row>
        <row r="159">
          <cell r="B159" t="str">
            <v>UHOMREIT</v>
          </cell>
          <cell r="C159">
            <v>86.25</v>
          </cell>
          <cell r="F159">
            <v>94.85</v>
          </cell>
          <cell r="I159">
            <v>1516649</v>
          </cell>
          <cell r="J159">
            <v>143827847.75</v>
          </cell>
        </row>
        <row r="160">
          <cell r="B160" t="str">
            <v>UNILEVER</v>
          </cell>
          <cell r="C160">
            <v>77</v>
          </cell>
          <cell r="F160">
            <v>77</v>
          </cell>
          <cell r="I160">
            <v>412702</v>
          </cell>
          <cell r="J160">
            <v>32223269.300000001</v>
          </cell>
        </row>
        <row r="161">
          <cell r="B161" t="str">
            <v>UNIONDICON</v>
          </cell>
          <cell r="C161">
            <v>9.6999999999999993</v>
          </cell>
          <cell r="F161">
            <v>9.6999999999999993</v>
          </cell>
          <cell r="I161">
            <v>48937</v>
          </cell>
          <cell r="J161">
            <v>446962.75</v>
          </cell>
        </row>
        <row r="162">
          <cell r="B162" t="str">
            <v>UNIVINSURE</v>
          </cell>
          <cell r="C162">
            <v>1.23</v>
          </cell>
          <cell r="F162">
            <v>1.22</v>
          </cell>
          <cell r="I162">
            <v>6001528</v>
          </cell>
          <cell r="J162">
            <v>7332029.46</v>
          </cell>
        </row>
        <row r="163">
          <cell r="B163" t="str">
            <v>UPDC</v>
          </cell>
          <cell r="C163">
            <v>6.1</v>
          </cell>
          <cell r="F163">
            <v>6</v>
          </cell>
          <cell r="I163">
            <v>10115836</v>
          </cell>
          <cell r="J163">
            <v>59125190.5</v>
          </cell>
        </row>
        <row r="164">
          <cell r="B164" t="str">
            <v>UPDCREIT</v>
          </cell>
          <cell r="C164">
            <v>9</v>
          </cell>
          <cell r="F164">
            <v>8.6999999999999993</v>
          </cell>
          <cell r="I164">
            <v>4912809</v>
          </cell>
          <cell r="J164">
            <v>42709594.149999999</v>
          </cell>
        </row>
        <row r="165">
          <cell r="B165" t="str">
            <v>UPL</v>
          </cell>
          <cell r="C165">
            <v>6</v>
          </cell>
          <cell r="F165">
            <v>6.25</v>
          </cell>
          <cell r="I165">
            <v>949127</v>
          </cell>
          <cell r="J165">
            <v>5806033.0999999996</v>
          </cell>
        </row>
        <row r="166">
          <cell r="B166" t="str">
            <v>VERITASKAP</v>
          </cell>
          <cell r="C166">
            <v>1.9</v>
          </cell>
          <cell r="F166">
            <v>2.0299999999999998</v>
          </cell>
          <cell r="I166">
            <v>21146075</v>
          </cell>
          <cell r="J166">
            <v>43134415.009999998</v>
          </cell>
        </row>
        <row r="167">
          <cell r="B167" t="str">
            <v>VFDGROUP</v>
          </cell>
          <cell r="C167">
            <v>11.9</v>
          </cell>
          <cell r="F167">
            <v>11.5</v>
          </cell>
          <cell r="I167">
            <v>1853340</v>
          </cell>
          <cell r="J167">
            <v>21452082.850000001</v>
          </cell>
        </row>
        <row r="168">
          <cell r="B168" t="str">
            <v>VITAFOAM</v>
          </cell>
          <cell r="C168">
            <v>112</v>
          </cell>
          <cell r="F168">
            <v>112</v>
          </cell>
          <cell r="I168">
            <v>656310</v>
          </cell>
          <cell r="J168">
            <v>71866275.25</v>
          </cell>
        </row>
        <row r="169">
          <cell r="B169" t="str">
            <v>WAPCO</v>
          </cell>
          <cell r="C169">
            <v>157</v>
          </cell>
          <cell r="F169">
            <v>157</v>
          </cell>
          <cell r="I169">
            <v>1941849</v>
          </cell>
          <cell r="J169">
            <v>301316861.89999998</v>
          </cell>
        </row>
        <row r="170">
          <cell r="B170" t="str">
            <v>WAPIC</v>
          </cell>
          <cell r="C170">
            <v>3.56</v>
          </cell>
          <cell r="F170">
            <v>3.58</v>
          </cell>
          <cell r="I170">
            <v>3678400</v>
          </cell>
          <cell r="J170">
            <v>13198749.189999999</v>
          </cell>
        </row>
        <row r="171">
          <cell r="B171" t="str">
            <v>WEMABANK</v>
          </cell>
          <cell r="C171">
            <v>22.5</v>
          </cell>
          <cell r="F171">
            <v>22.5</v>
          </cell>
          <cell r="I171">
            <v>8078691</v>
          </cell>
          <cell r="J171">
            <v>182048925.65000001</v>
          </cell>
        </row>
        <row r="172">
          <cell r="B172" t="str">
            <v>ZENITHBANK</v>
          </cell>
          <cell r="C172">
            <v>70.900000000000006</v>
          </cell>
          <cell r="F172">
            <v>71</v>
          </cell>
          <cell r="I172">
            <v>32422694</v>
          </cell>
          <cell r="J172">
            <v>2303612306.0500011</v>
          </cell>
        </row>
        <row r="173">
          <cell r="B173" t="str">
            <v>ZICHIS</v>
          </cell>
          <cell r="C173">
            <v>3.16</v>
          </cell>
          <cell r="F173">
            <v>3.47</v>
          </cell>
          <cell r="I173">
            <v>200000</v>
          </cell>
          <cell r="J173">
            <v>694000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6AC92-CAF5-4ED7-9BEF-9C2A9DFFFBC8}">
  <dimension ref="A1:AU206"/>
  <sheetViews>
    <sheetView tabSelected="1" zoomScale="80" zoomScaleNormal="80" workbookViewId="0">
      <selection activeCell="N28" sqref="N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7.8</v>
      </c>
      <c r="D9" s="41">
        <v>8.5500000000000007</v>
      </c>
      <c r="E9" s="41">
        <v>8.5500000000000007</v>
      </c>
      <c r="F9" s="42">
        <v>8.5500000000000007</v>
      </c>
      <c r="G9" s="43">
        <v>0.75000000000000089</v>
      </c>
      <c r="H9" s="43">
        <v>9.6153846153846274</v>
      </c>
      <c r="I9" s="44">
        <v>900585</v>
      </c>
      <c r="J9" s="45">
        <v>7699691.4000000004</v>
      </c>
      <c r="K9" s="46">
        <v>0.3359375</v>
      </c>
      <c r="L9" s="47"/>
      <c r="N9" s="48" t="s">
        <v>145</v>
      </c>
      <c r="O9" s="49">
        <v>94.85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9.971014492753616</v>
      </c>
      <c r="V9" s="7" t="str">
        <f t="shared" ref="V9:V72" si="1">IF(ISTEXT(B9),B9,"")</f>
        <v>ABBEYBDS</v>
      </c>
      <c r="W9" s="52">
        <f>IF(ISTEXT(B9),H9,"")/100</f>
        <v>9.615384615384627E-2</v>
      </c>
      <c r="X9" s="52">
        <f>IF(ISTEXT(B9),K9,"")</f>
        <v>0.3359375</v>
      </c>
      <c r="Y9" s="53">
        <f t="shared" ref="Y9:Y72" si="2">IF(ISTEXT(B9),I9,"")</f>
        <v>900585</v>
      </c>
      <c r="Z9" s="53">
        <f t="shared" ref="Z9:Z72" si="3">IF(ISTEXT(B9),J9,"")</f>
        <v>7699691.4000000004</v>
      </c>
      <c r="AA9" s="8">
        <v>1</v>
      </c>
      <c r="AB9" s="54" t="str" cm="1">
        <f t="array" ref="AB9">IF($AC9="","",INDEX($V$9:$V$167,SMALL(IF($W$9:$W$167=$AC9,ROW($V$9:$V$167)-ROW($V$9)+1),COUNTIFS($AC$9:AC9,AC9))))</f>
        <v>RTBRISCOE</v>
      </c>
      <c r="AC9" s="55">
        <f>IF(ROWS($AC$9:AC9)&lt;=$AC$5,SMALL($W$9:$W$167,ROWS($AC$9:AC9)),"")</f>
        <v>-9.972299168975067E-2</v>
      </c>
      <c r="AD9" s="56" t="str">
        <f t="shared" ref="AD9:AD18" si="4">INDEX($V$9:$Z$167,MATCH(AE9,$W$9:$W$167,0)+0,1)</f>
        <v>RTBRISCOE</v>
      </c>
      <c r="AE9" s="57">
        <f>_xlfn.MINIFS($W$9:$W$167,$W$9:$W$167,"&lt;&gt;0")</f>
        <v>-9.972299168975067E-2</v>
      </c>
      <c r="AF9" s="57"/>
      <c r="AG9" s="54" t="str" cm="1">
        <f t="array" ref="AG9">IF($AH9="","",INDEX($V$9:$V$167,SMALL(IF($W$9:$W$167=$AH9,ROW($V$9:$V$167)-ROW($V$9)+1),COUNTIFS($AH$9:AH9,AH9))))</f>
        <v>UHOMREIT</v>
      </c>
      <c r="AH9" s="55">
        <f>IF(ROWS($AH$9:AH9)&lt;=$AH$5,LARGE($W$9:$W$167,ROWS($AH$9:AH9)),"")</f>
        <v>9.971014492753616E-2</v>
      </c>
      <c r="AJ9" s="56" t="str">
        <f t="shared" ref="AJ9:AJ18" si="5">INDEX($V$9:$Z$167,MATCH(AK9,$X$9:$X$167,0)+0,1)</f>
        <v>IKEJAHOTEL</v>
      </c>
      <c r="AK9" s="57">
        <f>_xlfn.MINIFS($X$9:$X$167,$X$9:$X$167,"&lt;&gt;0")</f>
        <v>-0.23031026252983289</v>
      </c>
      <c r="AM9" s="56" t="str">
        <f t="shared" ref="AM9:AM18" si="6">INDEX($V$9:$Z$167,MATCH(AN9,$X$9:$X$167,0)+0,1)</f>
        <v>DEAPCAP</v>
      </c>
      <c r="AN9" s="57">
        <f t="shared" ref="AN9:AN18" si="7">LARGE($X$9:$X$167,AA9)</f>
        <v>3.9947368421052634</v>
      </c>
      <c r="AP9" s="56" t="str">
        <f t="shared" ref="AP9:AP18" si="8">INDEX($V$9:$Z$167,MATCH(AQ9,$Y$9:$Y$167,0)+0,1)</f>
        <v>NEIMETH</v>
      </c>
      <c r="AQ9" s="58">
        <f t="shared" ref="AQ9:AQ18" si="9">LARGE($Y$9:$Y$167,AA9)</f>
        <v>58125692</v>
      </c>
      <c r="AR9" s="58"/>
      <c r="AS9" s="56" t="str">
        <f t="shared" ref="AS9:AS18" si="10">INDEX($V$9:$Z$167,MATCH(AT9,$Z$9:$Z$167,0)+0,1)</f>
        <v>ZENITHBANK</v>
      </c>
      <c r="AT9" s="59">
        <f t="shared" ref="AT9:AT18" si="11">LARGE($Z$9:$Z$167,AA9)</f>
        <v>2303612306.0500011</v>
      </c>
    </row>
    <row r="10" spans="2:46" x14ac:dyDescent="0.3">
      <c r="B10" s="60" t="s">
        <v>26</v>
      </c>
      <c r="C10" s="41">
        <v>5.15</v>
      </c>
      <c r="D10" s="61">
        <v>5.5</v>
      </c>
      <c r="E10" s="61">
        <v>5.5</v>
      </c>
      <c r="F10" s="42">
        <v>5.5</v>
      </c>
      <c r="G10" s="43">
        <v>0.34999999999999964</v>
      </c>
      <c r="H10" s="43">
        <v>6.7961165048543615</v>
      </c>
      <c r="I10" s="44">
        <v>487575</v>
      </c>
      <c r="J10" s="62">
        <v>2720193.3</v>
      </c>
      <c r="K10" s="46">
        <v>0.34146341463414642</v>
      </c>
      <c r="L10" s="47"/>
      <c r="N10" s="48" t="s">
        <v>61</v>
      </c>
      <c r="O10" s="49">
        <v>9.49</v>
      </c>
      <c r="P10" s="50" t="s">
        <v>160</v>
      </c>
      <c r="T10" s="51">
        <f t="shared" si="0"/>
        <v>9.965237543453064</v>
      </c>
      <c r="V10" s="7" t="str">
        <f t="shared" si="1"/>
        <v>ABCTRANS</v>
      </c>
      <c r="W10" s="52">
        <f t="shared" ref="W10:W73" si="12">IF(ISTEXT(B10),H10,"")/100</f>
        <v>6.7961165048543618E-2</v>
      </c>
      <c r="X10" s="52">
        <f t="shared" ref="X10:X73" si="13">IF(ISTEXT(B10),K10,"")</f>
        <v>0.34146341463414642</v>
      </c>
      <c r="Y10" s="53">
        <f t="shared" si="2"/>
        <v>487575</v>
      </c>
      <c r="Z10" s="53">
        <f t="shared" si="3"/>
        <v>2720193.3</v>
      </c>
      <c r="AA10" s="8">
        <v>2</v>
      </c>
      <c r="AB10" s="54" t="str" cm="1">
        <f t="array" ref="AB10">IF($AC10="","",INDEX($V$9:$V$167,SMALL(IF($W$9:$W$167=$AC10,ROW($V$9:$V$167)-ROW($V$9)+1),COUNTIFS($AC$9:AC10,AC10))))</f>
        <v>MAYBAKER</v>
      </c>
      <c r="AC10" s="55">
        <f>IF(ROWS($AC$9:AC10)&lt;=$AC$5,SMALL($W$9:$W$167,ROWS($AC$9:AC10)),"")</f>
        <v>-9.9616858237547859E-2</v>
      </c>
      <c r="AD10" s="56" t="str">
        <f t="shared" si="4"/>
        <v>MAYBAKER</v>
      </c>
      <c r="AE10" s="57">
        <f t="shared" ref="AE10:AE18" si="14">SMALL($W$9:$W$167,AA10)</f>
        <v>-9.9616858237547859E-2</v>
      </c>
      <c r="AF10" s="57"/>
      <c r="AG10" s="54" t="str" cm="1">
        <f t="array" ref="AG10">IF($AH10="","",INDEX($V$9:$V$167,SMALL(IF($W$9:$W$167=$AH10,ROW($V$9:$V$167)-ROW($V$9)+1),COUNTIFS($AH$9:AH10,AH10))))</f>
        <v>DEAPCAP</v>
      </c>
      <c r="AH10" s="55">
        <f>IF(ROWS($AH$9:AH10)&lt;=$AH$5,LARGE($W$9:$W$167,ROWS($AH$9:AH10)),"")</f>
        <v>9.9652375434530635E-2</v>
      </c>
      <c r="AJ10" s="56" t="str">
        <f t="shared" si="5"/>
        <v>ALEX</v>
      </c>
      <c r="AK10" s="57">
        <f t="shared" ref="AK10:AK18" si="15">SMALL($X$9:$X$167,AA10)</f>
        <v>-0.20554272517321015</v>
      </c>
      <c r="AM10" s="56" t="str">
        <f t="shared" si="6"/>
        <v>SCOA</v>
      </c>
      <c r="AN10" s="57">
        <f t="shared" si="7"/>
        <v>3.0492957746478879</v>
      </c>
      <c r="AP10" s="56" t="str">
        <f t="shared" si="8"/>
        <v>CHAMS</v>
      </c>
      <c r="AQ10" s="58">
        <f t="shared" si="9"/>
        <v>39505316</v>
      </c>
      <c r="AR10" s="58"/>
      <c r="AS10" s="56" t="str">
        <f t="shared" si="10"/>
        <v>ARADEL</v>
      </c>
      <c r="AT10" s="59">
        <f t="shared" si="11"/>
        <v>2253525541.8000002</v>
      </c>
    </row>
    <row r="11" spans="2:46" x14ac:dyDescent="0.3">
      <c r="B11" s="60" t="s">
        <v>27</v>
      </c>
      <c r="C11" s="41">
        <v>8.65</v>
      </c>
      <c r="D11" s="61">
        <v>8.65</v>
      </c>
      <c r="E11" s="61">
        <v>8.65</v>
      </c>
      <c r="F11" s="42">
        <v>8.65</v>
      </c>
      <c r="G11" s="43">
        <v>0</v>
      </c>
      <c r="H11" s="43">
        <v>0</v>
      </c>
      <c r="I11" s="44">
        <v>375780</v>
      </c>
      <c r="J11" s="62">
        <v>3231583.75</v>
      </c>
      <c r="K11" s="46">
        <v>0.18493150684931514</v>
      </c>
      <c r="L11" s="47"/>
      <c r="N11" s="48" t="s">
        <v>135</v>
      </c>
      <c r="O11" s="49">
        <v>3.88</v>
      </c>
      <c r="P11" s="63" t="s">
        <v>160</v>
      </c>
      <c r="T11" s="51">
        <f t="shared" si="0"/>
        <v>9.9150141643059513</v>
      </c>
      <c r="V11" s="7" t="str">
        <f t="shared" si="1"/>
        <v>ACADEMY</v>
      </c>
      <c r="W11" s="52">
        <f t="shared" si="12"/>
        <v>0</v>
      </c>
      <c r="X11" s="52">
        <f t="shared" si="13"/>
        <v>0.18493150684931514</v>
      </c>
      <c r="Y11" s="53">
        <f t="shared" si="2"/>
        <v>375780</v>
      </c>
      <c r="Z11" s="53">
        <f t="shared" si="3"/>
        <v>3231583.75</v>
      </c>
      <c r="AA11" s="8">
        <v>3</v>
      </c>
      <c r="AB11" s="54" t="str" cm="1">
        <f t="array" ref="AB11">IF($AC11="","",INDEX($V$9:$V$167,SMALL(IF($W$9:$W$167=$AC11,ROW($V$9:$V$167)-ROW($V$9)+1),COUNTIFS($AC$9:AC11,AC11))))</f>
        <v>IKEJAHOTEL</v>
      </c>
      <c r="AC11" s="55">
        <f>IF(ROWS($AC$9:AC11)&lt;=$AC$5,SMALL($W$9:$W$167,ROWS($AC$9:AC11)),"")</f>
        <v>-9.9162011173184281E-2</v>
      </c>
      <c r="AD11" s="56" t="str">
        <f t="shared" si="4"/>
        <v>IKEJAHOTEL</v>
      </c>
      <c r="AE11" s="57">
        <f t="shared" si="14"/>
        <v>-9.9162011173184281E-2</v>
      </c>
      <c r="AF11" s="57"/>
      <c r="AG11" s="54" t="str" cm="1">
        <f t="array" ref="AG11">IF($AH11="","",INDEX($V$9:$V$167,SMALL(IF($W$9:$W$167=$AH11,ROW($V$9:$V$167)-ROW($V$9)+1),COUNTIFS($AH$9:AH11,AH11))))</f>
        <v>TANTALIZER</v>
      </c>
      <c r="AH11" s="55">
        <f>IF(ROWS($AH$9:AH11)&lt;=$AH$5,LARGE($W$9:$W$167,ROWS($AH$9:AH11)),"")</f>
        <v>9.9150141643059519E-2</v>
      </c>
      <c r="AJ11" s="56" t="str">
        <f t="shared" si="5"/>
        <v>JULI</v>
      </c>
      <c r="AK11" s="57">
        <f t="shared" si="15"/>
        <v>-9.9255583126550917E-2</v>
      </c>
      <c r="AM11" s="56" t="str">
        <f t="shared" si="6"/>
        <v>NCR</v>
      </c>
      <c r="AN11" s="57">
        <f t="shared" si="7"/>
        <v>1.7372764786795045</v>
      </c>
      <c r="AP11" s="56" t="str">
        <f t="shared" si="8"/>
        <v>ACCESSCORP</v>
      </c>
      <c r="AQ11" s="58">
        <f t="shared" si="9"/>
        <v>33356941</v>
      </c>
      <c r="AR11" s="58"/>
      <c r="AS11" s="56" t="str">
        <f t="shared" si="10"/>
        <v>GTCO</v>
      </c>
      <c r="AT11" s="59">
        <f t="shared" si="11"/>
        <v>2163443784.499999</v>
      </c>
    </row>
    <row r="12" spans="2:46" x14ac:dyDescent="0.3">
      <c r="B12" s="60" t="s">
        <v>28</v>
      </c>
      <c r="C12" s="41">
        <v>22.5</v>
      </c>
      <c r="D12" s="41">
        <v>23</v>
      </c>
      <c r="E12" s="41">
        <v>22.4</v>
      </c>
      <c r="F12" s="42">
        <v>22.6</v>
      </c>
      <c r="G12" s="43">
        <v>0.10000000000000142</v>
      </c>
      <c r="H12" s="43">
        <v>0.44444444444445075</v>
      </c>
      <c r="I12" s="44">
        <v>33356941</v>
      </c>
      <c r="J12" s="62">
        <v>757454769.04999995</v>
      </c>
      <c r="K12" s="46">
        <v>7.6190476190476364E-2</v>
      </c>
      <c r="L12" s="47"/>
      <c r="N12" s="48" t="s">
        <v>130</v>
      </c>
      <c r="O12" s="49">
        <v>128.6</v>
      </c>
      <c r="P12" s="50" t="s">
        <v>160</v>
      </c>
      <c r="T12" s="51">
        <f t="shared" si="0"/>
        <v>9.9145299145299095</v>
      </c>
      <c r="V12" s="7" t="str">
        <f t="shared" si="1"/>
        <v>ACCESSCORP</v>
      </c>
      <c r="W12" s="52">
        <f t="shared" si="12"/>
        <v>4.4444444444445078E-3</v>
      </c>
      <c r="X12" s="52">
        <f t="shared" si="13"/>
        <v>7.6190476190476364E-2</v>
      </c>
      <c r="Y12" s="53">
        <f t="shared" si="2"/>
        <v>33356941</v>
      </c>
      <c r="Z12" s="53">
        <f t="shared" si="3"/>
        <v>757454769.04999995</v>
      </c>
      <c r="AA12" s="8">
        <v>4</v>
      </c>
      <c r="AB12" s="54" t="str" cm="1">
        <f t="array" ref="AB12">IF($AC12="","",INDEX($V$9:$V$167,SMALL(IF($W$9:$W$167=$AC12,ROW($V$9:$V$167)-ROW($V$9)+1),COUNTIFS($AC$9:AC12,AC12))))</f>
        <v>LIVINGTRUST</v>
      </c>
      <c r="AC12" s="55">
        <f>IF(ROWS($AC$9:AC12)&lt;=$AC$5,SMALL($W$9:$W$167,ROWS($AC$9:AC12)),"")</f>
        <v>-9.9029126213592361E-2</v>
      </c>
      <c r="AD12" s="56" t="str">
        <f t="shared" si="4"/>
        <v>LIVINGTRUST</v>
      </c>
      <c r="AE12" s="57">
        <f t="shared" si="14"/>
        <v>-9.9029126213592361E-2</v>
      </c>
      <c r="AF12" s="57"/>
      <c r="AG12" s="54" t="str" cm="1">
        <f t="array" ref="AG12">IF($AH12="","",INDEX($V$9:$V$167,SMALL(IF($W$9:$W$167=$AH12,ROW($V$9:$V$167)-ROW($V$9)+1),COUNTIFS($AH$9:AH12,AH12))))</f>
        <v>SKYAVN</v>
      </c>
      <c r="AH12" s="55">
        <f>IF(ROWS($AH$9:AH12)&lt;=$AH$5,LARGE($W$9:$W$167,ROWS($AH$9:AH12)),"")</f>
        <v>9.9145299145299098E-2</v>
      </c>
      <c r="AJ12" s="56" t="str">
        <f t="shared" si="5"/>
        <v>CONOIL</v>
      </c>
      <c r="AK12" s="57">
        <f t="shared" si="15"/>
        <v>-9.722222222222221E-2</v>
      </c>
      <c r="AM12" s="56" t="str">
        <f t="shared" si="6"/>
        <v>REDSTAREX</v>
      </c>
      <c r="AN12" s="57">
        <f t="shared" si="7"/>
        <v>1.3908045977011496</v>
      </c>
      <c r="AP12" s="56" t="str">
        <f t="shared" si="8"/>
        <v>ZENITHBANK</v>
      </c>
      <c r="AQ12" s="58">
        <f t="shared" si="9"/>
        <v>32422694</v>
      </c>
      <c r="AR12" s="58"/>
      <c r="AS12" s="56" t="str">
        <f t="shared" si="10"/>
        <v>MTNN</v>
      </c>
      <c r="AT12" s="59">
        <f t="shared" si="11"/>
        <v>1516266959.9000001</v>
      </c>
    </row>
    <row r="13" spans="2:46" x14ac:dyDescent="0.3">
      <c r="B13" s="60" t="s">
        <v>29</v>
      </c>
      <c r="C13" s="41">
        <v>14.7</v>
      </c>
      <c r="D13" s="61">
        <v>14.85</v>
      </c>
      <c r="E13" s="61">
        <v>14.7</v>
      </c>
      <c r="F13" s="42">
        <v>14.7</v>
      </c>
      <c r="G13" s="43">
        <v>0</v>
      </c>
      <c r="H13" s="43">
        <v>0</v>
      </c>
      <c r="I13" s="44">
        <v>1515010</v>
      </c>
      <c r="J13" s="62">
        <v>22484786.449999999</v>
      </c>
      <c r="K13" s="46">
        <v>-6.7567567567567988E-3</v>
      </c>
      <c r="L13" s="47"/>
      <c r="N13" s="48" t="s">
        <v>101</v>
      </c>
      <c r="O13" s="49">
        <v>9.99</v>
      </c>
      <c r="P13" s="50" t="s">
        <v>160</v>
      </c>
      <c r="T13" s="51">
        <f t="shared" si="0"/>
        <v>9.9009900990099062</v>
      </c>
      <c r="V13" s="7" t="str">
        <f t="shared" si="1"/>
        <v>AFRIPRUD</v>
      </c>
      <c r="W13" s="52">
        <f t="shared" si="12"/>
        <v>0</v>
      </c>
      <c r="X13" s="52">
        <f t="shared" si="13"/>
        <v>-6.7567567567567988E-3</v>
      </c>
      <c r="Y13" s="53">
        <f t="shared" si="2"/>
        <v>1515010</v>
      </c>
      <c r="Z13" s="53">
        <f t="shared" si="3"/>
        <v>22484786.449999999</v>
      </c>
      <c r="AA13" s="8">
        <v>5</v>
      </c>
      <c r="AB13" s="54" t="str" cm="1">
        <f t="array" ref="AB13">IF($AC13="","",INDEX($V$9:$V$167,SMALL(IF($W$9:$W$167=$AC13,ROW($V$9:$V$167)-ROW($V$9)+1),COUNTIFS($AC$9:AC13,AC13))))</f>
        <v>ETRANZACT</v>
      </c>
      <c r="AC13" s="55">
        <f>IF(ROWS($AC$9:AC13)&lt;=$AC$5,SMALL($W$9:$W$167,ROWS($AC$9:AC13)),"")</f>
        <v>-9.1623036649214645E-2</v>
      </c>
      <c r="AD13" s="56" t="str">
        <f t="shared" si="4"/>
        <v>ETRANZACT</v>
      </c>
      <c r="AE13" s="57">
        <f t="shared" si="14"/>
        <v>-9.1623036649214645E-2</v>
      </c>
      <c r="AF13" s="57"/>
      <c r="AG13" s="54" t="str" cm="1">
        <f t="array" ref="AG13">IF($AH13="","",INDEX($V$9:$V$167,SMALL(IF($W$9:$W$167=$AH13,ROW($V$9:$V$167)-ROW($V$9)+1),COUNTIFS($AH$9:AH13,AH13))))</f>
        <v>MORISON</v>
      </c>
      <c r="AH13" s="55">
        <f>IF(ROWS($AH$9:AH13)&lt;=$AH$5,LARGE($W$9:$W$167,ROWS($AH$9:AH13)),"")</f>
        <v>9.9009900990099056E-2</v>
      </c>
      <c r="AJ13" s="56" t="str">
        <f t="shared" si="5"/>
        <v>SUNUASSUR</v>
      </c>
      <c r="AK13" s="57">
        <f t="shared" si="15"/>
        <v>-9.2727272727272658E-2</v>
      </c>
      <c r="AM13" s="56" t="str">
        <f t="shared" si="6"/>
        <v>OMATEK</v>
      </c>
      <c r="AN13" s="57">
        <f t="shared" si="7"/>
        <v>1.2035398230088501</v>
      </c>
      <c r="AP13" s="56" t="str">
        <f t="shared" si="8"/>
        <v>TANTALIZER</v>
      </c>
      <c r="AQ13" s="58">
        <f t="shared" si="9"/>
        <v>29244073</v>
      </c>
      <c r="AR13" s="58"/>
      <c r="AS13" s="56" t="str">
        <f t="shared" si="10"/>
        <v>ACCESSCORP</v>
      </c>
      <c r="AT13" s="59">
        <f t="shared" si="11"/>
        <v>757454769.04999995</v>
      </c>
    </row>
    <row r="14" spans="2:46" x14ac:dyDescent="0.3">
      <c r="B14" s="60" t="s">
        <v>30</v>
      </c>
      <c r="C14" s="41">
        <v>4.21</v>
      </c>
      <c r="D14" s="41">
        <v>4.2699999999999996</v>
      </c>
      <c r="E14" s="41">
        <v>4.03</v>
      </c>
      <c r="F14" s="42">
        <v>4.1500000000000004</v>
      </c>
      <c r="G14" s="43">
        <v>-5.9999999999999609E-2</v>
      </c>
      <c r="H14" s="43">
        <v>-1.4251781472683993</v>
      </c>
      <c r="I14" s="44">
        <v>8960275</v>
      </c>
      <c r="J14" s="62">
        <v>37303765.539999999</v>
      </c>
      <c r="K14" s="46">
        <v>9.4986807387862804E-2</v>
      </c>
      <c r="L14" s="47"/>
      <c r="N14" s="48" t="s">
        <v>159</v>
      </c>
      <c r="O14" s="49">
        <v>3.47</v>
      </c>
      <c r="P14" s="50" t="s">
        <v>161</v>
      </c>
      <c r="T14" s="51">
        <f t="shared" si="0"/>
        <v>9.8101265822784818</v>
      </c>
      <c r="V14" s="7" t="str">
        <f t="shared" si="1"/>
        <v>AIICO</v>
      </c>
      <c r="W14" s="52">
        <f t="shared" si="12"/>
        <v>-1.4251781472683992E-2</v>
      </c>
      <c r="X14" s="52">
        <f t="shared" si="13"/>
        <v>9.4986807387862804E-2</v>
      </c>
      <c r="Y14" s="53">
        <f t="shared" si="2"/>
        <v>8960275</v>
      </c>
      <c r="Z14" s="53">
        <f t="shared" si="3"/>
        <v>37303765.539999999</v>
      </c>
      <c r="AA14" s="8">
        <v>6</v>
      </c>
      <c r="AB14" s="54" t="str" cm="1">
        <f t="array" ref="AB14">IF($AC14="","",INDEX($V$9:$V$167,SMALL(IF($W$9:$W$167=$AC14,ROW($V$9:$V$167)-ROW($V$9)+1),COUNTIFS($AC$9:AC14,AC14))))</f>
        <v>AUSTINLAZ</v>
      </c>
      <c r="AC14" s="55">
        <f>IF(ROWS($AC$9:AC14)&lt;=$AC$5,SMALL($W$9:$W$167,ROWS($AC$9:AC14)),"")</f>
        <v>-7.8341013824884759E-2</v>
      </c>
      <c r="AD14" s="56" t="str">
        <f t="shared" si="4"/>
        <v>AUSTINLAZ</v>
      </c>
      <c r="AE14" s="57">
        <f t="shared" si="14"/>
        <v>-7.8341013824884759E-2</v>
      </c>
      <c r="AF14" s="57"/>
      <c r="AG14" s="54" t="str" cm="1">
        <f t="array" ref="AG14">IF($AH14="","",INDEX($V$9:$V$167,SMALL(IF($W$9:$W$167=$AH14,ROW($V$9:$V$167)-ROW($V$9)+1),COUNTIFS($AH$9:AH14,AH14))))</f>
        <v>ZICHIS</v>
      </c>
      <c r="AH14" s="55">
        <f>IF(ROWS($AH$9:AH14)&lt;=$AH$5,LARGE($W$9:$W$167,ROWS($AH$9:AH14)),"")</f>
        <v>9.8101265822784819E-2</v>
      </c>
      <c r="AJ14" s="56" t="str">
        <f t="shared" si="5"/>
        <v>FCMB</v>
      </c>
      <c r="AK14" s="57">
        <f t="shared" si="15"/>
        <v>-8.2987551867219955E-2</v>
      </c>
      <c r="AM14" s="56" t="str">
        <f t="shared" si="6"/>
        <v>MULTIVERSE</v>
      </c>
      <c r="AN14" s="57">
        <f t="shared" si="7"/>
        <v>1.1161048689138577</v>
      </c>
      <c r="AP14" s="56" t="str">
        <f t="shared" si="8"/>
        <v>JAPAULGOLD</v>
      </c>
      <c r="AQ14" s="58">
        <f t="shared" si="9"/>
        <v>28786471</v>
      </c>
      <c r="AR14" s="58"/>
      <c r="AS14" s="56" t="str">
        <f t="shared" si="10"/>
        <v>NAHCO</v>
      </c>
      <c r="AT14" s="59">
        <f t="shared" si="11"/>
        <v>668499231.10000002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426</v>
      </c>
      <c r="J15" s="62">
        <v>1063722</v>
      </c>
      <c r="K15" s="46">
        <v>0</v>
      </c>
      <c r="L15" s="47"/>
      <c r="N15" s="48" t="s">
        <v>25</v>
      </c>
      <c r="O15" s="49">
        <v>8.5500000000000007</v>
      </c>
      <c r="P15" s="50" t="s">
        <v>162</v>
      </c>
      <c r="T15" s="51">
        <f t="shared" si="0"/>
        <v>9.6153846153846274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426</v>
      </c>
      <c r="Z15" s="53">
        <f t="shared" si="3"/>
        <v>1063722</v>
      </c>
      <c r="AA15" s="8">
        <v>7</v>
      </c>
      <c r="AB15" s="54" t="str" cm="1">
        <f t="array" ref="AB15">IF($AC15="","",INDEX($V$9:$V$167,SMALL(IF($W$9:$W$167=$AC15,ROW($V$9:$V$167)-ROW($V$9)+1),COUNTIFS($AC$9:AC15,AC15))))</f>
        <v>INTENEGINS</v>
      </c>
      <c r="AC15" s="55">
        <f>IF(ROWS($AC$9:AC15)&lt;=$AC$5,SMALL($W$9:$W$167,ROWS($AC$9:AC15)),"")</f>
        <v>-7.6923076923076927E-2</v>
      </c>
      <c r="AD15" s="56" t="str">
        <f t="shared" si="4"/>
        <v>INTENEGINS</v>
      </c>
      <c r="AE15" s="57">
        <f t="shared" si="14"/>
        <v>-7.6923076923076927E-2</v>
      </c>
      <c r="AF15" s="57"/>
      <c r="AG15" s="54" t="str" cm="1">
        <f t="array" ref="AG15">IF($AH15="","",INDEX($V$9:$V$167,SMALL(IF($W$9:$W$167=$AH15,ROW($V$9:$V$167)-ROW($V$9)+1),COUNTIFS($AH$9:AH15,AH15))))</f>
        <v>ABBEYBDS</v>
      </c>
      <c r="AH15" s="55">
        <f>IF(ROWS($AH$9:AH15)&lt;=$AH$5,LARGE($W$9:$W$167,ROWS($AH$9:AH15)),"")</f>
        <v>9.615384615384627E-2</v>
      </c>
      <c r="AJ15" s="56" t="str">
        <f t="shared" si="5"/>
        <v>SOVRENINS</v>
      </c>
      <c r="AK15" s="57">
        <f t="shared" si="15"/>
        <v>-7.8534031413612482E-2</v>
      </c>
      <c r="AM15" s="56" t="str">
        <f t="shared" si="6"/>
        <v>MCNICHOLS</v>
      </c>
      <c r="AN15" s="57">
        <f t="shared" si="7"/>
        <v>1.09480122324159</v>
      </c>
      <c r="AP15" s="56" t="str">
        <f t="shared" si="8"/>
        <v>OMATEK</v>
      </c>
      <c r="AQ15" s="58">
        <f t="shared" si="9"/>
        <v>23985863</v>
      </c>
      <c r="AR15" s="58"/>
      <c r="AS15" s="56" t="str">
        <f t="shared" si="10"/>
        <v>NEIMETH</v>
      </c>
      <c r="AT15" s="59">
        <f t="shared" si="11"/>
        <v>590602963.14999998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134351</v>
      </c>
      <c r="J16" s="62">
        <v>2476512.9500000002</v>
      </c>
      <c r="K16" s="46">
        <v>-0.20554272517321015</v>
      </c>
      <c r="L16" s="47"/>
      <c r="N16" s="48" t="s">
        <v>123</v>
      </c>
      <c r="O16" s="49">
        <v>20.8</v>
      </c>
      <c r="P16" s="50" t="s">
        <v>163</v>
      </c>
      <c r="T16" s="51">
        <f t="shared" si="0"/>
        <v>9.4736842105263186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134351</v>
      </c>
      <c r="Z16" s="53">
        <f t="shared" si="3"/>
        <v>2476512.9500000002</v>
      </c>
      <c r="AA16" s="8">
        <v>8</v>
      </c>
      <c r="AB16" s="54" t="str" cm="1">
        <f t="array" ref="AB16">IF($AC16="","",INDEX($V$9:$V$167,SMALL(IF($W$9:$W$167=$AC16,ROW($V$9:$V$167)-ROW($V$9)+1),COUNTIFS($AC$9:AC16,AC16))))</f>
        <v>NEM</v>
      </c>
      <c r="AC16" s="55">
        <f>IF(ROWS($AC$9:AC16)&lt;=$AC$5,SMALL($W$9:$W$167,ROWS($AC$9:AC16)),"")</f>
        <v>-6.6770186335403783E-2</v>
      </c>
      <c r="AD16" s="56" t="str">
        <f t="shared" si="4"/>
        <v>NEM</v>
      </c>
      <c r="AE16" s="57">
        <f t="shared" si="14"/>
        <v>-6.6770186335403783E-2</v>
      </c>
      <c r="AF16" s="57"/>
      <c r="AG16" s="54" t="str" cm="1">
        <f t="array" ref="AG16">IF($AH16="","",INDEX($V$9:$V$167,SMALL(IF($W$9:$W$167=$AH16,ROW($V$9:$V$167)-ROW($V$9)+1),COUNTIFS($AH$9:AH16,AH16))))</f>
        <v>REDSTAREX</v>
      </c>
      <c r="AH16" s="55">
        <f>IF(ROWS($AH$9:AH16)&lt;=$AH$5,LARGE($W$9:$W$167,ROWS($AH$9:AH16)),"")</f>
        <v>9.4736842105263189E-2</v>
      </c>
      <c r="AJ16" s="56" t="str">
        <f t="shared" si="5"/>
        <v>AUSTINLAZ</v>
      </c>
      <c r="AK16" s="57">
        <f t="shared" si="15"/>
        <v>-5.8823529411764719E-2</v>
      </c>
      <c r="AM16" s="56" t="str">
        <f t="shared" si="6"/>
        <v>MORISON</v>
      </c>
      <c r="AN16" s="57">
        <f t="shared" si="7"/>
        <v>0.93980582524271838</v>
      </c>
      <c r="AP16" s="56" t="str">
        <f t="shared" si="8"/>
        <v>GTCO</v>
      </c>
      <c r="AQ16" s="58">
        <f t="shared" si="9"/>
        <v>21897369</v>
      </c>
      <c r="AR16" s="58"/>
      <c r="AS16" s="56" t="str">
        <f t="shared" si="10"/>
        <v>UBA</v>
      </c>
      <c r="AT16" s="59">
        <f t="shared" si="11"/>
        <v>400466072.75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780</v>
      </c>
      <c r="F17" s="42">
        <v>780</v>
      </c>
      <c r="G17" s="43">
        <v>0</v>
      </c>
      <c r="H17" s="43">
        <v>0</v>
      </c>
      <c r="I17" s="44">
        <v>2891845</v>
      </c>
      <c r="J17" s="62">
        <v>2253525541.8000002</v>
      </c>
      <c r="K17" s="46">
        <v>0.16417910447761197</v>
      </c>
      <c r="L17" s="47"/>
      <c r="N17" s="48" t="s">
        <v>141</v>
      </c>
      <c r="O17" s="49">
        <v>7.7</v>
      </c>
      <c r="P17" s="50" t="s">
        <v>164</v>
      </c>
      <c r="T17" s="51">
        <f t="shared" si="0"/>
        <v>8.450704225352121</v>
      </c>
      <c r="V17" s="7" t="str">
        <f t="shared" si="1"/>
        <v>ARADEL</v>
      </c>
      <c r="W17" s="52">
        <f t="shared" si="12"/>
        <v>0</v>
      </c>
      <c r="X17" s="52">
        <f t="shared" si="13"/>
        <v>0.16417910447761197</v>
      </c>
      <c r="Y17" s="53">
        <f t="shared" si="2"/>
        <v>2891845</v>
      </c>
      <c r="Z17" s="53">
        <f t="shared" si="3"/>
        <v>2253525541.8000002</v>
      </c>
      <c r="AA17" s="8">
        <v>9</v>
      </c>
      <c r="AB17" s="54" t="str" cm="1">
        <f t="array" ref="AB17">IF($AC17="","",INDEX($V$9:$V$167,SMALL(IF($W$9:$W$167=$AC17,ROW($V$9:$V$167)-ROW($V$9)+1),COUNTIFS($AC$9:AC17,AC17))))</f>
        <v>SOVRENINS</v>
      </c>
      <c r="AC17" s="55">
        <f>IF(ROWS($AC$9:AC17)&lt;=$AC$5,SMALL($W$9:$W$167,ROWS($AC$9:AC17)),"")</f>
        <v>-5.3763440860215096E-2</v>
      </c>
      <c r="AD17" s="56" t="str">
        <f t="shared" si="4"/>
        <v>SOVRENINS</v>
      </c>
      <c r="AE17" s="57">
        <f t="shared" si="14"/>
        <v>-5.3763440860215096E-2</v>
      </c>
      <c r="AF17" s="57"/>
      <c r="AG17" s="54" t="str" cm="1">
        <f t="array" ref="AG17">IF($AH17="","",INDEX($V$9:$V$167,SMALL(IF($W$9:$W$167=$AH17,ROW($V$9:$V$167)-ROW($V$9)+1),COUNTIFS($AH$9:AH17,AH17))))</f>
        <v>TRIPPLEG</v>
      </c>
      <c r="AH17" s="55">
        <f>IF(ROWS($AH$9:AH17)&lt;=$AH$5,LARGE($W$9:$W$167,ROWS($AH$9:AH17)),"")</f>
        <v>8.4507042253521208E-2</v>
      </c>
      <c r="AJ17" s="56" t="str">
        <f t="shared" si="5"/>
        <v>FIRSTHOLDCO</v>
      </c>
      <c r="AK17" s="57">
        <f t="shared" si="15"/>
        <v>-3.9665970772442605E-2</v>
      </c>
      <c r="AM17" s="56" t="str">
        <f t="shared" si="6"/>
        <v>ZICHIS</v>
      </c>
      <c r="AN17" s="57">
        <f t="shared" si="7"/>
        <v>0.91712707182320452</v>
      </c>
      <c r="AP17" s="56" t="str">
        <f t="shared" si="8"/>
        <v>VERITASKAP</v>
      </c>
      <c r="AQ17" s="58">
        <f t="shared" si="9"/>
        <v>21146075</v>
      </c>
      <c r="AR17" s="58"/>
      <c r="AS17" s="56" t="str">
        <f t="shared" si="10"/>
        <v>DANGCEM</v>
      </c>
      <c r="AT17" s="59">
        <f t="shared" si="11"/>
        <v>304002260.10000002</v>
      </c>
    </row>
    <row r="18" spans="2:46" x14ac:dyDescent="0.3">
      <c r="B18" s="60" t="s">
        <v>34</v>
      </c>
      <c r="C18" s="41">
        <v>4.34</v>
      </c>
      <c r="D18" s="41">
        <v>4.13</v>
      </c>
      <c r="E18" s="41">
        <v>4</v>
      </c>
      <c r="F18" s="42">
        <v>4</v>
      </c>
      <c r="G18" s="43">
        <v>-0.33999999999999986</v>
      </c>
      <c r="H18" s="43">
        <v>-7.834101382488476</v>
      </c>
      <c r="I18" s="44">
        <v>3694292</v>
      </c>
      <c r="J18" s="62">
        <v>15086768.880000001</v>
      </c>
      <c r="K18" s="46">
        <v>-5.8823529411764719E-2</v>
      </c>
      <c r="L18" s="47"/>
      <c r="N18" s="48" t="s">
        <v>119</v>
      </c>
      <c r="O18" s="49">
        <v>2.4900000000000002</v>
      </c>
      <c r="P18" s="50" t="s">
        <v>165</v>
      </c>
      <c r="T18" s="51">
        <f t="shared" si="0"/>
        <v>8.2608695652174085</v>
      </c>
      <c r="V18" s="7" t="str">
        <f t="shared" si="1"/>
        <v>AUSTINLAZ</v>
      </c>
      <c r="W18" s="52">
        <f t="shared" si="12"/>
        <v>-7.8341013824884759E-2</v>
      </c>
      <c r="X18" s="52">
        <f t="shared" si="13"/>
        <v>-5.8823529411764719E-2</v>
      </c>
      <c r="Y18" s="53">
        <f t="shared" si="2"/>
        <v>3694292</v>
      </c>
      <c r="Z18" s="53">
        <f t="shared" si="3"/>
        <v>15086768.880000001</v>
      </c>
      <c r="AA18" s="8">
        <v>10</v>
      </c>
      <c r="AB18" s="54" t="str" cm="1">
        <f t="array" ref="AB18">IF($AC18="","",INDEX($V$9:$V$167,SMALL(IF($W$9:$W$167=$AC18,ROW($V$9:$V$167)-ROW($V$9)+1),COUNTIFS($AC$9:AC18,AC18))))</f>
        <v>NPFMCRFBK</v>
      </c>
      <c r="AC18" s="55">
        <f>IF(ROWS($AC$9:AC18)&lt;=$AC$5,SMALL($W$9:$W$167,ROWS($AC$9:AC18)),"")</f>
        <v>-4.3103448275862072E-2</v>
      </c>
      <c r="AD18" s="56" t="str">
        <f t="shared" si="4"/>
        <v>NPFMCRFBK</v>
      </c>
      <c r="AE18" s="57">
        <f t="shared" si="14"/>
        <v>-4.3103448275862072E-2</v>
      </c>
      <c r="AF18" s="57"/>
      <c r="AG18" s="54" t="str" cm="1">
        <f t="array" ref="AG18">IF($AH18="","",INDEX($V$9:$V$167,SMALL(IF($W$9:$W$167=$AH18,ROW($V$9:$V$167)-ROW($V$9)+1),COUNTIFS($AH$9:AH18,AH18))))</f>
        <v>OMATEK</v>
      </c>
      <c r="AH18" s="55">
        <f>IF(ROWS($AH$9:AH18)&lt;=$AH$5,LARGE($W$9:$W$167,ROWS($AH$9:AH18)),"")</f>
        <v>8.2608695652174088E-2</v>
      </c>
      <c r="AJ18" s="56" t="str">
        <f t="shared" si="5"/>
        <v>UCAP</v>
      </c>
      <c r="AK18" s="57">
        <f t="shared" si="15"/>
        <v>-3.7433155080213831E-2</v>
      </c>
      <c r="AM18" s="56" t="str">
        <f t="shared" si="6"/>
        <v>RTBRISCOE</v>
      </c>
      <c r="AN18" s="57">
        <f t="shared" si="7"/>
        <v>0.85714285714285721</v>
      </c>
      <c r="AP18" s="56" t="str">
        <f t="shared" si="8"/>
        <v>STERLINGNG</v>
      </c>
      <c r="AQ18" s="58">
        <f t="shared" si="9"/>
        <v>20680416</v>
      </c>
      <c r="AR18" s="58"/>
      <c r="AS18" s="56" t="str">
        <f t="shared" si="10"/>
        <v>WAPCO</v>
      </c>
      <c r="AT18" s="59">
        <f t="shared" si="11"/>
        <v>301316861.89999998</v>
      </c>
    </row>
    <row r="19" spans="2:46" x14ac:dyDescent="0.3">
      <c r="B19" s="60" t="s">
        <v>35</v>
      </c>
      <c r="C19" s="41">
        <v>58.9</v>
      </c>
      <c r="D19" s="41">
        <v>58.9</v>
      </c>
      <c r="E19" s="41">
        <v>58.9</v>
      </c>
      <c r="F19" s="42">
        <v>58.9</v>
      </c>
      <c r="G19" s="43">
        <v>0</v>
      </c>
      <c r="H19" s="43">
        <v>0</v>
      </c>
      <c r="I19" s="44">
        <v>210738</v>
      </c>
      <c r="J19" s="62">
        <v>12474857.449999999</v>
      </c>
      <c r="K19" s="46">
        <v>0.2270833333333333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0.2270833333333333</v>
      </c>
      <c r="Y19" s="53">
        <f t="shared" si="2"/>
        <v>210738</v>
      </c>
      <c r="Z19" s="53">
        <f t="shared" si="3"/>
        <v>12474857.449999999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103058</v>
      </c>
      <c r="J20" s="62">
        <v>42081885.100000001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103058</v>
      </c>
      <c r="Z20" s="53">
        <f t="shared" si="3"/>
        <v>42081885.100000001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656771</v>
      </c>
      <c r="J21" s="62">
        <v>115853470.59999999</v>
      </c>
      <c r="K21" s="46">
        <v>2.5210084033613356E-2</v>
      </c>
      <c r="L21" s="47"/>
      <c r="N21" s="66">
        <v>32</v>
      </c>
      <c r="O21" s="66">
        <v>38</v>
      </c>
      <c r="P21" s="66">
        <v>60</v>
      </c>
      <c r="Q21" s="67">
        <f>N21/O21</f>
        <v>0.84210526315789469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656771</v>
      </c>
      <c r="Z21" s="53">
        <f t="shared" si="3"/>
        <v>115853470.59999999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62644</v>
      </c>
      <c r="J22" s="62">
        <v>46122507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62644</v>
      </c>
      <c r="Z22" s="53">
        <f t="shared" si="3"/>
        <v>46122507</v>
      </c>
      <c r="AG22" s="57"/>
      <c r="AH22" s="57"/>
      <c r="AI22" s="68"/>
    </row>
    <row r="23" spans="2:46" x14ac:dyDescent="0.3">
      <c r="B23" s="60" t="s">
        <v>43</v>
      </c>
      <c r="C23" s="41">
        <v>67.599999999999994</v>
      </c>
      <c r="D23" s="61">
        <v>67.599999999999994</v>
      </c>
      <c r="E23" s="61">
        <v>67.599999999999994</v>
      </c>
      <c r="F23" s="42">
        <v>67.599999999999994</v>
      </c>
      <c r="G23" s="43">
        <v>0</v>
      </c>
      <c r="H23" s="43">
        <v>0</v>
      </c>
      <c r="I23" s="44">
        <v>1202438</v>
      </c>
      <c r="J23" s="62">
        <v>80739479.25</v>
      </c>
      <c r="K23" s="46">
        <v>0.12854757929883132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0.12854757929883132</v>
      </c>
      <c r="Y23" s="53">
        <f t="shared" si="2"/>
        <v>1202438</v>
      </c>
      <c r="Z23" s="53">
        <f t="shared" si="3"/>
        <v>80739479.25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382985</v>
      </c>
      <c r="J24" s="62">
        <v>30403021.649999999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382985</v>
      </c>
      <c r="Z24" s="53">
        <f t="shared" si="3"/>
        <v>30403021.649999999</v>
      </c>
      <c r="AG24" s="57"/>
      <c r="AH24" s="57"/>
      <c r="AI24" s="68"/>
    </row>
    <row r="25" spans="2:46" x14ac:dyDescent="0.3">
      <c r="B25" s="60" t="s">
        <v>46</v>
      </c>
      <c r="C25" s="41">
        <v>7.3</v>
      </c>
      <c r="D25" s="41">
        <v>7.2</v>
      </c>
      <c r="E25" s="41">
        <v>7.15</v>
      </c>
      <c r="F25" s="42">
        <v>7.2</v>
      </c>
      <c r="G25" s="43">
        <v>-9.9999999999999645E-2</v>
      </c>
      <c r="H25" s="43">
        <v>-1.3698630136986254</v>
      </c>
      <c r="I25" s="44">
        <v>2098867</v>
      </c>
      <c r="J25" s="62">
        <v>15079518.949999999</v>
      </c>
      <c r="K25" s="46">
        <v>0.33333333333333326</v>
      </c>
      <c r="L25" s="47"/>
      <c r="V25" s="7" t="str">
        <f t="shared" si="1"/>
        <v>CAVERTON</v>
      </c>
      <c r="W25" s="52">
        <f t="shared" si="12"/>
        <v>-1.3698630136986254E-2</v>
      </c>
      <c r="X25" s="52">
        <f t="shared" si="13"/>
        <v>0.33333333333333326</v>
      </c>
      <c r="Y25" s="53">
        <f t="shared" si="2"/>
        <v>2098867</v>
      </c>
      <c r="Z25" s="53">
        <f t="shared" si="3"/>
        <v>15079518.949999999</v>
      </c>
      <c r="AG25" s="57"/>
      <c r="AH25" s="57"/>
      <c r="AI25" s="68"/>
    </row>
    <row r="26" spans="2:46" x14ac:dyDescent="0.3">
      <c r="B26" s="60" t="s">
        <v>47</v>
      </c>
      <c r="C26" s="41">
        <v>19</v>
      </c>
      <c r="D26" s="61">
        <v>18.899999999999999</v>
      </c>
      <c r="E26" s="61">
        <v>17.5</v>
      </c>
      <c r="F26" s="42">
        <v>18.899999999999999</v>
      </c>
      <c r="G26" s="43">
        <v>-0.10000000000000142</v>
      </c>
      <c r="H26" s="43">
        <v>-0.52631578947369162</v>
      </c>
      <c r="I26" s="44">
        <v>5028906</v>
      </c>
      <c r="J26" s="62">
        <v>90624794.900000006</v>
      </c>
      <c r="K26" s="46">
        <v>0.34999999999999987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-5.2631578947369166E-3</v>
      </c>
      <c r="X26" s="52">
        <f t="shared" si="13"/>
        <v>0.34999999999999987</v>
      </c>
      <c r="Y26" s="53">
        <f t="shared" si="2"/>
        <v>5028906</v>
      </c>
      <c r="Z26" s="53">
        <f t="shared" si="3"/>
        <v>90624794.900000006</v>
      </c>
      <c r="AG26" s="57"/>
      <c r="AH26" s="57"/>
      <c r="AI26" s="68"/>
    </row>
    <row r="27" spans="2:46" x14ac:dyDescent="0.3">
      <c r="B27" s="60" t="s">
        <v>48</v>
      </c>
      <c r="C27" s="41">
        <v>4.88</v>
      </c>
      <c r="D27" s="61">
        <v>5</v>
      </c>
      <c r="E27" s="61">
        <v>4.6500000000000004</v>
      </c>
      <c r="F27" s="42">
        <v>5</v>
      </c>
      <c r="G27" s="43">
        <v>0.12000000000000011</v>
      </c>
      <c r="H27" s="43">
        <v>2.4590163934426252</v>
      </c>
      <c r="I27" s="44">
        <v>39505316</v>
      </c>
      <c r="J27" s="62">
        <v>190587329.03</v>
      </c>
      <c r="K27" s="46">
        <v>0.28205128205128216</v>
      </c>
      <c r="L27" s="47"/>
      <c r="V27" s="7" t="str">
        <f t="shared" si="1"/>
        <v>CHAMS</v>
      </c>
      <c r="W27" s="52">
        <f t="shared" si="12"/>
        <v>2.4590163934426253E-2</v>
      </c>
      <c r="X27" s="52">
        <f t="shared" si="13"/>
        <v>0.28205128205128216</v>
      </c>
      <c r="Y27" s="53">
        <f t="shared" si="2"/>
        <v>39505316</v>
      </c>
      <c r="Z27" s="53">
        <f t="shared" si="3"/>
        <v>190587329.03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6918</v>
      </c>
      <c r="J28" s="62">
        <v>100223.5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6918</v>
      </c>
      <c r="Z28" s="53">
        <f t="shared" si="3"/>
        <v>100223.5</v>
      </c>
      <c r="AG28" s="57"/>
      <c r="AH28" s="57"/>
      <c r="AI28" s="68"/>
    </row>
    <row r="29" spans="2:46" x14ac:dyDescent="0.3">
      <c r="B29" s="60" t="s">
        <v>50</v>
      </c>
      <c r="C29" s="41">
        <v>7.2</v>
      </c>
      <c r="D29" s="41">
        <v>7.25</v>
      </c>
      <c r="E29" s="41">
        <v>7.25</v>
      </c>
      <c r="F29" s="42">
        <v>7.25</v>
      </c>
      <c r="G29" s="43">
        <v>4.9999999999999822E-2</v>
      </c>
      <c r="H29" s="43">
        <v>0.69444444444444198</v>
      </c>
      <c r="I29" s="44">
        <v>708121</v>
      </c>
      <c r="J29" s="62">
        <v>5190674.75</v>
      </c>
      <c r="K29" s="46">
        <v>5.8394160583941757E-2</v>
      </c>
      <c r="L29" s="47"/>
      <c r="V29" s="7" t="str">
        <f t="shared" si="1"/>
        <v>CILEASING</v>
      </c>
      <c r="W29" s="52">
        <f t="shared" si="12"/>
        <v>6.9444444444444198E-3</v>
      </c>
      <c r="X29" s="52">
        <f t="shared" si="13"/>
        <v>5.8394160583941757E-2</v>
      </c>
      <c r="Y29" s="53">
        <f t="shared" si="2"/>
        <v>708121</v>
      </c>
      <c r="Z29" s="53">
        <f t="shared" si="3"/>
        <v>5190674.75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5150</v>
      </c>
      <c r="J30" s="62">
        <v>566500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5150</v>
      </c>
      <c r="Z30" s="53">
        <f t="shared" si="3"/>
        <v>566500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5.0999999999999996</v>
      </c>
      <c r="E31" s="41">
        <v>4.91</v>
      </c>
      <c r="F31" s="42">
        <v>4.9800000000000004</v>
      </c>
      <c r="G31" s="43">
        <v>-1.9999999999999574E-2</v>
      </c>
      <c r="H31" s="43">
        <v>-0.39999999999999153</v>
      </c>
      <c r="I31" s="44">
        <v>2670973</v>
      </c>
      <c r="J31" s="62">
        <v>13253202.970000001</v>
      </c>
      <c r="K31" s="46">
        <v>0.14746543778801846</v>
      </c>
      <c r="L31" s="47"/>
      <c r="V31" s="7" t="str">
        <f t="shared" si="1"/>
        <v>CONHALLPLC</v>
      </c>
      <c r="W31" s="52">
        <f t="shared" si="12"/>
        <v>-3.9999999999999151E-3</v>
      </c>
      <c r="X31" s="52">
        <f t="shared" si="13"/>
        <v>0.14746543778801846</v>
      </c>
      <c r="Y31" s="53">
        <f t="shared" si="2"/>
        <v>2670973</v>
      </c>
      <c r="Z31" s="53">
        <f t="shared" si="3"/>
        <v>13253202.970000001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35239</v>
      </c>
      <c r="J32" s="62">
        <v>5808426.0999999996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35239</v>
      </c>
      <c r="Z32" s="53">
        <f t="shared" si="3"/>
        <v>5808426.0999999996</v>
      </c>
    </row>
    <row r="33" spans="2:26" x14ac:dyDescent="0.3">
      <c r="B33" s="60" t="s">
        <v>54</v>
      </c>
      <c r="C33" s="41">
        <v>6.3</v>
      </c>
      <c r="D33" s="61">
        <v>6.6</v>
      </c>
      <c r="E33" s="61">
        <v>5.82</v>
      </c>
      <c r="F33" s="42">
        <v>6.1</v>
      </c>
      <c r="G33" s="43">
        <v>-0.20000000000000018</v>
      </c>
      <c r="H33" s="43">
        <v>-3.1746031746031771</v>
      </c>
      <c r="I33" s="44">
        <v>4486682</v>
      </c>
      <c r="J33" s="62">
        <v>27527913.510000002</v>
      </c>
      <c r="K33" s="46">
        <v>2.3489932885905951E-2</v>
      </c>
      <c r="V33" s="7" t="str">
        <f t="shared" si="1"/>
        <v>CORNERST</v>
      </c>
      <c r="W33" s="52">
        <f t="shared" si="12"/>
        <v>-3.1746031746031772E-2</v>
      </c>
      <c r="X33" s="52">
        <f t="shared" si="13"/>
        <v>2.3489932885905951E-2</v>
      </c>
      <c r="Y33" s="53">
        <f t="shared" si="2"/>
        <v>4486682</v>
      </c>
      <c r="Z33" s="53">
        <f t="shared" si="3"/>
        <v>27527913.510000002</v>
      </c>
    </row>
    <row r="34" spans="2:26" x14ac:dyDescent="0.3">
      <c r="B34" s="60" t="s">
        <v>55</v>
      </c>
      <c r="C34" s="41">
        <v>45</v>
      </c>
      <c r="D34" s="41">
        <v>45</v>
      </c>
      <c r="E34" s="41">
        <v>45</v>
      </c>
      <c r="F34" s="42">
        <v>45</v>
      </c>
      <c r="G34" s="43">
        <v>0</v>
      </c>
      <c r="H34" s="43">
        <v>0</v>
      </c>
      <c r="I34" s="44">
        <v>241177</v>
      </c>
      <c r="J34" s="62">
        <v>10573911.65</v>
      </c>
      <c r="K34" s="46">
        <v>4.6511627906976827E-2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4.6511627906976827E-2</v>
      </c>
      <c r="Y34" s="53">
        <f t="shared" si="2"/>
        <v>241177</v>
      </c>
      <c r="Z34" s="53">
        <f t="shared" si="3"/>
        <v>10573911.65</v>
      </c>
    </row>
    <row r="35" spans="2:26" x14ac:dyDescent="0.3">
      <c r="B35" s="60" t="s">
        <v>56</v>
      </c>
      <c r="C35" s="41">
        <v>3.69</v>
      </c>
      <c r="D35" s="61">
        <v>3.69</v>
      </c>
      <c r="E35" s="61">
        <v>3.6</v>
      </c>
      <c r="F35" s="42">
        <v>3.6</v>
      </c>
      <c r="G35" s="43">
        <v>-8.9999999999999858E-2</v>
      </c>
      <c r="H35" s="43">
        <v>-2.4390243902438988</v>
      </c>
      <c r="I35" s="44">
        <v>5536204</v>
      </c>
      <c r="J35" s="62">
        <v>20152595.870000001</v>
      </c>
      <c r="K35" s="46">
        <v>0.16129032258064524</v>
      </c>
      <c r="L35" s="47"/>
      <c r="V35" s="7" t="str">
        <f t="shared" si="1"/>
        <v>CUTIX</v>
      </c>
      <c r="W35" s="52">
        <f t="shared" si="12"/>
        <v>-2.4390243902438987E-2</v>
      </c>
      <c r="X35" s="52">
        <f t="shared" si="13"/>
        <v>0.16129032258064524</v>
      </c>
      <c r="Y35" s="53">
        <f t="shared" si="2"/>
        <v>5536204</v>
      </c>
      <c r="Z35" s="53">
        <f t="shared" si="3"/>
        <v>20152595.870000001</v>
      </c>
    </row>
    <row r="36" spans="2:26" x14ac:dyDescent="0.3">
      <c r="B36" s="60" t="s">
        <v>57</v>
      </c>
      <c r="C36" s="41">
        <v>22.9</v>
      </c>
      <c r="D36" s="61">
        <v>22.9</v>
      </c>
      <c r="E36" s="61">
        <v>22.8</v>
      </c>
      <c r="F36" s="42">
        <v>22.8</v>
      </c>
      <c r="G36" s="43">
        <v>-9.9999999999997868E-2</v>
      </c>
      <c r="H36" s="43">
        <v>-0.43668122270741427</v>
      </c>
      <c r="I36" s="44">
        <v>1464029</v>
      </c>
      <c r="J36" s="62">
        <v>33615803.299999997</v>
      </c>
      <c r="K36" s="46">
        <v>0.26666666666666661</v>
      </c>
      <c r="L36" s="47"/>
      <c r="V36" s="7" t="str">
        <f t="shared" si="1"/>
        <v>CWG</v>
      </c>
      <c r="W36" s="52">
        <f t="shared" si="12"/>
        <v>-4.3668122270741428E-3</v>
      </c>
      <c r="X36" s="52">
        <f t="shared" si="13"/>
        <v>0.26666666666666661</v>
      </c>
      <c r="Y36" s="53">
        <f t="shared" si="2"/>
        <v>1464029</v>
      </c>
      <c r="Z36" s="53">
        <f t="shared" si="3"/>
        <v>33615803.299999997</v>
      </c>
    </row>
    <row r="37" spans="2:26" x14ac:dyDescent="0.3">
      <c r="B37" s="60" t="s">
        <v>58</v>
      </c>
      <c r="C37" s="41">
        <v>1.31</v>
      </c>
      <c r="D37" s="41">
        <v>1.28</v>
      </c>
      <c r="E37" s="41">
        <v>1.24</v>
      </c>
      <c r="F37" s="42">
        <v>1.28</v>
      </c>
      <c r="G37" s="43">
        <v>-3.0000000000000027E-2</v>
      </c>
      <c r="H37" s="43">
        <v>-2.2900763358778646</v>
      </c>
      <c r="I37" s="44">
        <v>3441437</v>
      </c>
      <c r="J37" s="62">
        <v>4391614.83</v>
      </c>
      <c r="K37" s="46">
        <v>0.37634408602150526</v>
      </c>
      <c r="L37" s="47"/>
      <c r="V37" s="7" t="str">
        <f t="shared" si="1"/>
        <v>DAARCOMM</v>
      </c>
      <c r="W37" s="52">
        <f t="shared" si="12"/>
        <v>-2.2900763358778647E-2</v>
      </c>
      <c r="X37" s="52">
        <f t="shared" si="13"/>
        <v>0.37634408602150526</v>
      </c>
      <c r="Y37" s="53">
        <f t="shared" si="2"/>
        <v>3441437</v>
      </c>
      <c r="Z37" s="53">
        <f t="shared" si="3"/>
        <v>4391614.83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494866</v>
      </c>
      <c r="J38" s="62">
        <v>304002260.10000002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494866</v>
      </c>
      <c r="Z38" s="53">
        <f t="shared" si="3"/>
        <v>304002260.10000002</v>
      </c>
    </row>
    <row r="39" spans="2:26" x14ac:dyDescent="0.3">
      <c r="B39" s="60" t="s">
        <v>60</v>
      </c>
      <c r="C39" s="41">
        <v>65</v>
      </c>
      <c r="D39" s="61">
        <v>65</v>
      </c>
      <c r="E39" s="61">
        <v>65</v>
      </c>
      <c r="F39" s="42">
        <v>65</v>
      </c>
      <c r="G39" s="43">
        <v>0</v>
      </c>
      <c r="H39" s="43">
        <v>0</v>
      </c>
      <c r="I39" s="44">
        <v>1745170</v>
      </c>
      <c r="J39" s="62">
        <v>115645606.7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8.3333333333333259E-2</v>
      </c>
      <c r="Y39" s="53">
        <f t="shared" si="2"/>
        <v>1745170</v>
      </c>
      <c r="Z39" s="53">
        <f t="shared" si="3"/>
        <v>115645606.7</v>
      </c>
    </row>
    <row r="40" spans="2:26" x14ac:dyDescent="0.3">
      <c r="B40" s="60" t="s">
        <v>61</v>
      </c>
      <c r="C40" s="41">
        <v>8.6300000000000008</v>
      </c>
      <c r="D40" s="41">
        <v>9.49</v>
      </c>
      <c r="E40" s="41">
        <v>9.49</v>
      </c>
      <c r="F40" s="42">
        <v>9.49</v>
      </c>
      <c r="G40" s="43">
        <v>0.85999999999999943</v>
      </c>
      <c r="H40" s="43">
        <v>9.965237543453064</v>
      </c>
      <c r="I40" s="44">
        <v>7179071</v>
      </c>
      <c r="J40" s="62">
        <v>68119846.290000007</v>
      </c>
      <c r="K40" s="46">
        <v>3.9947368421052634</v>
      </c>
      <c r="L40" s="47"/>
      <c r="V40" s="7" t="str">
        <f t="shared" si="1"/>
        <v>DEAPCAP</v>
      </c>
      <c r="W40" s="52">
        <f t="shared" si="12"/>
        <v>9.9652375434530635E-2</v>
      </c>
      <c r="X40" s="52">
        <f t="shared" si="13"/>
        <v>3.9947368421052634</v>
      </c>
      <c r="Y40" s="53">
        <f t="shared" si="2"/>
        <v>7179071</v>
      </c>
      <c r="Z40" s="53">
        <f t="shared" si="3"/>
        <v>68119846.290000007</v>
      </c>
    </row>
    <row r="41" spans="2:26" x14ac:dyDescent="0.3">
      <c r="B41" s="60" t="s">
        <v>62</v>
      </c>
      <c r="C41" s="41">
        <v>15.3</v>
      </c>
      <c r="D41" s="61">
        <v>16</v>
      </c>
      <c r="E41" s="61">
        <v>15.05</v>
      </c>
      <c r="F41" s="42">
        <v>15.05</v>
      </c>
      <c r="G41" s="43">
        <v>-0.25</v>
      </c>
      <c r="H41" s="43">
        <v>-1.6339869281045754</v>
      </c>
      <c r="I41" s="44">
        <v>10295222</v>
      </c>
      <c r="J41" s="62">
        <v>157807177.80000001</v>
      </c>
      <c r="K41" s="46">
        <v>0.12313432835820892</v>
      </c>
      <c r="L41" s="47"/>
      <c r="V41" s="7" t="str">
        <f t="shared" si="1"/>
        <v>ELLAHLAKES</v>
      </c>
      <c r="W41" s="52">
        <f t="shared" si="12"/>
        <v>-1.6339869281045753E-2</v>
      </c>
      <c r="X41" s="52">
        <f t="shared" si="13"/>
        <v>0.12313432835820892</v>
      </c>
      <c r="Y41" s="53">
        <f t="shared" si="2"/>
        <v>10295222</v>
      </c>
      <c r="Z41" s="53">
        <f t="shared" si="3"/>
        <v>157807177.80000001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750</v>
      </c>
      <c r="J42" s="62">
        <v>27337.5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750</v>
      </c>
      <c r="Z42" s="53">
        <f t="shared" si="3"/>
        <v>27337.5</v>
      </c>
    </row>
    <row r="43" spans="2:26" x14ac:dyDescent="0.3">
      <c r="B43" s="60" t="s">
        <v>64</v>
      </c>
      <c r="C43" s="41">
        <v>30</v>
      </c>
      <c r="D43" s="61">
        <v>31</v>
      </c>
      <c r="E43" s="61">
        <v>30.85</v>
      </c>
      <c r="F43" s="42">
        <v>30.85</v>
      </c>
      <c r="G43" s="43">
        <v>0.85000000000000142</v>
      </c>
      <c r="H43" s="43">
        <v>2.8333333333333379</v>
      </c>
      <c r="I43" s="44">
        <v>1599968</v>
      </c>
      <c r="J43" s="62">
        <v>49000985.950000003</v>
      </c>
      <c r="K43" s="46">
        <v>8.2456140350877227E-2</v>
      </c>
      <c r="L43" s="47"/>
      <c r="V43" s="7" t="str">
        <f t="shared" si="1"/>
        <v>ETERNA</v>
      </c>
      <c r="W43" s="52">
        <f t="shared" si="12"/>
        <v>2.833333333333338E-2</v>
      </c>
      <c r="X43" s="52">
        <f t="shared" si="13"/>
        <v>8.2456140350877227E-2</v>
      </c>
      <c r="Y43" s="53">
        <f t="shared" si="2"/>
        <v>1599968</v>
      </c>
      <c r="Z43" s="53">
        <f t="shared" si="3"/>
        <v>49000985.950000003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447784</v>
      </c>
      <c r="J44" s="62">
        <v>21057505.350000001</v>
      </c>
      <c r="K44" s="46">
        <v>0.14558472553699287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0.14558472553699287</v>
      </c>
      <c r="Y44" s="53">
        <f t="shared" si="2"/>
        <v>447784</v>
      </c>
      <c r="Z44" s="53">
        <f t="shared" si="3"/>
        <v>21057505.350000001</v>
      </c>
    </row>
    <row r="45" spans="2:26" x14ac:dyDescent="0.3">
      <c r="B45" s="60" t="s">
        <v>66</v>
      </c>
      <c r="C45" s="41">
        <v>19.100000000000001</v>
      </c>
      <c r="D45" s="61">
        <v>18.05</v>
      </c>
      <c r="E45" s="61">
        <v>17.350000000000001</v>
      </c>
      <c r="F45" s="42">
        <v>17.350000000000001</v>
      </c>
      <c r="G45" s="43">
        <v>-1.75</v>
      </c>
      <c r="H45" s="43">
        <v>-9.1623036649214651</v>
      </c>
      <c r="I45" s="44">
        <v>665855</v>
      </c>
      <c r="J45" s="62">
        <v>11935687.449999999</v>
      </c>
      <c r="K45" s="46">
        <v>0.52863436123348029</v>
      </c>
      <c r="L45" s="47"/>
      <c r="V45" s="7" t="str">
        <f t="shared" si="1"/>
        <v>ETRANZACT</v>
      </c>
      <c r="W45" s="52">
        <f t="shared" si="12"/>
        <v>-9.1623036649214645E-2</v>
      </c>
      <c r="X45" s="52">
        <f t="shared" si="13"/>
        <v>0.52863436123348029</v>
      </c>
      <c r="Y45" s="53">
        <f t="shared" si="2"/>
        <v>665855</v>
      </c>
      <c r="Z45" s="53">
        <f t="shared" si="3"/>
        <v>11935687.449999999</v>
      </c>
    </row>
    <row r="46" spans="2:26" x14ac:dyDescent="0.3">
      <c r="B46" s="60" t="s">
        <v>67</v>
      </c>
      <c r="C46" s="41">
        <v>149.80000000000001</v>
      </c>
      <c r="D46" s="61">
        <v>149.80000000000001</v>
      </c>
      <c r="E46" s="61">
        <v>149.80000000000001</v>
      </c>
      <c r="F46" s="42">
        <v>149.80000000000001</v>
      </c>
      <c r="G46" s="43">
        <v>0</v>
      </c>
      <c r="H46" s="43">
        <v>0</v>
      </c>
      <c r="I46" s="44">
        <v>69427</v>
      </c>
      <c r="J46" s="62">
        <v>9477697.8499999996</v>
      </c>
      <c r="K46" s="46">
        <v>0.30260869565217408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0.30260869565217408</v>
      </c>
      <c r="Y46" s="53">
        <f t="shared" si="2"/>
        <v>69427</v>
      </c>
      <c r="Z46" s="53">
        <f t="shared" si="3"/>
        <v>9477697.8499999996</v>
      </c>
    </row>
    <row r="47" spans="2:26" x14ac:dyDescent="0.3">
      <c r="B47" s="60" t="s">
        <v>68</v>
      </c>
      <c r="C47" s="41">
        <v>11.1</v>
      </c>
      <c r="D47" s="61">
        <v>11.15</v>
      </c>
      <c r="E47" s="61">
        <v>11.05</v>
      </c>
      <c r="F47" s="42">
        <v>11.05</v>
      </c>
      <c r="G47" s="43">
        <v>-4.9999999999998934E-2</v>
      </c>
      <c r="H47" s="43">
        <v>-0.45045045045044091</v>
      </c>
      <c r="I47" s="44">
        <v>8458392</v>
      </c>
      <c r="J47" s="62">
        <v>94073691.650000006</v>
      </c>
      <c r="K47" s="46">
        <v>-8.2987551867219955E-2</v>
      </c>
      <c r="L47" s="47"/>
      <c r="V47" s="7" t="str">
        <f t="shared" si="1"/>
        <v>FCMB</v>
      </c>
      <c r="W47" s="52">
        <f t="shared" si="12"/>
        <v>-4.5045045045044091E-3</v>
      </c>
      <c r="X47" s="52">
        <f t="shared" si="13"/>
        <v>-8.2987551867219955E-2</v>
      </c>
      <c r="Y47" s="53">
        <f t="shared" si="2"/>
        <v>8458392</v>
      </c>
      <c r="Z47" s="53">
        <f t="shared" si="3"/>
        <v>94073691.650000006</v>
      </c>
    </row>
    <row r="48" spans="2:26" x14ac:dyDescent="0.3">
      <c r="B48" s="60" t="s">
        <v>69</v>
      </c>
      <c r="C48" s="41">
        <v>19.75</v>
      </c>
      <c r="D48" s="61">
        <v>19.899999999999999</v>
      </c>
      <c r="E48" s="61">
        <v>19</v>
      </c>
      <c r="F48" s="42">
        <v>19</v>
      </c>
      <c r="G48" s="43">
        <v>-0.75</v>
      </c>
      <c r="H48" s="43">
        <v>-3.79746835443038</v>
      </c>
      <c r="I48" s="44">
        <v>10931565</v>
      </c>
      <c r="J48" s="62">
        <v>212826709.34999999</v>
      </c>
      <c r="K48" s="46">
        <v>0</v>
      </c>
      <c r="L48" s="47"/>
      <c r="V48" s="7" t="str">
        <f t="shared" si="1"/>
        <v>FIDELITYBK</v>
      </c>
      <c r="W48" s="52">
        <f t="shared" si="12"/>
        <v>-3.7974683544303799E-2</v>
      </c>
      <c r="X48" s="52">
        <f t="shared" si="13"/>
        <v>0</v>
      </c>
      <c r="Y48" s="53">
        <f t="shared" si="2"/>
        <v>10931565</v>
      </c>
      <c r="Z48" s="53">
        <f t="shared" si="3"/>
        <v>212826709.34999999</v>
      </c>
    </row>
    <row r="49" spans="2:26" x14ac:dyDescent="0.3">
      <c r="B49" s="60" t="s">
        <v>70</v>
      </c>
      <c r="C49" s="41">
        <v>71.5</v>
      </c>
      <c r="D49" s="61">
        <v>71.5</v>
      </c>
      <c r="E49" s="61">
        <v>71.5</v>
      </c>
      <c r="F49" s="42">
        <v>71.5</v>
      </c>
      <c r="G49" s="43">
        <v>0</v>
      </c>
      <c r="H49" s="43">
        <v>0</v>
      </c>
      <c r="I49" s="44">
        <v>608414</v>
      </c>
      <c r="J49" s="62">
        <v>39995519.100000001</v>
      </c>
      <c r="K49" s="46">
        <v>0.42714570858283429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0.42714570858283429</v>
      </c>
      <c r="Y49" s="53">
        <f t="shared" si="2"/>
        <v>608414</v>
      </c>
      <c r="Z49" s="53">
        <f t="shared" si="3"/>
        <v>39995519.100000001</v>
      </c>
    </row>
    <row r="50" spans="2:26" x14ac:dyDescent="0.3">
      <c r="B50" s="60" t="s">
        <v>71</v>
      </c>
      <c r="C50" s="41">
        <v>47.05</v>
      </c>
      <c r="D50" s="61">
        <v>47.1</v>
      </c>
      <c r="E50" s="61">
        <v>46</v>
      </c>
      <c r="F50" s="42">
        <v>46</v>
      </c>
      <c r="G50" s="43">
        <v>-1.0499999999999972</v>
      </c>
      <c r="H50" s="43">
        <v>-2.2316684378320875</v>
      </c>
      <c r="I50" s="44">
        <v>4583825</v>
      </c>
      <c r="J50" s="62">
        <v>212606806.40000001</v>
      </c>
      <c r="K50" s="46">
        <v>-3.9665970772442605E-2</v>
      </c>
      <c r="L50" s="47"/>
      <c r="V50" s="7" t="str">
        <f t="shared" si="1"/>
        <v>FIRSTHOLDCO</v>
      </c>
      <c r="W50" s="52">
        <f t="shared" si="12"/>
        <v>-2.2316684378320874E-2</v>
      </c>
      <c r="X50" s="52">
        <f t="shared" si="13"/>
        <v>-3.9665970772442605E-2</v>
      </c>
      <c r="Y50" s="53">
        <f t="shared" si="2"/>
        <v>4583825</v>
      </c>
      <c r="Z50" s="53">
        <f t="shared" si="3"/>
        <v>212606806.40000001</v>
      </c>
    </row>
    <row r="51" spans="2:26" x14ac:dyDescent="0.3">
      <c r="B51" s="60" t="s">
        <v>72</v>
      </c>
      <c r="C51" s="41">
        <v>6.9</v>
      </c>
      <c r="D51" s="41">
        <v>7.31</v>
      </c>
      <c r="E51" s="41">
        <v>6.93</v>
      </c>
      <c r="F51" s="42">
        <v>6.99</v>
      </c>
      <c r="G51" s="43">
        <v>8.9999999999999858E-2</v>
      </c>
      <c r="H51" s="43">
        <v>1.3043478260869543</v>
      </c>
      <c r="I51" s="44">
        <v>3627533</v>
      </c>
      <c r="J51" s="62">
        <v>25560167.219999999</v>
      </c>
      <c r="K51" s="46">
        <v>0.39800000000000013</v>
      </c>
      <c r="L51" s="47"/>
      <c r="V51" s="7" t="str">
        <f t="shared" si="1"/>
        <v>FTNCOCOA</v>
      </c>
      <c r="W51" s="52">
        <f t="shared" si="12"/>
        <v>1.3043478260869544E-2</v>
      </c>
      <c r="X51" s="52">
        <f t="shared" si="13"/>
        <v>0.39800000000000013</v>
      </c>
      <c r="Y51" s="53">
        <f t="shared" si="2"/>
        <v>3627533</v>
      </c>
      <c r="Z51" s="53">
        <f t="shared" si="3"/>
        <v>25560167.219999999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3745</v>
      </c>
      <c r="J52" s="62">
        <v>3847613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3745</v>
      </c>
      <c r="Z52" s="53">
        <f t="shared" si="3"/>
        <v>3847613</v>
      </c>
    </row>
    <row r="53" spans="2:26" x14ac:dyDescent="0.3">
      <c r="B53" s="60" t="s">
        <v>74</v>
      </c>
      <c r="C53" s="41">
        <v>98.5</v>
      </c>
      <c r="D53" s="61">
        <v>99</v>
      </c>
      <c r="E53" s="61">
        <v>98.5</v>
      </c>
      <c r="F53" s="42">
        <v>99</v>
      </c>
      <c r="G53" s="43">
        <v>0.5</v>
      </c>
      <c r="H53" s="43">
        <v>0.50761421319796951</v>
      </c>
      <c r="I53" s="44">
        <v>21897369</v>
      </c>
      <c r="J53" s="62">
        <v>2163443784.499999</v>
      </c>
      <c r="K53" s="46">
        <v>9.1510474090407801E-2</v>
      </c>
      <c r="L53" s="47"/>
      <c r="V53" s="7" t="str">
        <f t="shared" si="1"/>
        <v>GTCO</v>
      </c>
      <c r="W53" s="52">
        <f t="shared" si="12"/>
        <v>5.076142131979695E-3</v>
      </c>
      <c r="X53" s="52">
        <f t="shared" si="13"/>
        <v>9.1510474090407801E-2</v>
      </c>
      <c r="Y53" s="53">
        <f t="shared" si="2"/>
        <v>21897369</v>
      </c>
      <c r="Z53" s="53">
        <f t="shared" si="3"/>
        <v>2163443784.499999</v>
      </c>
    </row>
    <row r="54" spans="2:26" x14ac:dyDescent="0.3">
      <c r="B54" s="60" t="s">
        <v>75</v>
      </c>
      <c r="C54" s="41">
        <v>1.46</v>
      </c>
      <c r="D54" s="41">
        <v>1.58</v>
      </c>
      <c r="E54" s="41">
        <v>1.46</v>
      </c>
      <c r="F54" s="42">
        <v>1.5</v>
      </c>
      <c r="G54" s="43">
        <v>4.0000000000000036E-2</v>
      </c>
      <c r="H54" s="43">
        <v>2.7397260273972628</v>
      </c>
      <c r="I54" s="44">
        <v>9762324</v>
      </c>
      <c r="J54" s="62">
        <v>14910879.85</v>
      </c>
      <c r="K54" s="46">
        <v>0.1278195488721805</v>
      </c>
      <c r="L54" s="47"/>
      <c r="V54" s="7" t="str">
        <f t="shared" si="1"/>
        <v>GUINEAINS</v>
      </c>
      <c r="W54" s="52">
        <f t="shared" si="12"/>
        <v>2.7397260273972629E-2</v>
      </c>
      <c r="X54" s="52">
        <f t="shared" si="13"/>
        <v>0.1278195488721805</v>
      </c>
      <c r="Y54" s="53">
        <f t="shared" si="2"/>
        <v>9762324</v>
      </c>
      <c r="Z54" s="53">
        <f t="shared" si="3"/>
        <v>14910879.85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49998</v>
      </c>
      <c r="J55" s="62">
        <v>15749370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49998</v>
      </c>
      <c r="Z55" s="53">
        <f t="shared" si="3"/>
        <v>15749370</v>
      </c>
    </row>
    <row r="56" spans="2:26" x14ac:dyDescent="0.3">
      <c r="B56" s="60" t="s">
        <v>77</v>
      </c>
      <c r="C56" s="41">
        <v>4.37</v>
      </c>
      <c r="D56" s="61">
        <v>4.37</v>
      </c>
      <c r="E56" s="61">
        <v>4.37</v>
      </c>
      <c r="F56" s="42">
        <v>4.37</v>
      </c>
      <c r="G56" s="43">
        <v>0</v>
      </c>
      <c r="H56" s="43">
        <v>0</v>
      </c>
      <c r="I56" s="44">
        <v>1032091</v>
      </c>
      <c r="J56" s="62">
        <v>4181920.67</v>
      </c>
      <c r="K56" s="46">
        <v>9.2500000000000027E-2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9.2500000000000027E-2</v>
      </c>
      <c r="Y56" s="53">
        <f t="shared" si="2"/>
        <v>1032091</v>
      </c>
      <c r="Z56" s="53">
        <f t="shared" si="3"/>
        <v>4181920.67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22.15</v>
      </c>
      <c r="F57" s="42">
        <v>22.15</v>
      </c>
      <c r="G57" s="43">
        <v>-0.85000000000000142</v>
      </c>
      <c r="H57" s="43">
        <v>-3.6956521739130501</v>
      </c>
      <c r="I57" s="44">
        <v>1751852</v>
      </c>
      <c r="J57" s="62">
        <v>39683834.25</v>
      </c>
      <c r="K57" s="46">
        <v>1.1415525114155223E-2</v>
      </c>
      <c r="L57" s="47"/>
      <c r="V57" s="7" t="str">
        <f t="shared" si="1"/>
        <v>HONYFLOUR</v>
      </c>
      <c r="W57" s="52">
        <f t="shared" si="12"/>
        <v>-3.6956521739130499E-2</v>
      </c>
      <c r="X57" s="52">
        <f t="shared" si="13"/>
        <v>1.1415525114155223E-2</v>
      </c>
      <c r="Y57" s="53">
        <f t="shared" si="2"/>
        <v>1751852</v>
      </c>
      <c r="Z57" s="53">
        <f t="shared" si="3"/>
        <v>39683834.25</v>
      </c>
    </row>
    <row r="58" spans="2:26" x14ac:dyDescent="0.3">
      <c r="B58" s="60" t="s">
        <v>79</v>
      </c>
      <c r="C58" s="41">
        <v>35.799999999999997</v>
      </c>
      <c r="D58" s="61">
        <v>32.25</v>
      </c>
      <c r="E58" s="61">
        <v>32.25</v>
      </c>
      <c r="F58" s="42">
        <v>32.25</v>
      </c>
      <c r="G58" s="43">
        <v>-3.5499999999999972</v>
      </c>
      <c r="H58" s="43">
        <v>-9.9162011173184279</v>
      </c>
      <c r="I58" s="44">
        <v>535273</v>
      </c>
      <c r="J58" s="62">
        <v>17646707.550000001</v>
      </c>
      <c r="K58" s="46">
        <v>-0.23031026252983289</v>
      </c>
      <c r="L58" s="47"/>
      <c r="V58" s="7" t="str">
        <f t="shared" si="1"/>
        <v>IKEJAHOTEL</v>
      </c>
      <c r="W58" s="52">
        <f t="shared" si="12"/>
        <v>-9.9162011173184281E-2</v>
      </c>
      <c r="X58" s="52">
        <f t="shared" si="13"/>
        <v>-0.23031026252983289</v>
      </c>
      <c r="Y58" s="53">
        <f t="shared" si="2"/>
        <v>535273</v>
      </c>
      <c r="Z58" s="53">
        <f t="shared" si="3"/>
        <v>17646707.550000001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44602</v>
      </c>
      <c r="J59" s="62">
        <v>1562399.5</v>
      </c>
      <c r="K59" s="46">
        <v>8.9062500000000044E-2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8.9062500000000044E-2</v>
      </c>
      <c r="Y59" s="53">
        <f t="shared" si="2"/>
        <v>44602</v>
      </c>
      <c r="Z59" s="53">
        <f t="shared" si="3"/>
        <v>1562399.5</v>
      </c>
    </row>
    <row r="60" spans="2:26" x14ac:dyDescent="0.3">
      <c r="B60" s="60" t="s">
        <v>81</v>
      </c>
      <c r="C60" s="41">
        <v>8.4499999999999993</v>
      </c>
      <c r="D60" s="61">
        <v>9</v>
      </c>
      <c r="E60" s="61">
        <v>9</v>
      </c>
      <c r="F60" s="42">
        <v>9</v>
      </c>
      <c r="G60" s="43">
        <v>0.55000000000000071</v>
      </c>
      <c r="H60" s="43">
        <v>6.5088757396449797</v>
      </c>
      <c r="I60" s="44">
        <v>538784</v>
      </c>
      <c r="J60" s="62">
        <v>4884016.3499999996</v>
      </c>
      <c r="K60" s="46">
        <v>0.28571428571428581</v>
      </c>
      <c r="V60" s="7" t="str">
        <f t="shared" si="1"/>
        <v>INFINITY</v>
      </c>
      <c r="W60" s="52">
        <f t="shared" si="12"/>
        <v>6.5088757396449801E-2</v>
      </c>
      <c r="X60" s="52">
        <f t="shared" si="13"/>
        <v>0.28571428571428581</v>
      </c>
      <c r="Y60" s="53">
        <f t="shared" si="2"/>
        <v>538784</v>
      </c>
      <c r="Z60" s="53">
        <f t="shared" si="3"/>
        <v>4884016.3499999996</v>
      </c>
    </row>
    <row r="61" spans="2:26" x14ac:dyDescent="0.3">
      <c r="B61" s="60" t="s">
        <v>82</v>
      </c>
      <c r="C61" s="41">
        <v>14.5</v>
      </c>
      <c r="D61" s="61">
        <v>14.5</v>
      </c>
      <c r="E61" s="61">
        <v>14</v>
      </c>
      <c r="F61" s="42">
        <v>14</v>
      </c>
      <c r="G61" s="43">
        <v>-0.5</v>
      </c>
      <c r="H61" s="43">
        <v>-3.4482758620689653</v>
      </c>
      <c r="I61" s="44">
        <v>3939969</v>
      </c>
      <c r="J61" s="62">
        <v>55918019.5</v>
      </c>
      <c r="K61" s="46">
        <v>0</v>
      </c>
      <c r="L61" s="47"/>
      <c r="V61" s="7" t="str">
        <f t="shared" si="1"/>
        <v>INTBREW</v>
      </c>
      <c r="W61" s="52">
        <f t="shared" si="12"/>
        <v>-3.4482758620689655E-2</v>
      </c>
      <c r="X61" s="52">
        <f t="shared" si="13"/>
        <v>0</v>
      </c>
      <c r="Y61" s="53">
        <f t="shared" si="2"/>
        <v>3939969</v>
      </c>
      <c r="Z61" s="53">
        <f t="shared" si="3"/>
        <v>55918019.5</v>
      </c>
    </row>
    <row r="62" spans="2:26" x14ac:dyDescent="0.3">
      <c r="B62" s="60" t="s">
        <v>83</v>
      </c>
      <c r="C62" s="41">
        <v>3.25</v>
      </c>
      <c r="D62" s="41">
        <v>3</v>
      </c>
      <c r="E62" s="41">
        <v>3</v>
      </c>
      <c r="F62" s="42">
        <v>3</v>
      </c>
      <c r="G62" s="43">
        <v>-0.25</v>
      </c>
      <c r="H62" s="43">
        <v>-7.6923076923076925</v>
      </c>
      <c r="I62" s="44">
        <v>1056271</v>
      </c>
      <c r="J62" s="62">
        <v>3220831.79</v>
      </c>
      <c r="K62" s="46">
        <v>0.19999999999999996</v>
      </c>
      <c r="L62" s="47"/>
      <c r="V62" s="7" t="str">
        <f t="shared" si="1"/>
        <v>INTENEGINS</v>
      </c>
      <c r="W62" s="52">
        <f t="shared" si="12"/>
        <v>-7.6923076923076927E-2</v>
      </c>
      <c r="X62" s="52">
        <f t="shared" si="13"/>
        <v>0.19999999999999996</v>
      </c>
      <c r="Y62" s="53">
        <f t="shared" si="2"/>
        <v>1056271</v>
      </c>
      <c r="Z62" s="53">
        <f t="shared" si="3"/>
        <v>3220831.79</v>
      </c>
    </row>
    <row r="63" spans="2:26" x14ac:dyDescent="0.3">
      <c r="B63" s="60" t="s">
        <v>84</v>
      </c>
      <c r="C63" s="41">
        <v>8.25</v>
      </c>
      <c r="D63" s="61">
        <v>8.4</v>
      </c>
      <c r="E63" s="61">
        <v>8.01</v>
      </c>
      <c r="F63" s="42">
        <v>8.06</v>
      </c>
      <c r="G63" s="43">
        <v>-0.1899999999999995</v>
      </c>
      <c r="H63" s="43">
        <v>-2.303030303030297</v>
      </c>
      <c r="I63" s="44">
        <v>12922060</v>
      </c>
      <c r="J63" s="62">
        <v>105636244.84999999</v>
      </c>
      <c r="K63" s="46">
        <v>0.77142857142857157</v>
      </c>
      <c r="L63" s="47"/>
      <c r="V63" s="7" t="str">
        <f t="shared" si="1"/>
        <v>JAIZBANK</v>
      </c>
      <c r="W63" s="52">
        <f t="shared" si="12"/>
        <v>-2.303030303030297E-2</v>
      </c>
      <c r="X63" s="52">
        <f t="shared" si="13"/>
        <v>0.77142857142857157</v>
      </c>
      <c r="Y63" s="53">
        <f t="shared" si="2"/>
        <v>12922060</v>
      </c>
      <c r="Z63" s="53">
        <f t="shared" si="3"/>
        <v>105636244.84999999</v>
      </c>
    </row>
    <row r="64" spans="2:26" x14ac:dyDescent="0.3">
      <c r="B64" s="60" t="s">
        <v>85</v>
      </c>
      <c r="C64" s="41">
        <v>2.59</v>
      </c>
      <c r="D64" s="61">
        <v>2.68</v>
      </c>
      <c r="E64" s="61">
        <v>2.6</v>
      </c>
      <c r="F64" s="42">
        <v>2.68</v>
      </c>
      <c r="G64" s="43">
        <v>9.0000000000000302E-2</v>
      </c>
      <c r="H64" s="43">
        <v>3.4749034749034866</v>
      </c>
      <c r="I64" s="44">
        <v>28786471</v>
      </c>
      <c r="J64" s="62">
        <v>76278005.620000005</v>
      </c>
      <c r="K64" s="46">
        <v>0.16017316017316019</v>
      </c>
      <c r="L64" s="47"/>
      <c r="V64" s="7" t="str">
        <f t="shared" si="1"/>
        <v>JAPAULGOLD</v>
      </c>
      <c r="W64" s="52">
        <f t="shared" si="12"/>
        <v>3.4749034749034867E-2</v>
      </c>
      <c r="X64" s="52">
        <f t="shared" si="13"/>
        <v>0.16017316017316019</v>
      </c>
      <c r="Y64" s="53">
        <f t="shared" si="2"/>
        <v>28786471</v>
      </c>
      <c r="Z64" s="53">
        <f t="shared" si="3"/>
        <v>76278005.620000005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392563</v>
      </c>
      <c r="J65" s="62">
        <v>66428150.100000001</v>
      </c>
      <c r="K65" s="46">
        <v>0.19032047089601045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0.19032047089601045</v>
      </c>
      <c r="Y65" s="53">
        <f t="shared" si="2"/>
        <v>392563</v>
      </c>
      <c r="Z65" s="53">
        <f t="shared" si="3"/>
        <v>66428150.100000001</v>
      </c>
    </row>
    <row r="66" spans="1:26" x14ac:dyDescent="0.3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220498</v>
      </c>
      <c r="J66" s="62">
        <v>1576429.4</v>
      </c>
      <c r="K66" s="46">
        <v>0.42857142857142838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0.42857142857142838</v>
      </c>
      <c r="Y66" s="53">
        <f t="shared" si="2"/>
        <v>220498</v>
      </c>
      <c r="Z66" s="53">
        <f t="shared" si="3"/>
        <v>1576429.4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56414</v>
      </c>
      <c r="J67" s="62">
        <v>401240.45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56414</v>
      </c>
      <c r="Z67" s="53">
        <f t="shared" si="3"/>
        <v>401240.45</v>
      </c>
    </row>
    <row r="68" spans="1:26" x14ac:dyDescent="0.3">
      <c r="B68" s="60" t="s">
        <v>89</v>
      </c>
      <c r="C68" s="41">
        <v>2.5</v>
      </c>
      <c r="D68" s="61">
        <v>2.5</v>
      </c>
      <c r="E68" s="61">
        <v>2.4700000000000002</v>
      </c>
      <c r="F68" s="42">
        <v>2.4700000000000002</v>
      </c>
      <c r="G68" s="43">
        <v>-2.9999999999999805E-2</v>
      </c>
      <c r="H68" s="43">
        <v>-1.1999999999999922</v>
      </c>
      <c r="I68" s="44">
        <v>5125987</v>
      </c>
      <c r="J68" s="62">
        <v>12752657.210000001</v>
      </c>
      <c r="K68" s="46">
        <v>8.1632653061225469E-3</v>
      </c>
      <c r="L68" s="47"/>
      <c r="V68" s="7" t="str">
        <f t="shared" si="1"/>
        <v>LASACO</v>
      </c>
      <c r="W68" s="52">
        <f t="shared" si="12"/>
        <v>-1.1999999999999922E-2</v>
      </c>
      <c r="X68" s="52">
        <f t="shared" si="13"/>
        <v>8.1632653061225469E-3</v>
      </c>
      <c r="Y68" s="53">
        <f t="shared" si="2"/>
        <v>5125987</v>
      </c>
      <c r="Z68" s="53">
        <f t="shared" si="3"/>
        <v>12752657.210000001</v>
      </c>
    </row>
    <row r="69" spans="1:26" x14ac:dyDescent="0.3">
      <c r="B69" s="60" t="s">
        <v>90</v>
      </c>
      <c r="C69" s="41">
        <v>9</v>
      </c>
      <c r="D69" s="61">
        <v>9</v>
      </c>
      <c r="E69" s="61">
        <v>9</v>
      </c>
      <c r="F69" s="42">
        <v>9</v>
      </c>
      <c r="G69" s="43">
        <v>0</v>
      </c>
      <c r="H69" s="43">
        <v>0</v>
      </c>
      <c r="I69" s="44">
        <v>1095826</v>
      </c>
      <c r="J69" s="62">
        <v>9431531.3499999996</v>
      </c>
      <c r="K69" s="46">
        <v>0.37404580152671763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0.37404580152671763</v>
      </c>
      <c r="Y69" s="53">
        <f t="shared" si="2"/>
        <v>1095826</v>
      </c>
      <c r="Z69" s="53">
        <f t="shared" si="3"/>
        <v>9431531.3499999996</v>
      </c>
    </row>
    <row r="70" spans="1:26" x14ac:dyDescent="0.3">
      <c r="B70" s="60" t="s">
        <v>91</v>
      </c>
      <c r="C70" s="41">
        <v>6</v>
      </c>
      <c r="D70" s="41">
        <v>5.95</v>
      </c>
      <c r="E70" s="41">
        <v>5.95</v>
      </c>
      <c r="F70" s="42">
        <v>5.95</v>
      </c>
      <c r="G70" s="43">
        <v>-4.9999999999999822E-2</v>
      </c>
      <c r="H70" s="43">
        <v>-0.83333333333333037</v>
      </c>
      <c r="I70" s="44">
        <v>909336</v>
      </c>
      <c r="J70" s="62">
        <v>5402989.9500000002</v>
      </c>
      <c r="K70" s="46">
        <v>0.12476370510396984</v>
      </c>
      <c r="L70" s="47"/>
      <c r="V70" s="7" t="str">
        <f t="shared" si="1"/>
        <v>LEGENDINT</v>
      </c>
      <c r="W70" s="52">
        <f t="shared" si="12"/>
        <v>-8.3333333333333037E-3</v>
      </c>
      <c r="X70" s="52">
        <f t="shared" si="13"/>
        <v>0.12476370510396984</v>
      </c>
      <c r="Y70" s="53">
        <f t="shared" si="2"/>
        <v>909336</v>
      </c>
      <c r="Z70" s="53">
        <f t="shared" si="3"/>
        <v>5402989.9500000002</v>
      </c>
    </row>
    <row r="71" spans="1:26" x14ac:dyDescent="0.3">
      <c r="B71" s="60" t="s">
        <v>92</v>
      </c>
      <c r="C71" s="41">
        <v>1.78</v>
      </c>
      <c r="D71" s="41">
        <v>1.8</v>
      </c>
      <c r="E71" s="41">
        <v>1.75</v>
      </c>
      <c r="F71" s="42">
        <v>1.78</v>
      </c>
      <c r="G71" s="43">
        <v>0</v>
      </c>
      <c r="H71" s="43">
        <v>0</v>
      </c>
      <c r="I71" s="44">
        <v>5089220</v>
      </c>
      <c r="J71" s="62">
        <v>9023473.1899999995</v>
      </c>
      <c r="K71" s="46">
        <v>0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0</v>
      </c>
      <c r="Y71" s="53">
        <f t="shared" si="2"/>
        <v>5089220</v>
      </c>
      <c r="Z71" s="53">
        <f t="shared" si="3"/>
        <v>9023473.1899999995</v>
      </c>
    </row>
    <row r="72" spans="1:26" x14ac:dyDescent="0.3">
      <c r="B72" s="60" t="s">
        <v>93</v>
      </c>
      <c r="C72" s="41">
        <v>7</v>
      </c>
      <c r="D72" s="41">
        <v>7</v>
      </c>
      <c r="E72" s="41">
        <v>6.7</v>
      </c>
      <c r="F72" s="42">
        <v>7</v>
      </c>
      <c r="G72" s="43">
        <v>0</v>
      </c>
      <c r="H72" s="43">
        <v>0</v>
      </c>
      <c r="I72" s="44">
        <v>1673356</v>
      </c>
      <c r="J72" s="62">
        <v>11581884.050000001</v>
      </c>
      <c r="K72" s="46">
        <v>0.1570247933884299</v>
      </c>
      <c r="L72" s="47"/>
      <c r="V72" s="7" t="str">
        <f t="shared" si="1"/>
        <v>LIVESTOCK</v>
      </c>
      <c r="W72" s="52">
        <f t="shared" si="12"/>
        <v>0</v>
      </c>
      <c r="X72" s="52">
        <f t="shared" si="13"/>
        <v>0.1570247933884299</v>
      </c>
      <c r="Y72" s="53">
        <f t="shared" si="2"/>
        <v>1673356</v>
      </c>
      <c r="Z72" s="53">
        <f t="shared" si="3"/>
        <v>11581884.050000001</v>
      </c>
    </row>
    <row r="73" spans="1:26" x14ac:dyDescent="0.3">
      <c r="B73" s="60" t="s">
        <v>94</v>
      </c>
      <c r="C73" s="41">
        <v>5.15</v>
      </c>
      <c r="D73" s="41">
        <v>4.6500000000000004</v>
      </c>
      <c r="E73" s="41">
        <v>4.6399999999999997</v>
      </c>
      <c r="F73" s="42">
        <v>4.6399999999999997</v>
      </c>
      <c r="G73" s="43">
        <v>-0.51000000000000068</v>
      </c>
      <c r="H73" s="43">
        <v>-9.9029126213592367</v>
      </c>
      <c r="I73" s="44">
        <v>1536077</v>
      </c>
      <c r="J73" s="62">
        <v>7238205.0800000001</v>
      </c>
      <c r="K73" s="46">
        <v>0.34492753623188399</v>
      </c>
      <c r="L73" s="47"/>
      <c r="V73" s="7" t="str">
        <f t="shared" ref="V73:V136" si="16">IF(ISTEXT(B73),B73,"")</f>
        <v>LIVINGTRUST</v>
      </c>
      <c r="W73" s="52">
        <f t="shared" si="12"/>
        <v>-9.9029126213592361E-2</v>
      </c>
      <c r="X73" s="52">
        <f t="shared" si="13"/>
        <v>0.34492753623188399</v>
      </c>
      <c r="Y73" s="53">
        <f t="shared" ref="Y73:Y136" si="17">IF(ISTEXT(B73),I73,"")</f>
        <v>1536077</v>
      </c>
      <c r="Z73" s="53">
        <f t="shared" ref="Z73:Z136" si="18">IF(ISTEXT(B73),J73,"")</f>
        <v>7238205.0800000001</v>
      </c>
    </row>
    <row r="74" spans="1:26" x14ac:dyDescent="0.3">
      <c r="B74" s="60" t="s">
        <v>95</v>
      </c>
      <c r="C74" s="41">
        <v>14.92</v>
      </c>
      <c r="D74" s="61">
        <v>15.02</v>
      </c>
      <c r="E74" s="61">
        <v>15.02</v>
      </c>
      <c r="F74" s="42">
        <v>15.02</v>
      </c>
      <c r="G74" s="43">
        <v>9.9999999999999645E-2</v>
      </c>
      <c r="H74" s="43">
        <v>0.67024128686326834</v>
      </c>
      <c r="I74" s="44">
        <v>486795</v>
      </c>
      <c r="J74" s="62">
        <v>7232675.96</v>
      </c>
      <c r="K74" s="46">
        <v>9.6350364963503576E-2</v>
      </c>
      <c r="L74" s="47"/>
      <c r="V74" s="7" t="str">
        <f t="shared" si="16"/>
        <v>MANSARD</v>
      </c>
      <c r="W74" s="52">
        <f t="shared" ref="W74:W137" si="19">IF(ISTEXT(B74),H74,"")/100</f>
        <v>6.7024128686326836E-3</v>
      </c>
      <c r="X74" s="52">
        <f t="shared" ref="X74:X137" si="20">IF(ISTEXT(B74),K74,"")</f>
        <v>9.6350364963503576E-2</v>
      </c>
      <c r="Y74" s="53">
        <f t="shared" si="17"/>
        <v>486795</v>
      </c>
      <c r="Z74" s="53">
        <f t="shared" si="18"/>
        <v>7232675.96</v>
      </c>
    </row>
    <row r="75" spans="1:26" x14ac:dyDescent="0.3">
      <c r="B75" s="60" t="s">
        <v>96</v>
      </c>
      <c r="C75" s="41">
        <v>39.15</v>
      </c>
      <c r="D75" s="61">
        <v>35.25</v>
      </c>
      <c r="E75" s="61">
        <v>35.25</v>
      </c>
      <c r="F75" s="42">
        <v>35.25</v>
      </c>
      <c r="G75" s="43">
        <v>-3.8999999999999986</v>
      </c>
      <c r="H75" s="43">
        <v>-9.9616858237547863</v>
      </c>
      <c r="I75" s="44">
        <v>1703707</v>
      </c>
      <c r="J75" s="62">
        <v>60674710.200000003</v>
      </c>
      <c r="K75" s="46">
        <v>0.85526315789473695</v>
      </c>
      <c r="L75" s="47"/>
      <c r="V75" s="7" t="str">
        <f t="shared" si="16"/>
        <v>MAYBAKER</v>
      </c>
      <c r="W75" s="52">
        <f t="shared" si="19"/>
        <v>-9.9616858237547859E-2</v>
      </c>
      <c r="X75" s="52">
        <f t="shared" si="20"/>
        <v>0.85526315789473695</v>
      </c>
      <c r="Y75" s="53">
        <f t="shared" si="17"/>
        <v>1703707</v>
      </c>
      <c r="Z75" s="53">
        <f t="shared" si="18"/>
        <v>60674710.200000003</v>
      </c>
    </row>
    <row r="76" spans="1:26" x14ac:dyDescent="0.3">
      <c r="B76" s="60" t="s">
        <v>97</v>
      </c>
      <c r="C76" s="41">
        <v>4.1900000000000004</v>
      </c>
      <c r="D76" s="41">
        <v>4.3</v>
      </c>
      <c r="E76" s="41">
        <v>4.0999999999999996</v>
      </c>
      <c r="F76" s="42">
        <v>4.3</v>
      </c>
      <c r="G76" s="43">
        <v>0.10999999999999943</v>
      </c>
      <c r="H76" s="43">
        <v>2.6252983293555947</v>
      </c>
      <c r="I76" s="44">
        <v>9238101</v>
      </c>
      <c r="J76" s="62">
        <v>38940359.560000002</v>
      </c>
      <c r="K76" s="46">
        <v>0.38709677419354827</v>
      </c>
      <c r="L76" s="47"/>
      <c r="V76" s="7" t="str">
        <f t="shared" si="16"/>
        <v>MBENEFIT</v>
      </c>
      <c r="W76" s="52">
        <f t="shared" si="19"/>
        <v>2.6252983293555947E-2</v>
      </c>
      <c r="X76" s="52">
        <f t="shared" si="20"/>
        <v>0.38709677419354827</v>
      </c>
      <c r="Y76" s="53">
        <f t="shared" si="17"/>
        <v>9238101</v>
      </c>
      <c r="Z76" s="53">
        <f t="shared" si="18"/>
        <v>38940359.560000002</v>
      </c>
    </row>
    <row r="77" spans="1:26" x14ac:dyDescent="0.3">
      <c r="B77" s="60" t="s">
        <v>98</v>
      </c>
      <c r="C77" s="41">
        <v>7</v>
      </c>
      <c r="D77" s="61">
        <v>6.9</v>
      </c>
      <c r="E77" s="61">
        <v>6.3</v>
      </c>
      <c r="F77" s="42">
        <v>6.85</v>
      </c>
      <c r="G77" s="43">
        <v>-0.15000000000000036</v>
      </c>
      <c r="H77" s="43">
        <v>-2.1428571428571481</v>
      </c>
      <c r="I77" s="44">
        <v>5171709</v>
      </c>
      <c r="J77" s="62">
        <v>34227106.689999998</v>
      </c>
      <c r="K77" s="46">
        <v>1.09480122324159</v>
      </c>
      <c r="L77" s="47"/>
      <c r="V77" s="7" t="str">
        <f t="shared" si="16"/>
        <v>MCNICHOLS</v>
      </c>
      <c r="W77" s="52">
        <f t="shared" si="19"/>
        <v>-2.1428571428571481E-2</v>
      </c>
      <c r="X77" s="52">
        <f t="shared" si="20"/>
        <v>1.09480122324159</v>
      </c>
      <c r="Y77" s="53">
        <f t="shared" si="17"/>
        <v>5171709</v>
      </c>
      <c r="Z77" s="53">
        <f t="shared" si="18"/>
        <v>34227106.689999998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309461</v>
      </c>
      <c r="J78" s="62">
        <v>28965773.100000001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309461</v>
      </c>
      <c r="Z78" s="53">
        <f t="shared" si="18"/>
        <v>28965773.100000001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109593</v>
      </c>
      <c r="J79" s="62">
        <v>2155483.25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109593</v>
      </c>
      <c r="Z79" s="53">
        <f t="shared" si="18"/>
        <v>2155483.25</v>
      </c>
    </row>
    <row r="80" spans="1:26" x14ac:dyDescent="0.3">
      <c r="A80" t="s">
        <v>45</v>
      </c>
      <c r="B80" s="60" t="s">
        <v>101</v>
      </c>
      <c r="C80" s="41">
        <v>9.09</v>
      </c>
      <c r="D80" s="41">
        <v>9.99</v>
      </c>
      <c r="E80" s="41">
        <v>9.99</v>
      </c>
      <c r="F80" s="42">
        <v>9.99</v>
      </c>
      <c r="G80" s="43">
        <v>0.90000000000000036</v>
      </c>
      <c r="H80" s="43">
        <v>9.9009900990099062</v>
      </c>
      <c r="I80" s="44">
        <v>374500</v>
      </c>
      <c r="J80" s="62">
        <v>3741255</v>
      </c>
      <c r="K80" s="46">
        <v>0.93980582524271838</v>
      </c>
      <c r="L80" s="47"/>
      <c r="V80" s="7" t="str">
        <f t="shared" si="16"/>
        <v>MORISON</v>
      </c>
      <c r="W80" s="52">
        <f t="shared" si="19"/>
        <v>9.9009900990099056E-2</v>
      </c>
      <c r="X80" s="52">
        <f t="shared" si="20"/>
        <v>0.93980582524271838</v>
      </c>
      <c r="Y80" s="53">
        <f t="shared" si="17"/>
        <v>374500</v>
      </c>
      <c r="Z80" s="53">
        <f t="shared" si="18"/>
        <v>3741255</v>
      </c>
    </row>
    <row r="81" spans="2:26" x14ac:dyDescent="0.3">
      <c r="B81" s="60" t="s">
        <v>102</v>
      </c>
      <c r="C81" s="41">
        <v>580</v>
      </c>
      <c r="D81" s="41">
        <v>572</v>
      </c>
      <c r="E81" s="41">
        <v>572</v>
      </c>
      <c r="F81" s="42">
        <v>572</v>
      </c>
      <c r="G81" s="43">
        <v>-8</v>
      </c>
      <c r="H81" s="43">
        <v>-1.3793103448275863</v>
      </c>
      <c r="I81" s="44">
        <v>2654423</v>
      </c>
      <c r="J81" s="62">
        <v>1516266959.9000001</v>
      </c>
      <c r="K81" s="46">
        <v>0.11937377690802342</v>
      </c>
      <c r="L81" s="47"/>
      <c r="V81" s="7" t="str">
        <f t="shared" si="16"/>
        <v>MTNN</v>
      </c>
      <c r="W81" s="52">
        <f t="shared" si="19"/>
        <v>-1.3793103448275864E-2</v>
      </c>
      <c r="X81" s="52">
        <f t="shared" si="20"/>
        <v>0.11937377690802342</v>
      </c>
      <c r="Y81" s="53">
        <f t="shared" si="17"/>
        <v>2654423</v>
      </c>
      <c r="Z81" s="53">
        <f t="shared" si="18"/>
        <v>1516266959.9000001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196690</v>
      </c>
      <c r="J82" s="62">
        <v>5005760.5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196690</v>
      </c>
      <c r="Z82" s="53">
        <f t="shared" si="18"/>
        <v>5005760.5</v>
      </c>
    </row>
    <row r="83" spans="2:26" x14ac:dyDescent="0.3">
      <c r="B83" s="60" t="s">
        <v>104</v>
      </c>
      <c r="C83" s="41">
        <v>110</v>
      </c>
      <c r="D83" s="41">
        <v>117.9</v>
      </c>
      <c r="E83" s="41">
        <v>110.4</v>
      </c>
      <c r="F83" s="42">
        <v>115</v>
      </c>
      <c r="G83" s="43">
        <v>5</v>
      </c>
      <c r="H83" s="43">
        <v>4.5454545454545459</v>
      </c>
      <c r="I83" s="44">
        <v>5942184</v>
      </c>
      <c r="J83" s="62">
        <v>668499231.10000002</v>
      </c>
      <c r="K83" s="46">
        <v>6.4814814814814881E-2</v>
      </c>
      <c r="L83" s="47"/>
      <c r="V83" s="7" t="str">
        <f t="shared" si="16"/>
        <v>NAHCO</v>
      </c>
      <c r="W83" s="52">
        <f t="shared" si="19"/>
        <v>4.5454545454545456E-2</v>
      </c>
      <c r="X83" s="52">
        <f t="shared" si="20"/>
        <v>6.4814814814814881E-2</v>
      </c>
      <c r="Y83" s="53">
        <f t="shared" si="17"/>
        <v>5942184</v>
      </c>
      <c r="Z83" s="53">
        <f t="shared" si="18"/>
        <v>668499231.10000002</v>
      </c>
    </row>
    <row r="84" spans="2:26" x14ac:dyDescent="0.3">
      <c r="B84" s="60" t="s">
        <v>105</v>
      </c>
      <c r="C84" s="41">
        <v>114</v>
      </c>
      <c r="D84" s="41">
        <v>114</v>
      </c>
      <c r="E84" s="41">
        <v>114</v>
      </c>
      <c r="F84" s="42">
        <v>114</v>
      </c>
      <c r="G84" s="43">
        <v>0</v>
      </c>
      <c r="H84" s="43">
        <v>0</v>
      </c>
      <c r="I84" s="44">
        <v>691406</v>
      </c>
      <c r="J84" s="62">
        <v>77793104.099999994</v>
      </c>
      <c r="K84" s="46">
        <v>6.0465116279069697E-2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6.0465116279069697E-2</v>
      </c>
      <c r="Y84" s="53">
        <f t="shared" si="17"/>
        <v>691406</v>
      </c>
      <c r="Z84" s="53">
        <f t="shared" si="18"/>
        <v>77793104.099999994</v>
      </c>
    </row>
    <row r="85" spans="2:26" x14ac:dyDescent="0.3">
      <c r="B85" s="60" t="s">
        <v>106</v>
      </c>
      <c r="C85" s="41">
        <v>78</v>
      </c>
      <c r="D85" s="41">
        <v>78</v>
      </c>
      <c r="E85" s="41">
        <v>78</v>
      </c>
      <c r="F85" s="42">
        <v>78</v>
      </c>
      <c r="G85" s="43">
        <v>0</v>
      </c>
      <c r="H85" s="43">
        <v>0</v>
      </c>
      <c r="I85" s="44">
        <v>510945</v>
      </c>
      <c r="J85" s="62">
        <v>40975221.600000001</v>
      </c>
      <c r="K85" s="46">
        <v>3.5856573705179251E-2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3.5856573705179251E-2</v>
      </c>
      <c r="Y85" s="53">
        <f t="shared" si="17"/>
        <v>510945</v>
      </c>
      <c r="Z85" s="53">
        <f t="shared" si="18"/>
        <v>40975221.600000001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330701</v>
      </c>
      <c r="J86" s="62">
        <v>63937020</v>
      </c>
      <c r="K86" s="46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330701</v>
      </c>
      <c r="Z86" s="53">
        <f t="shared" si="18"/>
        <v>63937020</v>
      </c>
    </row>
    <row r="87" spans="2:26" x14ac:dyDescent="0.3">
      <c r="B87" s="60" t="s">
        <v>108</v>
      </c>
      <c r="C87" s="41">
        <v>10.8</v>
      </c>
      <c r="D87" s="41">
        <v>10.8</v>
      </c>
      <c r="E87" s="41">
        <v>9.8000000000000007</v>
      </c>
      <c r="F87" s="42">
        <v>10.5</v>
      </c>
      <c r="G87" s="43">
        <v>-0.30000000000000071</v>
      </c>
      <c r="H87" s="43">
        <v>-2.7777777777777843</v>
      </c>
      <c r="I87" s="44">
        <v>58125692</v>
      </c>
      <c r="J87" s="62">
        <v>590602963.14999998</v>
      </c>
      <c r="K87" s="46">
        <v>0.81034482758620685</v>
      </c>
      <c r="L87" s="47"/>
      <c r="V87" s="7" t="str">
        <f t="shared" si="16"/>
        <v>NEIMETH</v>
      </c>
      <c r="W87" s="52">
        <f t="shared" si="19"/>
        <v>-2.7777777777777842E-2</v>
      </c>
      <c r="X87" s="52">
        <f t="shared" si="20"/>
        <v>0.81034482758620685</v>
      </c>
      <c r="Y87" s="53">
        <f t="shared" si="17"/>
        <v>58125692</v>
      </c>
      <c r="Z87" s="53">
        <f t="shared" si="18"/>
        <v>590602963.14999998</v>
      </c>
    </row>
    <row r="88" spans="2:26" x14ac:dyDescent="0.3">
      <c r="B88" s="60" t="s">
        <v>109</v>
      </c>
      <c r="C88" s="41">
        <v>32.200000000000003</v>
      </c>
      <c r="D88" s="41">
        <v>31.1</v>
      </c>
      <c r="E88" s="41">
        <v>30</v>
      </c>
      <c r="F88" s="42">
        <v>30.05</v>
      </c>
      <c r="G88" s="43">
        <v>-2.1500000000000021</v>
      </c>
      <c r="H88" s="43">
        <v>-6.6770186335403787</v>
      </c>
      <c r="I88" s="44">
        <v>6135394</v>
      </c>
      <c r="J88" s="62">
        <v>185334568</v>
      </c>
      <c r="K88" s="46">
        <v>0.12126865671641784</v>
      </c>
      <c r="L88" s="47"/>
      <c r="V88" s="7" t="str">
        <f t="shared" si="16"/>
        <v>NEM</v>
      </c>
      <c r="W88" s="52">
        <f t="shared" si="19"/>
        <v>-6.6770186335403783E-2</v>
      </c>
      <c r="X88" s="52">
        <f t="shared" si="20"/>
        <v>0.12126865671641784</v>
      </c>
      <c r="Y88" s="53">
        <f t="shared" si="17"/>
        <v>6135394</v>
      </c>
      <c r="Z88" s="53">
        <f t="shared" si="18"/>
        <v>185334568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19328</v>
      </c>
      <c r="J89" s="62">
        <v>38470650.299999997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19328</v>
      </c>
      <c r="Z89" s="53">
        <f t="shared" si="18"/>
        <v>38470650.299999997</v>
      </c>
    </row>
    <row r="90" spans="2:26" x14ac:dyDescent="0.3">
      <c r="B90" s="60" t="s">
        <v>111</v>
      </c>
      <c r="C90" s="41">
        <v>82</v>
      </c>
      <c r="D90" s="61">
        <v>82</v>
      </c>
      <c r="E90" s="61">
        <v>82</v>
      </c>
      <c r="F90" s="42">
        <v>82</v>
      </c>
      <c r="G90" s="43">
        <v>0</v>
      </c>
      <c r="H90" s="43">
        <v>0</v>
      </c>
      <c r="I90" s="44">
        <v>920542</v>
      </c>
      <c r="J90" s="62">
        <v>75340787.150000006</v>
      </c>
      <c r="K90" s="46">
        <v>0.17142857142857149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0.17142857142857149</v>
      </c>
      <c r="Y90" s="53">
        <f t="shared" si="17"/>
        <v>920542</v>
      </c>
      <c r="Z90" s="53">
        <f t="shared" si="18"/>
        <v>75340787.150000006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280559</v>
      </c>
      <c r="J91" s="62">
        <v>35462976.5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280559</v>
      </c>
      <c r="Z91" s="53">
        <f t="shared" si="18"/>
        <v>35462976.5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26504</v>
      </c>
      <c r="J92" s="62">
        <v>2011653.6</v>
      </c>
      <c r="K92" s="46">
        <v>0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0</v>
      </c>
      <c r="Y92" s="53">
        <f t="shared" si="17"/>
        <v>26504</v>
      </c>
      <c r="Z92" s="53">
        <f t="shared" si="18"/>
        <v>2011653.6</v>
      </c>
    </row>
    <row r="93" spans="2:26" x14ac:dyDescent="0.3">
      <c r="B93" s="60" t="s">
        <v>114</v>
      </c>
      <c r="C93" s="41">
        <v>5.8</v>
      </c>
      <c r="D93" s="41">
        <v>6.16</v>
      </c>
      <c r="E93" s="41">
        <v>5.5</v>
      </c>
      <c r="F93" s="42">
        <v>5.55</v>
      </c>
      <c r="G93" s="43">
        <v>-0.25</v>
      </c>
      <c r="H93" s="43">
        <v>-4.3103448275862073</v>
      </c>
      <c r="I93" s="44">
        <v>9350520</v>
      </c>
      <c r="J93" s="62">
        <v>53866795.189999998</v>
      </c>
      <c r="K93" s="46">
        <v>0.49595687331536387</v>
      </c>
      <c r="L93" s="47"/>
      <c r="V93" s="7" t="str">
        <f t="shared" si="16"/>
        <v>NPFMCRFBK</v>
      </c>
      <c r="W93" s="52">
        <f t="shared" si="19"/>
        <v>-4.3103448275862072E-2</v>
      </c>
      <c r="X93" s="52">
        <f t="shared" si="20"/>
        <v>0.49595687331536387</v>
      </c>
      <c r="Y93" s="53">
        <f t="shared" si="17"/>
        <v>9350520</v>
      </c>
      <c r="Z93" s="53">
        <f t="shared" si="18"/>
        <v>53866795.189999998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16274</v>
      </c>
      <c r="J94" s="62">
        <v>1843844.2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16274</v>
      </c>
      <c r="Z94" s="53">
        <f t="shared" si="18"/>
        <v>1843844.2</v>
      </c>
    </row>
    <row r="95" spans="2:26" x14ac:dyDescent="0.3">
      <c r="B95" s="60" t="s">
        <v>116</v>
      </c>
      <c r="C95" s="41">
        <v>0.98</v>
      </c>
      <c r="D95" s="61">
        <v>0.98</v>
      </c>
      <c r="E95" s="61">
        <v>0.94</v>
      </c>
      <c r="F95" s="42">
        <v>0.96</v>
      </c>
      <c r="G95" s="43">
        <v>-2.0000000000000018E-2</v>
      </c>
      <c r="H95" s="43">
        <v>-2.0408163265306141</v>
      </c>
      <c r="I95" s="44">
        <v>13615361</v>
      </c>
      <c r="J95" s="62">
        <v>13136946.32</v>
      </c>
      <c r="K95" s="46">
        <v>0.26315789473684204</v>
      </c>
      <c r="L95" s="47"/>
      <c r="V95" s="7" t="str">
        <f t="shared" si="16"/>
        <v>NSLTECH</v>
      </c>
      <c r="W95" s="52">
        <f t="shared" si="19"/>
        <v>-2.0408163265306142E-2</v>
      </c>
      <c r="X95" s="52">
        <f t="shared" si="20"/>
        <v>0.26315789473684204</v>
      </c>
      <c r="Y95" s="53">
        <f t="shared" si="17"/>
        <v>13615361</v>
      </c>
      <c r="Z95" s="53">
        <f t="shared" si="18"/>
        <v>13136946.32</v>
      </c>
    </row>
    <row r="96" spans="2:26" x14ac:dyDescent="0.3">
      <c r="B96" s="60" t="s">
        <v>117</v>
      </c>
      <c r="C96" s="41">
        <v>40</v>
      </c>
      <c r="D96" s="41">
        <v>39.9</v>
      </c>
      <c r="E96" s="41">
        <v>39.549999999999997</v>
      </c>
      <c r="F96" s="42">
        <v>39.549999999999997</v>
      </c>
      <c r="G96" s="43">
        <v>-0.45000000000000284</v>
      </c>
      <c r="H96" s="43">
        <v>-1.1250000000000071</v>
      </c>
      <c r="I96" s="44">
        <v>2125472</v>
      </c>
      <c r="J96" s="62">
        <v>84114371.799999997</v>
      </c>
      <c r="K96" s="46">
        <v>-1.6169154228855898E-2</v>
      </c>
      <c r="L96" s="47"/>
      <c r="V96" s="7" t="str">
        <f t="shared" si="16"/>
        <v>OANDO</v>
      </c>
      <c r="W96" s="52">
        <f t="shared" si="19"/>
        <v>-1.1250000000000071E-2</v>
      </c>
      <c r="X96" s="52">
        <f t="shared" si="20"/>
        <v>-1.6169154228855898E-2</v>
      </c>
      <c r="Y96" s="53">
        <f t="shared" si="17"/>
        <v>2125472</v>
      </c>
      <c r="Z96" s="53">
        <f t="shared" si="18"/>
        <v>84114371.799999997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199034</v>
      </c>
      <c r="J97" s="62">
        <v>238292039.90000001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199034</v>
      </c>
      <c r="Z97" s="53">
        <f t="shared" si="18"/>
        <v>238292039.90000001</v>
      </c>
    </row>
    <row r="98" spans="2:26" x14ac:dyDescent="0.3">
      <c r="B98" s="60" t="s">
        <v>119</v>
      </c>
      <c r="C98" s="41">
        <v>2.2999999999999998</v>
      </c>
      <c r="D98" s="41">
        <v>2.5299999999999998</v>
      </c>
      <c r="E98" s="41">
        <v>2.25</v>
      </c>
      <c r="F98" s="42">
        <v>2.4900000000000002</v>
      </c>
      <c r="G98" s="43">
        <v>0.19000000000000039</v>
      </c>
      <c r="H98" s="43">
        <v>8.2608695652174085</v>
      </c>
      <c r="I98" s="44">
        <v>23985863</v>
      </c>
      <c r="J98" s="62">
        <v>59651175.969999999</v>
      </c>
      <c r="K98" s="46">
        <v>1.2035398230088501</v>
      </c>
      <c r="L98" s="47"/>
      <c r="V98" s="7" t="str">
        <f t="shared" si="16"/>
        <v>OMATEK</v>
      </c>
      <c r="W98" s="52">
        <f t="shared" si="19"/>
        <v>8.2608695652174088E-2</v>
      </c>
      <c r="X98" s="52">
        <f t="shared" si="20"/>
        <v>1.2035398230088501</v>
      </c>
      <c r="Y98" s="53">
        <f t="shared" si="17"/>
        <v>23985863</v>
      </c>
      <c r="Z98" s="53">
        <f t="shared" si="18"/>
        <v>59651175.969999999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92344</v>
      </c>
      <c r="J99" s="62">
        <v>147942233.80000001</v>
      </c>
      <c r="K99" s="46">
        <v>0.12758620689655165</v>
      </c>
      <c r="L99" s="47"/>
      <c r="V99" s="7" t="str">
        <f t="shared" si="16"/>
        <v>PRESCO</v>
      </c>
      <c r="W99" s="52">
        <f t="shared" si="19"/>
        <v>0</v>
      </c>
      <c r="X99" s="52">
        <f t="shared" si="20"/>
        <v>0.12758620689655165</v>
      </c>
      <c r="Y99" s="53">
        <f t="shared" si="17"/>
        <v>92344</v>
      </c>
      <c r="Z99" s="53">
        <f t="shared" si="18"/>
        <v>147942233.80000001</v>
      </c>
    </row>
    <row r="100" spans="2:26" x14ac:dyDescent="0.3">
      <c r="B100" s="60" t="s">
        <v>121</v>
      </c>
      <c r="C100" s="41">
        <v>1.76</v>
      </c>
      <c r="D100" s="41">
        <v>1.8</v>
      </c>
      <c r="E100" s="41">
        <v>1.71</v>
      </c>
      <c r="F100" s="42">
        <v>1.77</v>
      </c>
      <c r="G100" s="43">
        <v>1.0000000000000009E-2</v>
      </c>
      <c r="H100" s="43">
        <v>0.56818181818181868</v>
      </c>
      <c r="I100" s="44">
        <v>3963509</v>
      </c>
      <c r="J100" s="62">
        <v>6943622.9299999997</v>
      </c>
      <c r="K100" s="46">
        <v>0.120253164556962</v>
      </c>
      <c r="L100" s="47"/>
      <c r="V100" s="7" t="str">
        <f t="shared" si="16"/>
        <v>PRESTIGE</v>
      </c>
      <c r="W100" s="52">
        <f t="shared" si="19"/>
        <v>5.6818181818181872E-3</v>
      </c>
      <c r="X100" s="52">
        <f t="shared" si="20"/>
        <v>0.120253164556962</v>
      </c>
      <c r="Y100" s="53">
        <f t="shared" si="17"/>
        <v>3963509</v>
      </c>
      <c r="Z100" s="53">
        <f t="shared" si="18"/>
        <v>6943622.9299999997</v>
      </c>
    </row>
    <row r="101" spans="2:26" x14ac:dyDescent="0.3">
      <c r="B101" s="60" t="s">
        <v>122</v>
      </c>
      <c r="C101" s="41">
        <v>56</v>
      </c>
      <c r="D101" s="61">
        <v>56</v>
      </c>
      <c r="E101" s="61">
        <v>56</v>
      </c>
      <c r="F101" s="42">
        <v>56</v>
      </c>
      <c r="G101" s="43">
        <v>0</v>
      </c>
      <c r="H101" s="43">
        <v>0</v>
      </c>
      <c r="I101" s="44">
        <v>1520508</v>
      </c>
      <c r="J101" s="62">
        <v>80867368.950000003</v>
      </c>
      <c r="K101" s="46">
        <v>0.2626832018038332</v>
      </c>
      <c r="L101" s="47"/>
      <c r="V101" s="7" t="str">
        <f t="shared" si="16"/>
        <v>PZ</v>
      </c>
      <c r="W101" s="52">
        <f t="shared" si="19"/>
        <v>0</v>
      </c>
      <c r="X101" s="52">
        <f t="shared" si="20"/>
        <v>0.2626832018038332</v>
      </c>
      <c r="Y101" s="53">
        <f t="shared" si="17"/>
        <v>1520508</v>
      </c>
      <c r="Z101" s="53">
        <f t="shared" si="18"/>
        <v>80867368.950000003</v>
      </c>
    </row>
    <row r="102" spans="2:26" x14ac:dyDescent="0.3">
      <c r="B102" s="60" t="s">
        <v>123</v>
      </c>
      <c r="C102" s="41">
        <v>19</v>
      </c>
      <c r="D102" s="41">
        <v>20.8</v>
      </c>
      <c r="E102" s="41">
        <v>18</v>
      </c>
      <c r="F102" s="42">
        <v>20.8</v>
      </c>
      <c r="G102" s="43">
        <v>1.8000000000000007</v>
      </c>
      <c r="H102" s="43">
        <v>9.4736842105263186</v>
      </c>
      <c r="I102" s="44">
        <v>1884230</v>
      </c>
      <c r="J102" s="62">
        <v>34899310.649999999</v>
      </c>
      <c r="K102" s="46">
        <v>1.3908045977011496</v>
      </c>
      <c r="L102" s="47"/>
      <c r="V102" s="7" t="str">
        <f t="shared" si="16"/>
        <v>REDSTAREX</v>
      </c>
      <c r="W102" s="52">
        <f t="shared" si="19"/>
        <v>9.4736842105263189E-2</v>
      </c>
      <c r="X102" s="52">
        <f t="shared" si="20"/>
        <v>1.3908045977011496</v>
      </c>
      <c r="Y102" s="53">
        <f t="shared" si="17"/>
        <v>1884230</v>
      </c>
      <c r="Z102" s="53">
        <f t="shared" si="18"/>
        <v>34899310.649999999</v>
      </c>
    </row>
    <row r="103" spans="2:26" x14ac:dyDescent="0.3">
      <c r="B103" s="60" t="s">
        <v>124</v>
      </c>
      <c r="C103" s="41">
        <v>1.23</v>
      </c>
      <c r="D103" s="41">
        <v>1.22</v>
      </c>
      <c r="E103" s="41">
        <v>1.1299999999999999</v>
      </c>
      <c r="F103" s="42">
        <v>1.18</v>
      </c>
      <c r="G103" s="43">
        <v>-5.0000000000000044E-2</v>
      </c>
      <c r="H103" s="43">
        <v>-4.0650406504065071</v>
      </c>
      <c r="I103" s="44">
        <v>14732482</v>
      </c>
      <c r="J103" s="62">
        <v>17291926.390000001</v>
      </c>
      <c r="K103" s="46">
        <v>9.259259259259256E-2</v>
      </c>
      <c r="L103" s="47"/>
      <c r="V103" s="7" t="str">
        <f t="shared" si="16"/>
        <v>REGALINS</v>
      </c>
      <c r="W103" s="52">
        <f t="shared" si="19"/>
        <v>-4.0650406504065068E-2</v>
      </c>
      <c r="X103" s="52">
        <f t="shared" si="20"/>
        <v>9.259259259259256E-2</v>
      </c>
      <c r="Y103" s="53">
        <f t="shared" si="17"/>
        <v>14732482</v>
      </c>
      <c r="Z103" s="53">
        <f t="shared" si="18"/>
        <v>17291926.390000001</v>
      </c>
    </row>
    <row r="104" spans="2:26" x14ac:dyDescent="0.3">
      <c r="B104" s="60" t="s">
        <v>125</v>
      </c>
      <c r="C104" s="41">
        <v>2.2000000000000002</v>
      </c>
      <c r="D104" s="41">
        <v>2.4</v>
      </c>
      <c r="E104" s="41">
        <v>2.27</v>
      </c>
      <c r="F104" s="42">
        <v>2.27</v>
      </c>
      <c r="G104" s="43">
        <v>6.999999999999984E-2</v>
      </c>
      <c r="H104" s="43">
        <v>3.1818181818181746</v>
      </c>
      <c r="I104" s="44">
        <v>4459462</v>
      </c>
      <c r="J104" s="62">
        <v>10578646.869999999</v>
      </c>
      <c r="K104" s="46">
        <v>0.22043010752688175</v>
      </c>
      <c r="L104" s="47"/>
      <c r="V104" s="7" t="str">
        <f t="shared" si="16"/>
        <v>ROYALEX</v>
      </c>
      <c r="W104" s="52">
        <f t="shared" si="19"/>
        <v>3.1818181818181746E-2</v>
      </c>
      <c r="X104" s="52">
        <f t="shared" si="20"/>
        <v>0.22043010752688175</v>
      </c>
      <c r="Y104" s="53">
        <f t="shared" si="17"/>
        <v>4459462</v>
      </c>
      <c r="Z104" s="53">
        <f t="shared" si="18"/>
        <v>10578646.869999999</v>
      </c>
    </row>
    <row r="105" spans="2:26" x14ac:dyDescent="0.3">
      <c r="B105" s="60" t="s">
        <v>126</v>
      </c>
      <c r="C105" s="41">
        <v>7.22</v>
      </c>
      <c r="D105" s="41">
        <v>7.94</v>
      </c>
      <c r="E105" s="41">
        <v>6.5</v>
      </c>
      <c r="F105" s="42">
        <v>6.5</v>
      </c>
      <c r="G105" s="43">
        <v>-0.71999999999999975</v>
      </c>
      <c r="H105" s="43">
        <v>-9.9722991689750664</v>
      </c>
      <c r="I105" s="44">
        <v>13635221</v>
      </c>
      <c r="J105" s="62">
        <v>99973707.280000001</v>
      </c>
      <c r="K105" s="46">
        <v>0.85714285714285721</v>
      </c>
      <c r="L105" s="47"/>
      <c r="V105" s="7" t="str">
        <f t="shared" si="16"/>
        <v>RTBRISCOE</v>
      </c>
      <c r="W105" s="52">
        <f t="shared" si="19"/>
        <v>-9.972299168975067E-2</v>
      </c>
      <c r="X105" s="52">
        <f t="shared" si="20"/>
        <v>0.85714285714285721</v>
      </c>
      <c r="Y105" s="53">
        <f t="shared" si="17"/>
        <v>13635221</v>
      </c>
      <c r="Z105" s="53">
        <f t="shared" si="18"/>
        <v>99973707.280000001</v>
      </c>
    </row>
    <row r="106" spans="2:26" x14ac:dyDescent="0.3">
      <c r="B106" s="60" t="s">
        <v>127</v>
      </c>
      <c r="C106" s="41">
        <v>28.75</v>
      </c>
      <c r="D106" s="41">
        <v>28.75</v>
      </c>
      <c r="E106" s="41">
        <v>28.75</v>
      </c>
      <c r="F106" s="42">
        <v>28.75</v>
      </c>
      <c r="G106" s="43">
        <v>0</v>
      </c>
      <c r="H106" s="43">
        <v>0</v>
      </c>
      <c r="I106" s="44">
        <v>139804</v>
      </c>
      <c r="J106" s="62">
        <v>4417806.4000000004</v>
      </c>
      <c r="K106" s="46">
        <v>3.0492957746478879</v>
      </c>
      <c r="L106" s="47"/>
      <c r="V106" s="7" t="str">
        <f t="shared" si="16"/>
        <v>SCOA</v>
      </c>
      <c r="W106" s="52">
        <f t="shared" si="19"/>
        <v>0</v>
      </c>
      <c r="X106" s="52">
        <f t="shared" si="20"/>
        <v>3.0492957746478879</v>
      </c>
      <c r="Y106" s="53">
        <f t="shared" si="17"/>
        <v>139804</v>
      </c>
      <c r="Z106" s="53">
        <f t="shared" si="18"/>
        <v>4417806.4000000004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6841</v>
      </c>
      <c r="J107" s="62">
        <v>47442509.299999997</v>
      </c>
      <c r="K107" s="46">
        <v>0.15338268204510253</v>
      </c>
      <c r="L107" s="47"/>
      <c r="V107" s="7" t="str">
        <f t="shared" si="16"/>
        <v>SEPLAT</v>
      </c>
      <c r="W107" s="52">
        <f t="shared" si="19"/>
        <v>0</v>
      </c>
      <c r="X107" s="52">
        <f t="shared" si="20"/>
        <v>0.15338268204510253</v>
      </c>
      <c r="Y107" s="53">
        <f t="shared" si="17"/>
        <v>6841</v>
      </c>
      <c r="Z107" s="53">
        <f t="shared" si="18"/>
        <v>47442509.299999997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4680</v>
      </c>
      <c r="J108" s="62">
        <v>1942308.8</v>
      </c>
      <c r="K108" s="46">
        <v>0</v>
      </c>
      <c r="L108" s="47"/>
      <c r="V108" s="7" t="str">
        <f t="shared" si="16"/>
        <v>SFSREIT</v>
      </c>
      <c r="W108" s="52">
        <f t="shared" si="19"/>
        <v>0</v>
      </c>
      <c r="X108" s="52">
        <f t="shared" si="20"/>
        <v>0</v>
      </c>
      <c r="Y108" s="53">
        <f t="shared" si="17"/>
        <v>4680</v>
      </c>
      <c r="Z108" s="53">
        <f t="shared" si="18"/>
        <v>1942308.8</v>
      </c>
    </row>
    <row r="109" spans="2:26" x14ac:dyDescent="0.3">
      <c r="B109" s="60" t="s">
        <v>130</v>
      </c>
      <c r="C109" s="41">
        <v>117</v>
      </c>
      <c r="D109" s="41">
        <v>128.6</v>
      </c>
      <c r="E109" s="41">
        <v>128.6</v>
      </c>
      <c r="F109" s="42">
        <v>128.6</v>
      </c>
      <c r="G109" s="43">
        <v>11.599999999999994</v>
      </c>
      <c r="H109" s="43">
        <v>9.9145299145299095</v>
      </c>
      <c r="I109" s="44">
        <v>819424</v>
      </c>
      <c r="J109" s="62">
        <v>96436562.599999994</v>
      </c>
      <c r="K109" s="46">
        <v>0.45392877331825887</v>
      </c>
      <c r="L109" s="47"/>
      <c r="V109" s="7" t="str">
        <f t="shared" si="16"/>
        <v>SKYAVN</v>
      </c>
      <c r="W109" s="52">
        <f t="shared" si="19"/>
        <v>9.9145299145299098E-2</v>
      </c>
      <c r="X109" s="52">
        <f t="shared" si="20"/>
        <v>0.45392877331825887</v>
      </c>
      <c r="Y109" s="53">
        <f t="shared" si="17"/>
        <v>819424</v>
      </c>
      <c r="Z109" s="53">
        <f t="shared" si="18"/>
        <v>96436562.599999994</v>
      </c>
    </row>
    <row r="110" spans="2:26" x14ac:dyDescent="0.3">
      <c r="B110" s="60" t="s">
        <v>131</v>
      </c>
      <c r="C110" s="41">
        <v>3.72</v>
      </c>
      <c r="D110" s="41">
        <v>3.52</v>
      </c>
      <c r="E110" s="41">
        <v>3.52</v>
      </c>
      <c r="F110" s="42">
        <v>3.52</v>
      </c>
      <c r="G110" s="43">
        <v>-0.20000000000000018</v>
      </c>
      <c r="H110" s="43">
        <v>-5.3763440860215095</v>
      </c>
      <c r="I110" s="44">
        <v>853615</v>
      </c>
      <c r="J110" s="62">
        <v>3127306</v>
      </c>
      <c r="K110" s="46">
        <v>-7.8534031413612482E-2</v>
      </c>
      <c r="L110" s="47"/>
      <c r="V110" s="7" t="str">
        <f t="shared" si="16"/>
        <v>SOVRENINS</v>
      </c>
      <c r="W110" s="52">
        <f t="shared" si="19"/>
        <v>-5.3763440860215096E-2</v>
      </c>
      <c r="X110" s="52">
        <f t="shared" si="20"/>
        <v>-7.8534031413612482E-2</v>
      </c>
      <c r="Y110" s="53">
        <f t="shared" si="17"/>
        <v>853615</v>
      </c>
      <c r="Z110" s="53">
        <f t="shared" si="18"/>
        <v>3127306</v>
      </c>
    </row>
    <row r="111" spans="2:26" x14ac:dyDescent="0.3">
      <c r="B111" s="60" t="s">
        <v>132</v>
      </c>
      <c r="C111" s="41">
        <v>108</v>
      </c>
      <c r="D111" s="61">
        <v>108</v>
      </c>
      <c r="E111" s="61">
        <v>108</v>
      </c>
      <c r="F111" s="42">
        <v>108</v>
      </c>
      <c r="G111" s="43">
        <v>0</v>
      </c>
      <c r="H111" s="43">
        <v>0</v>
      </c>
      <c r="I111" s="44">
        <v>168706</v>
      </c>
      <c r="J111" s="62">
        <v>18685950.899999999</v>
      </c>
      <c r="K111" s="46">
        <v>8.0000000000000071E-2</v>
      </c>
      <c r="L111" s="47"/>
      <c r="V111" s="7" t="str">
        <f t="shared" si="16"/>
        <v>STANBIC</v>
      </c>
      <c r="W111" s="52">
        <f t="shared" si="19"/>
        <v>0</v>
      </c>
      <c r="X111" s="52">
        <f t="shared" si="20"/>
        <v>8.0000000000000071E-2</v>
      </c>
      <c r="Y111" s="53">
        <f t="shared" si="17"/>
        <v>168706</v>
      </c>
      <c r="Z111" s="53">
        <f t="shared" si="18"/>
        <v>18685950.899999999</v>
      </c>
    </row>
    <row r="112" spans="2:26" x14ac:dyDescent="0.3">
      <c r="B112" s="60" t="s">
        <v>133</v>
      </c>
      <c r="C112" s="41">
        <v>7.3</v>
      </c>
      <c r="D112" s="61">
        <v>7.4</v>
      </c>
      <c r="E112" s="61">
        <v>7</v>
      </c>
      <c r="F112" s="42">
        <v>7.4</v>
      </c>
      <c r="G112" s="43">
        <v>0.10000000000000053</v>
      </c>
      <c r="H112" s="43">
        <v>1.3698630136986376</v>
      </c>
      <c r="I112" s="44">
        <v>20680416</v>
      </c>
      <c r="J112" s="62">
        <v>147281015.55000001</v>
      </c>
      <c r="K112" s="46">
        <v>4.9645390070922168E-2</v>
      </c>
      <c r="L112" s="47"/>
      <c r="V112" s="7" t="str">
        <f t="shared" si="16"/>
        <v>STERLINGNG</v>
      </c>
      <c r="W112" s="52">
        <f t="shared" si="19"/>
        <v>1.3698630136986377E-2</v>
      </c>
      <c r="X112" s="52">
        <f t="shared" si="20"/>
        <v>4.9645390070922168E-2</v>
      </c>
      <c r="Y112" s="53">
        <f t="shared" si="17"/>
        <v>20680416</v>
      </c>
      <c r="Z112" s="53">
        <f t="shared" si="18"/>
        <v>147281015.55000001</v>
      </c>
    </row>
    <row r="113" spans="2:34" x14ac:dyDescent="0.3">
      <c r="B113" s="60" t="s">
        <v>134</v>
      </c>
      <c r="C113" s="41">
        <v>4.6500000000000004</v>
      </c>
      <c r="D113" s="61">
        <v>5.07</v>
      </c>
      <c r="E113" s="61">
        <v>4.99</v>
      </c>
      <c r="F113" s="42">
        <v>4.99</v>
      </c>
      <c r="G113" s="43">
        <v>0.33999999999999986</v>
      </c>
      <c r="H113" s="43">
        <v>7.3118279569892435</v>
      </c>
      <c r="I113" s="44">
        <v>2227249</v>
      </c>
      <c r="J113" s="62">
        <v>11133621.210000001</v>
      </c>
      <c r="K113" s="46">
        <v>-9.2727272727272658E-2</v>
      </c>
      <c r="L113" s="47"/>
      <c r="V113" s="7" t="str">
        <f t="shared" si="16"/>
        <v>SUNUASSUR</v>
      </c>
      <c r="W113" s="52">
        <f t="shared" si="19"/>
        <v>7.3118279569892433E-2</v>
      </c>
      <c r="X113" s="52">
        <f t="shared" si="20"/>
        <v>-9.2727272727272658E-2</v>
      </c>
      <c r="Y113" s="53">
        <f t="shared" si="17"/>
        <v>2227249</v>
      </c>
      <c r="Z113" s="53">
        <f t="shared" si="18"/>
        <v>11133621.210000001</v>
      </c>
    </row>
    <row r="114" spans="2:34" x14ac:dyDescent="0.3">
      <c r="B114" s="60" t="s">
        <v>135</v>
      </c>
      <c r="C114" s="41">
        <v>3.53</v>
      </c>
      <c r="D114" s="41">
        <v>3.88</v>
      </c>
      <c r="E114" s="41">
        <v>3.5</v>
      </c>
      <c r="F114" s="42">
        <v>3.88</v>
      </c>
      <c r="G114" s="43">
        <v>0.35000000000000009</v>
      </c>
      <c r="H114" s="43">
        <v>9.9150141643059513</v>
      </c>
      <c r="I114" s="44">
        <v>29244073</v>
      </c>
      <c r="J114" s="62">
        <v>109838625.56</v>
      </c>
      <c r="K114" s="46">
        <v>0.55200000000000005</v>
      </c>
      <c r="L114" s="47"/>
      <c r="V114" s="7" t="str">
        <f t="shared" si="16"/>
        <v>TANTALIZER</v>
      </c>
      <c r="W114" s="52">
        <f t="shared" si="19"/>
        <v>9.9150141643059519E-2</v>
      </c>
      <c r="X114" s="52">
        <f t="shared" si="20"/>
        <v>0.55200000000000005</v>
      </c>
      <c r="Y114" s="53">
        <f t="shared" si="17"/>
        <v>29244073</v>
      </c>
      <c r="Z114" s="53">
        <f t="shared" si="18"/>
        <v>109838625.56</v>
      </c>
    </row>
    <row r="115" spans="2:34" x14ac:dyDescent="0.3">
      <c r="B115" s="60" t="s">
        <v>136</v>
      </c>
      <c r="C115" s="41">
        <v>14.8</v>
      </c>
      <c r="D115" s="41">
        <v>14.95</v>
      </c>
      <c r="E115" s="41">
        <v>14.65</v>
      </c>
      <c r="F115" s="42">
        <v>14.95</v>
      </c>
      <c r="G115" s="43">
        <v>0.14999999999999858</v>
      </c>
      <c r="H115" s="43">
        <v>1.0135135135135038</v>
      </c>
      <c r="I115" s="44">
        <v>4595888</v>
      </c>
      <c r="J115" s="62">
        <v>68119598.450000003</v>
      </c>
      <c r="K115" s="46">
        <v>0.12406015037593976</v>
      </c>
      <c r="L115" s="47"/>
      <c r="V115" s="7" t="str">
        <f t="shared" si="16"/>
        <v>TIP</v>
      </c>
      <c r="W115" s="52">
        <f t="shared" si="19"/>
        <v>1.0135135135135039E-2</v>
      </c>
      <c r="X115" s="52">
        <f t="shared" si="20"/>
        <v>0.12406015037593976</v>
      </c>
      <c r="Y115" s="53">
        <f t="shared" si="17"/>
        <v>4595888</v>
      </c>
      <c r="Z115" s="53">
        <f t="shared" si="18"/>
        <v>68119598.450000003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3812</v>
      </c>
      <c r="J116" s="62">
        <v>2195712</v>
      </c>
      <c r="K116" s="46">
        <v>0</v>
      </c>
      <c r="V116" s="7" t="str">
        <f t="shared" si="16"/>
        <v>TOTAL</v>
      </c>
      <c r="W116" s="52">
        <f t="shared" si="19"/>
        <v>0</v>
      </c>
      <c r="X116" s="52">
        <f t="shared" si="20"/>
        <v>0</v>
      </c>
      <c r="Y116" s="53">
        <f t="shared" si="17"/>
        <v>3812</v>
      </c>
      <c r="Z116" s="53">
        <f t="shared" si="18"/>
        <v>2195712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13783</v>
      </c>
      <c r="J117" s="62">
        <v>2285933.4</v>
      </c>
      <c r="K117" s="46">
        <v>0</v>
      </c>
      <c r="V117" s="7" t="str">
        <f t="shared" si="16"/>
        <v>TRANSCOHOT</v>
      </c>
      <c r="W117" s="52">
        <f t="shared" si="19"/>
        <v>0</v>
      </c>
      <c r="X117" s="52">
        <f t="shared" si="20"/>
        <v>0</v>
      </c>
      <c r="Y117" s="53">
        <f t="shared" si="17"/>
        <v>13783</v>
      </c>
      <c r="Z117" s="53">
        <f t="shared" si="18"/>
        <v>2285933.4</v>
      </c>
    </row>
    <row r="118" spans="2:34" x14ac:dyDescent="0.3">
      <c r="B118" s="60" t="s">
        <v>139</v>
      </c>
      <c r="C118" s="41">
        <v>45.95</v>
      </c>
      <c r="D118" s="41">
        <v>45.95</v>
      </c>
      <c r="E118" s="41">
        <v>45.95</v>
      </c>
      <c r="F118" s="42">
        <v>45.95</v>
      </c>
      <c r="G118" s="43">
        <v>0</v>
      </c>
      <c r="H118" s="43">
        <v>0</v>
      </c>
      <c r="I118" s="44">
        <v>1374018</v>
      </c>
      <c r="J118" s="62">
        <v>63252121.5</v>
      </c>
      <c r="K118" s="46">
        <v>1.211453744493407E-2</v>
      </c>
      <c r="V118" s="7" t="str">
        <f t="shared" si="16"/>
        <v>TRANSCORP</v>
      </c>
      <c r="W118" s="52">
        <f t="shared" si="19"/>
        <v>0</v>
      </c>
      <c r="X118" s="52">
        <f t="shared" si="20"/>
        <v>1.211453744493407E-2</v>
      </c>
      <c r="Y118" s="53">
        <f t="shared" si="17"/>
        <v>1374018</v>
      </c>
      <c r="Z118" s="53">
        <f t="shared" si="18"/>
        <v>63252121.5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98433</v>
      </c>
      <c r="J119" s="62">
        <v>27320851.899999999</v>
      </c>
      <c r="K119" s="46">
        <v>0</v>
      </c>
      <c r="V119" s="7" t="str">
        <f t="shared" si="16"/>
        <v>TRANSPOWER</v>
      </c>
      <c r="W119" s="52">
        <f t="shared" si="19"/>
        <v>0</v>
      </c>
      <c r="X119" s="52">
        <f t="shared" si="20"/>
        <v>0</v>
      </c>
      <c r="Y119" s="53">
        <f t="shared" si="17"/>
        <v>98433</v>
      </c>
      <c r="Z119" s="53">
        <f t="shared" si="18"/>
        <v>27320851.899999999</v>
      </c>
    </row>
    <row r="120" spans="2:34" x14ac:dyDescent="0.3">
      <c r="B120" s="60" t="s">
        <v>141</v>
      </c>
      <c r="C120" s="41">
        <v>7.1</v>
      </c>
      <c r="D120" s="41">
        <v>7.7</v>
      </c>
      <c r="E120" s="41">
        <v>7</v>
      </c>
      <c r="F120" s="42">
        <v>7.7</v>
      </c>
      <c r="G120" s="43">
        <v>0.60000000000000053</v>
      </c>
      <c r="H120" s="43">
        <v>8.450704225352121</v>
      </c>
      <c r="I120" s="44">
        <v>921240</v>
      </c>
      <c r="J120" s="62">
        <v>6597105.8099999996</v>
      </c>
      <c r="K120" s="46">
        <v>0.74208144796380093</v>
      </c>
      <c r="V120" s="7" t="str">
        <f t="shared" si="16"/>
        <v>TRIPPLEG</v>
      </c>
      <c r="W120" s="52">
        <f t="shared" si="19"/>
        <v>8.4507042253521208E-2</v>
      </c>
      <c r="X120" s="52">
        <f t="shared" si="20"/>
        <v>0.74208144796380093</v>
      </c>
      <c r="Y120" s="53">
        <f t="shared" si="17"/>
        <v>921240</v>
      </c>
      <c r="Z120" s="53">
        <f t="shared" si="18"/>
        <v>6597105.8099999996</v>
      </c>
    </row>
    <row r="121" spans="2:34" x14ac:dyDescent="0.3">
      <c r="B121" s="60" t="s">
        <v>142</v>
      </c>
      <c r="C121" s="41">
        <v>92.5</v>
      </c>
      <c r="D121" s="41">
        <v>92.5</v>
      </c>
      <c r="E121" s="41">
        <v>92.5</v>
      </c>
      <c r="F121" s="42">
        <v>92.5</v>
      </c>
      <c r="G121" s="43">
        <v>0</v>
      </c>
      <c r="H121" s="43">
        <v>0</v>
      </c>
      <c r="I121" s="44">
        <v>208243</v>
      </c>
      <c r="J121" s="62">
        <v>18866383.449999999</v>
      </c>
      <c r="K121" s="46">
        <v>1.6483516483516425E-2</v>
      </c>
      <c r="V121" s="7" t="str">
        <f t="shared" si="16"/>
        <v>UACN</v>
      </c>
      <c r="W121" s="52">
        <f t="shared" si="19"/>
        <v>0</v>
      </c>
      <c r="X121" s="52">
        <f t="shared" si="20"/>
        <v>1.6483516483516425E-2</v>
      </c>
      <c r="Y121" s="53">
        <f t="shared" si="17"/>
        <v>208243</v>
      </c>
      <c r="Z121" s="53">
        <f t="shared" si="18"/>
        <v>18866383.449999999</v>
      </c>
    </row>
    <row r="122" spans="2:34" x14ac:dyDescent="0.3">
      <c r="B122" s="60" t="s">
        <v>143</v>
      </c>
      <c r="C122" s="41">
        <v>44.85</v>
      </c>
      <c r="D122" s="61">
        <v>45.3</v>
      </c>
      <c r="E122" s="61">
        <v>44.5</v>
      </c>
      <c r="F122" s="42">
        <v>44.5</v>
      </c>
      <c r="G122" s="43">
        <v>-0.35000000000000142</v>
      </c>
      <c r="H122" s="43">
        <v>-0.78037904124860957</v>
      </c>
      <c r="I122" s="44">
        <v>8920763</v>
      </c>
      <c r="J122" s="62">
        <v>400466072.75</v>
      </c>
      <c r="K122" s="46">
        <v>6.8427370948379362E-2</v>
      </c>
      <c r="V122" s="7" t="str">
        <f t="shared" si="16"/>
        <v>UBA</v>
      </c>
      <c r="W122" s="52">
        <f t="shared" si="19"/>
        <v>-7.8037904124860953E-3</v>
      </c>
      <c r="X122" s="52">
        <f t="shared" si="20"/>
        <v>6.8427370948379362E-2</v>
      </c>
      <c r="Y122" s="53">
        <f t="shared" si="17"/>
        <v>8920763</v>
      </c>
      <c r="Z122" s="53">
        <f t="shared" si="18"/>
        <v>400466072.75</v>
      </c>
    </row>
    <row r="123" spans="2:34" x14ac:dyDescent="0.3">
      <c r="B123" s="60" t="s">
        <v>144</v>
      </c>
      <c r="C123" s="41">
        <v>18</v>
      </c>
      <c r="D123" s="41">
        <v>18.100000000000001</v>
      </c>
      <c r="E123" s="41">
        <v>18</v>
      </c>
      <c r="F123" s="42">
        <v>18</v>
      </c>
      <c r="G123" s="43">
        <v>0</v>
      </c>
      <c r="H123" s="43">
        <v>0</v>
      </c>
      <c r="I123" s="44">
        <v>6802302</v>
      </c>
      <c r="J123" s="62">
        <v>123052392.65000001</v>
      </c>
      <c r="K123" s="46">
        <v>-3.7433155080213831E-2</v>
      </c>
      <c r="V123" s="7" t="str">
        <f t="shared" si="16"/>
        <v>UCAP</v>
      </c>
      <c r="W123" s="52">
        <f t="shared" si="19"/>
        <v>0</v>
      </c>
      <c r="X123" s="52">
        <f t="shared" si="20"/>
        <v>-3.7433155080213831E-2</v>
      </c>
      <c r="Y123" s="53">
        <f t="shared" si="17"/>
        <v>6802302</v>
      </c>
      <c r="Z123" s="53">
        <f t="shared" si="18"/>
        <v>123052392.65000001</v>
      </c>
    </row>
    <row r="124" spans="2:34" x14ac:dyDescent="0.3">
      <c r="B124" s="60" t="s">
        <v>145</v>
      </c>
      <c r="C124" s="41">
        <v>86.25</v>
      </c>
      <c r="D124" s="41">
        <v>94.85</v>
      </c>
      <c r="E124" s="41">
        <v>94.85</v>
      </c>
      <c r="F124" s="42">
        <v>94.85</v>
      </c>
      <c r="G124" s="43">
        <v>8.5999999999999943</v>
      </c>
      <c r="H124" s="43">
        <v>9.971014492753616</v>
      </c>
      <c r="I124" s="44">
        <v>1516649</v>
      </c>
      <c r="J124" s="62">
        <v>143827847.75</v>
      </c>
      <c r="K124" s="46">
        <v>0.82931533269045299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19"/>
        <v>9.971014492753616E-2</v>
      </c>
      <c r="X124" s="52">
        <f t="shared" si="20"/>
        <v>0.82931533269045299</v>
      </c>
      <c r="Y124" s="53">
        <f t="shared" si="17"/>
        <v>1516649</v>
      </c>
      <c r="Z124" s="53">
        <f t="shared" si="18"/>
        <v>143827847.75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77</v>
      </c>
      <c r="D125" s="41">
        <v>77</v>
      </c>
      <c r="E125" s="41">
        <v>77</v>
      </c>
      <c r="F125" s="42">
        <v>77</v>
      </c>
      <c r="G125" s="43">
        <v>0</v>
      </c>
      <c r="H125" s="43">
        <v>0</v>
      </c>
      <c r="I125" s="44">
        <v>412702</v>
      </c>
      <c r="J125" s="62">
        <v>32223269.300000001</v>
      </c>
      <c r="K125" s="46">
        <v>6.944444444444442E-2</v>
      </c>
      <c r="V125" s="7" t="str">
        <f t="shared" si="16"/>
        <v>UNILEVER</v>
      </c>
      <c r="W125" s="52">
        <f t="shared" si="19"/>
        <v>0</v>
      </c>
      <c r="X125" s="52">
        <f t="shared" si="20"/>
        <v>6.944444444444442E-2</v>
      </c>
      <c r="Y125" s="53">
        <f t="shared" si="17"/>
        <v>412702</v>
      </c>
      <c r="Z125" s="53">
        <f t="shared" si="18"/>
        <v>32223269.300000001</v>
      </c>
    </row>
    <row r="126" spans="2:34" x14ac:dyDescent="0.3">
      <c r="B126" s="60" t="s">
        <v>147</v>
      </c>
      <c r="C126" s="41">
        <v>9.6999999999999993</v>
      </c>
      <c r="D126" s="41">
        <v>9.6999999999999993</v>
      </c>
      <c r="E126" s="41">
        <v>9.6999999999999993</v>
      </c>
      <c r="F126" s="42">
        <v>9.6999999999999993</v>
      </c>
      <c r="G126" s="43">
        <v>0</v>
      </c>
      <c r="H126" s="43">
        <v>0</v>
      </c>
      <c r="I126" s="44">
        <v>48937</v>
      </c>
      <c r="J126" s="62">
        <v>446962.75</v>
      </c>
      <c r="K126" s="46">
        <v>0.40579710144927517</v>
      </c>
      <c r="V126" s="7" t="str">
        <f t="shared" si="16"/>
        <v>UNIONDICON</v>
      </c>
      <c r="W126" s="52">
        <f t="shared" si="19"/>
        <v>0</v>
      </c>
      <c r="X126" s="52">
        <f t="shared" si="20"/>
        <v>0.40579710144927517</v>
      </c>
      <c r="Y126" s="53">
        <f t="shared" si="17"/>
        <v>48937</v>
      </c>
      <c r="Z126" s="53">
        <f t="shared" si="18"/>
        <v>446962.75</v>
      </c>
    </row>
    <row r="127" spans="2:34" x14ac:dyDescent="0.3">
      <c r="B127" s="60" t="s">
        <v>148</v>
      </c>
      <c r="C127" s="41">
        <v>1.23</v>
      </c>
      <c r="D127" s="41">
        <v>1.27</v>
      </c>
      <c r="E127" s="41">
        <v>1.18</v>
      </c>
      <c r="F127" s="42">
        <v>1.22</v>
      </c>
      <c r="G127" s="43">
        <v>-1.0000000000000009E-2</v>
      </c>
      <c r="H127" s="43">
        <v>-0.81300813008130157</v>
      </c>
      <c r="I127" s="44">
        <v>6001528</v>
      </c>
      <c r="J127" s="62">
        <v>7332029.46</v>
      </c>
      <c r="K127" s="46">
        <v>8.2644628099173278E-3</v>
      </c>
      <c r="V127" s="7" t="str">
        <f t="shared" si="16"/>
        <v>UNIVINSURE</v>
      </c>
      <c r="W127" s="52">
        <f t="shared" si="19"/>
        <v>-8.1300813008130159E-3</v>
      </c>
      <c r="X127" s="52">
        <f t="shared" si="20"/>
        <v>8.2644628099173278E-3</v>
      </c>
      <c r="Y127" s="53">
        <f t="shared" si="17"/>
        <v>6001528</v>
      </c>
      <c r="Z127" s="53">
        <f t="shared" si="18"/>
        <v>7332029.46</v>
      </c>
    </row>
    <row r="128" spans="2:34" x14ac:dyDescent="0.3">
      <c r="B128" s="60" t="s">
        <v>149</v>
      </c>
      <c r="C128" s="41">
        <v>6.1</v>
      </c>
      <c r="D128" s="41">
        <v>6.2</v>
      </c>
      <c r="E128" s="41">
        <v>5.55</v>
      </c>
      <c r="F128" s="42">
        <v>6</v>
      </c>
      <c r="G128" s="43">
        <v>-9.9999999999999645E-2</v>
      </c>
      <c r="H128" s="43">
        <v>-1.6393442622950762</v>
      </c>
      <c r="I128" s="44">
        <v>10115836</v>
      </c>
      <c r="J128" s="62">
        <v>59125190.5</v>
      </c>
      <c r="K128" s="46">
        <v>0.22448979591836715</v>
      </c>
      <c r="V128" s="7" t="str">
        <f t="shared" si="16"/>
        <v>UPDC</v>
      </c>
      <c r="W128" s="52">
        <f t="shared" si="19"/>
        <v>-1.6393442622950762E-2</v>
      </c>
      <c r="X128" s="52">
        <f t="shared" si="20"/>
        <v>0.22448979591836715</v>
      </c>
      <c r="Y128" s="53">
        <f t="shared" si="17"/>
        <v>10115836</v>
      </c>
      <c r="Z128" s="53">
        <f t="shared" si="18"/>
        <v>59125190.5</v>
      </c>
    </row>
    <row r="129" spans="2:34" x14ac:dyDescent="0.3">
      <c r="B129" s="60" t="s">
        <v>150</v>
      </c>
      <c r="C129" s="41">
        <v>9</v>
      </c>
      <c r="D129" s="41">
        <v>8.6999999999999993</v>
      </c>
      <c r="E129" s="41">
        <v>8.4499999999999993</v>
      </c>
      <c r="F129" s="42">
        <v>8.6999999999999993</v>
      </c>
      <c r="G129" s="43">
        <v>-0.30000000000000071</v>
      </c>
      <c r="H129" s="43">
        <v>-3.333333333333341</v>
      </c>
      <c r="I129" s="44">
        <v>4912809</v>
      </c>
      <c r="J129" s="62">
        <v>42709594.149999999</v>
      </c>
      <c r="K129" s="46">
        <v>0.26086956521739113</v>
      </c>
      <c r="V129" s="7" t="str">
        <f t="shared" si="16"/>
        <v>UPDCREIT</v>
      </c>
      <c r="W129" s="52">
        <f t="shared" si="19"/>
        <v>-3.3333333333333409E-2</v>
      </c>
      <c r="X129" s="52">
        <f t="shared" si="20"/>
        <v>0.26086956521739113</v>
      </c>
      <c r="Y129" s="53">
        <f t="shared" si="17"/>
        <v>4912809</v>
      </c>
      <c r="Z129" s="53">
        <f t="shared" si="18"/>
        <v>42709594.149999999</v>
      </c>
    </row>
    <row r="130" spans="2:34" x14ac:dyDescent="0.3">
      <c r="B130" s="60" t="s">
        <v>151</v>
      </c>
      <c r="C130" s="41">
        <v>6</v>
      </c>
      <c r="D130" s="41">
        <v>6.25</v>
      </c>
      <c r="E130" s="41">
        <v>6</v>
      </c>
      <c r="F130" s="42">
        <v>6.25</v>
      </c>
      <c r="G130" s="43">
        <v>0.25</v>
      </c>
      <c r="H130" s="43">
        <v>4.1666666666666661</v>
      </c>
      <c r="I130" s="44">
        <v>949127</v>
      </c>
      <c r="J130" s="62">
        <v>5806033.0999999996</v>
      </c>
      <c r="K130" s="46">
        <v>4.1666666666666741E-2</v>
      </c>
      <c r="V130" s="7" t="str">
        <f t="shared" si="16"/>
        <v>UPL</v>
      </c>
      <c r="W130" s="52">
        <f t="shared" si="19"/>
        <v>4.1666666666666657E-2</v>
      </c>
      <c r="X130" s="52">
        <f t="shared" si="20"/>
        <v>4.1666666666666741E-2</v>
      </c>
      <c r="Y130" s="53">
        <f t="shared" si="17"/>
        <v>949127</v>
      </c>
      <c r="Z130" s="53">
        <f t="shared" si="18"/>
        <v>5806033.0999999996</v>
      </c>
    </row>
    <row r="131" spans="2:34" x14ac:dyDescent="0.3">
      <c r="B131" s="60" t="s">
        <v>152</v>
      </c>
      <c r="C131" s="41">
        <v>1.9</v>
      </c>
      <c r="D131" s="41">
        <v>2.08</v>
      </c>
      <c r="E131" s="41">
        <v>1.98</v>
      </c>
      <c r="F131" s="42">
        <v>2.0299999999999998</v>
      </c>
      <c r="G131" s="43">
        <v>0.12999999999999989</v>
      </c>
      <c r="H131" s="43">
        <v>6.8421052631578894</v>
      </c>
      <c r="I131" s="44">
        <v>21146075</v>
      </c>
      <c r="J131" s="62">
        <v>43134415.009999998</v>
      </c>
      <c r="K131" s="46">
        <v>0.1871345029239766</v>
      </c>
      <c r="V131" s="7" t="str">
        <f t="shared" si="16"/>
        <v>VERITASKAP</v>
      </c>
      <c r="W131" s="52">
        <f t="shared" si="19"/>
        <v>6.8421052631578896E-2</v>
      </c>
      <c r="X131" s="52">
        <f t="shared" si="20"/>
        <v>0.1871345029239766</v>
      </c>
      <c r="Y131" s="53">
        <f t="shared" si="17"/>
        <v>21146075</v>
      </c>
      <c r="Z131" s="53">
        <f t="shared" si="18"/>
        <v>43134415.009999998</v>
      </c>
    </row>
    <row r="132" spans="2:34" x14ac:dyDescent="0.3">
      <c r="B132" s="60" t="s">
        <v>153</v>
      </c>
      <c r="C132" s="41">
        <v>11.9</v>
      </c>
      <c r="D132" s="41">
        <v>11.8</v>
      </c>
      <c r="E132" s="41">
        <v>11.5</v>
      </c>
      <c r="F132" s="42">
        <v>11.5</v>
      </c>
      <c r="G132" s="43">
        <v>-0.40000000000000036</v>
      </c>
      <c r="H132" s="43">
        <v>-3.3613445378151288</v>
      </c>
      <c r="I132" s="44">
        <v>1853340</v>
      </c>
      <c r="J132" s="62">
        <v>21452082.850000001</v>
      </c>
      <c r="K132" s="46">
        <v>4.5454545454545414E-2</v>
      </c>
      <c r="V132" s="7" t="str">
        <f t="shared" si="16"/>
        <v>VFDGROUP</v>
      </c>
      <c r="W132" s="52">
        <f t="shared" si="19"/>
        <v>-3.3613445378151287E-2</v>
      </c>
      <c r="X132" s="52">
        <f t="shared" si="20"/>
        <v>4.5454545454545414E-2</v>
      </c>
      <c r="Y132" s="53">
        <f t="shared" si="17"/>
        <v>1853340</v>
      </c>
      <c r="Z132" s="53">
        <f t="shared" si="18"/>
        <v>21452082.850000001</v>
      </c>
    </row>
    <row r="133" spans="2:34" x14ac:dyDescent="0.3">
      <c r="B133" s="60" t="s">
        <v>154</v>
      </c>
      <c r="C133" s="41">
        <v>112</v>
      </c>
      <c r="D133" s="41">
        <v>112</v>
      </c>
      <c r="E133" s="41">
        <v>112</v>
      </c>
      <c r="F133" s="42">
        <v>112</v>
      </c>
      <c r="G133" s="43">
        <v>0</v>
      </c>
      <c r="H133" s="43">
        <v>0</v>
      </c>
      <c r="I133" s="44">
        <v>656310</v>
      </c>
      <c r="J133" s="62">
        <v>71866275.25</v>
      </c>
      <c r="K133" s="46">
        <v>0.21739130434782616</v>
      </c>
      <c r="V133" s="7" t="str">
        <f t="shared" si="16"/>
        <v>VITAFOAM</v>
      </c>
      <c r="W133" s="52">
        <f t="shared" si="19"/>
        <v>0</v>
      </c>
      <c r="X133" s="52">
        <f t="shared" si="20"/>
        <v>0.21739130434782616</v>
      </c>
      <c r="Y133" s="53">
        <f t="shared" si="17"/>
        <v>656310</v>
      </c>
      <c r="Z133" s="53">
        <f t="shared" si="18"/>
        <v>71866275.25</v>
      </c>
    </row>
    <row r="134" spans="2:34" x14ac:dyDescent="0.3">
      <c r="B134" s="60" t="s">
        <v>155</v>
      </c>
      <c r="C134" s="41">
        <v>157</v>
      </c>
      <c r="D134" s="41">
        <v>157</v>
      </c>
      <c r="E134" s="41">
        <v>157</v>
      </c>
      <c r="F134" s="42">
        <v>157</v>
      </c>
      <c r="G134" s="43">
        <v>0</v>
      </c>
      <c r="H134" s="43">
        <v>0</v>
      </c>
      <c r="I134" s="44">
        <v>1941849</v>
      </c>
      <c r="J134" s="62">
        <v>301316861.89999998</v>
      </c>
      <c r="K134" s="46">
        <v>0.16728624535315983</v>
      </c>
      <c r="V134" s="7" t="str">
        <f t="shared" si="16"/>
        <v>WAPCO</v>
      </c>
      <c r="W134" s="52">
        <f t="shared" si="19"/>
        <v>0</v>
      </c>
      <c r="X134" s="52">
        <f t="shared" si="20"/>
        <v>0.16728624535315983</v>
      </c>
      <c r="Y134" s="53">
        <f t="shared" si="17"/>
        <v>1941849</v>
      </c>
      <c r="Z134" s="53">
        <f t="shared" si="18"/>
        <v>301316861.89999998</v>
      </c>
    </row>
    <row r="135" spans="2:34" x14ac:dyDescent="0.3">
      <c r="B135" s="60" t="s">
        <v>156</v>
      </c>
      <c r="C135" s="41">
        <v>3.56</v>
      </c>
      <c r="D135" s="41">
        <v>3.65</v>
      </c>
      <c r="E135" s="41">
        <v>3.56</v>
      </c>
      <c r="F135" s="42">
        <v>3.58</v>
      </c>
      <c r="G135" s="43">
        <v>2.0000000000000018E-2</v>
      </c>
      <c r="H135" s="43">
        <v>0.56179775280898925</v>
      </c>
      <c r="I135" s="44">
        <v>3678400</v>
      </c>
      <c r="J135" s="62">
        <v>13198749.189999999</v>
      </c>
      <c r="K135" s="46">
        <v>0.10153846153846158</v>
      </c>
      <c r="V135" s="7" t="str">
        <f t="shared" si="16"/>
        <v>WAPIC</v>
      </c>
      <c r="W135" s="52">
        <f t="shared" si="19"/>
        <v>5.6179775280898927E-3</v>
      </c>
      <c r="X135" s="52">
        <f t="shared" si="20"/>
        <v>0.10153846153846158</v>
      </c>
      <c r="Y135" s="53">
        <f t="shared" si="17"/>
        <v>3678400</v>
      </c>
      <c r="Z135" s="53">
        <f t="shared" si="18"/>
        <v>13198749.189999999</v>
      </c>
    </row>
    <row r="136" spans="2:34" x14ac:dyDescent="0.3">
      <c r="B136" s="60" t="s">
        <v>157</v>
      </c>
      <c r="C136" s="41">
        <v>22.5</v>
      </c>
      <c r="D136" s="41">
        <v>22.6</v>
      </c>
      <c r="E136" s="41">
        <v>22.5</v>
      </c>
      <c r="F136" s="42">
        <v>22.5</v>
      </c>
      <c r="G136" s="43">
        <v>0</v>
      </c>
      <c r="H136" s="43">
        <v>0</v>
      </c>
      <c r="I136" s="44">
        <v>8078691</v>
      </c>
      <c r="J136" s="62">
        <v>182048925.65000001</v>
      </c>
      <c r="K136" s="46">
        <v>0.10294117647058831</v>
      </c>
      <c r="V136" s="7" t="str">
        <f t="shared" si="16"/>
        <v>WEMABANK</v>
      </c>
      <c r="W136" s="52">
        <f t="shared" si="19"/>
        <v>0</v>
      </c>
      <c r="X136" s="52">
        <f t="shared" si="20"/>
        <v>0.10294117647058831</v>
      </c>
      <c r="Y136" s="53">
        <f t="shared" si="17"/>
        <v>8078691</v>
      </c>
      <c r="Z136" s="53">
        <f t="shared" si="18"/>
        <v>182048925.65000001</v>
      </c>
    </row>
    <row r="137" spans="2:34" x14ac:dyDescent="0.3">
      <c r="B137" s="60" t="s">
        <v>158</v>
      </c>
      <c r="C137" s="41">
        <v>70.900000000000006</v>
      </c>
      <c r="D137" s="41">
        <v>71.45</v>
      </c>
      <c r="E137" s="41">
        <v>70.95</v>
      </c>
      <c r="F137" s="42">
        <v>71</v>
      </c>
      <c r="G137" s="43">
        <v>9.9999999999994316E-2</v>
      </c>
      <c r="H137" s="43">
        <v>0.14104372355429382</v>
      </c>
      <c r="I137" s="44">
        <v>32422694</v>
      </c>
      <c r="J137" s="62">
        <v>2303612306.0500011</v>
      </c>
      <c r="K137" s="46">
        <v>0.14886731391585761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21">IF(ISTEXT(B137),B137,"")</f>
        <v>ZENITHBANK</v>
      </c>
      <c r="W137" s="52">
        <f t="shared" si="19"/>
        <v>1.4104372355429381E-3</v>
      </c>
      <c r="X137" s="52">
        <f t="shared" si="20"/>
        <v>0.14886731391585761</v>
      </c>
      <c r="Y137" s="53">
        <f t="shared" ref="Y137:Y138" si="22">IF(ISTEXT(B137),I137,"")</f>
        <v>32422694</v>
      </c>
      <c r="Z137" s="53">
        <f t="shared" ref="Z137:Z138" si="23">IF(ISTEXT(B137),J137,"")</f>
        <v>2303612306.0500011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3.16</v>
      </c>
      <c r="D138" s="41">
        <v>3.47</v>
      </c>
      <c r="E138" s="41">
        <v>3.47</v>
      </c>
      <c r="F138" s="42">
        <v>3.47</v>
      </c>
      <c r="G138" s="43">
        <v>0.31000000000000005</v>
      </c>
      <c r="H138" s="43">
        <v>9.8101265822784818</v>
      </c>
      <c r="I138" s="44">
        <v>200000</v>
      </c>
      <c r="J138" s="62">
        <v>694000</v>
      </c>
      <c r="K138" s="46">
        <v>0.91712707182320452</v>
      </c>
      <c r="V138" s="7" t="str">
        <f t="shared" si="21"/>
        <v>ZICHIS</v>
      </c>
      <c r="W138" s="52">
        <f t="shared" ref="W138:W139" si="24">IF(ISTEXT(B138),H138,"")/100</f>
        <v>9.8101265822784819E-2</v>
      </c>
      <c r="X138" s="52">
        <f t="shared" ref="X138:X139" si="25">IF(ISTEXT(B138),K138,"")</f>
        <v>0.91712707182320452</v>
      </c>
      <c r="Y138" s="53">
        <f t="shared" si="22"/>
        <v>200000</v>
      </c>
      <c r="Z138" s="53">
        <f t="shared" si="23"/>
        <v>694000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2026-01-28T13:46:19Z</dcterms:created>
  <dcterms:modified xsi:type="dcterms:W3CDTF">2026-01-28T13:47:03Z</dcterms:modified>
</cp:coreProperties>
</file>