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E976D772-9B7E-4265-A5F0-D8544A7CA1A0}" xr6:coauthVersionLast="47" xr6:coauthVersionMax="47" xr10:uidLastSave="{00000000-0000-0000-0000-000000000000}"/>
  <bookViews>
    <workbookView xWindow="-108" yWindow="-108" windowWidth="23256" windowHeight="12456" xr2:uid="{0E082451-6798-44A7-A609-00BB4696F2E4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0" i="1" l="1"/>
  <c r="Y140" i="1"/>
  <c r="X140" i="1"/>
  <c r="V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X137" i="1"/>
  <c r="V137" i="1"/>
  <c r="W137" i="1"/>
  <c r="Z136" i="1"/>
  <c r="Y136" i="1"/>
  <c r="X136" i="1"/>
  <c r="V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W123" i="1"/>
  <c r="V123" i="1"/>
  <c r="X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W115" i="1"/>
  <c r="V115" i="1"/>
  <c r="X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W107" i="1"/>
  <c r="V107" i="1"/>
  <c r="X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W99" i="1"/>
  <c r="V99" i="1"/>
  <c r="X99" i="1"/>
  <c r="Z98" i="1"/>
  <c r="Y98" i="1"/>
  <c r="V98" i="1"/>
  <c r="X98" i="1"/>
  <c r="W98" i="1"/>
  <c r="Z97" i="1"/>
  <c r="Y97" i="1"/>
  <c r="V97" i="1"/>
  <c r="X97" i="1"/>
  <c r="W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V93" i="1"/>
  <c r="X93" i="1"/>
  <c r="W93" i="1"/>
  <c r="Z92" i="1"/>
  <c r="Y92" i="1"/>
  <c r="V92" i="1"/>
  <c r="X92" i="1"/>
  <c r="W92" i="1"/>
  <c r="Z91" i="1"/>
  <c r="Y91" i="1"/>
  <c r="W91" i="1"/>
  <c r="V91" i="1"/>
  <c r="X91" i="1"/>
  <c r="Z90" i="1"/>
  <c r="Y90" i="1"/>
  <c r="V90" i="1"/>
  <c r="X90" i="1"/>
  <c r="W90" i="1"/>
  <c r="Z89" i="1"/>
  <c r="Y89" i="1"/>
  <c r="V89" i="1"/>
  <c r="X89" i="1"/>
  <c r="W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V85" i="1"/>
  <c r="X85" i="1"/>
  <c r="W85" i="1"/>
  <c r="Z84" i="1"/>
  <c r="Y84" i="1"/>
  <c r="V84" i="1"/>
  <c r="X84" i="1"/>
  <c r="W84" i="1"/>
  <c r="Z83" i="1"/>
  <c r="Y83" i="1"/>
  <c r="W83" i="1"/>
  <c r="V83" i="1"/>
  <c r="X83" i="1"/>
  <c r="Z82" i="1"/>
  <c r="Y82" i="1"/>
  <c r="V82" i="1"/>
  <c r="X82" i="1"/>
  <c r="W82" i="1"/>
  <c r="Z81" i="1"/>
  <c r="Y81" i="1"/>
  <c r="V81" i="1"/>
  <c r="X81" i="1"/>
  <c r="W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V77" i="1"/>
  <c r="X77" i="1"/>
  <c r="W77" i="1"/>
  <c r="Z76" i="1"/>
  <c r="Y76" i="1"/>
  <c r="V76" i="1"/>
  <c r="X76" i="1"/>
  <c r="W76" i="1"/>
  <c r="Z75" i="1"/>
  <c r="Y75" i="1"/>
  <c r="W75" i="1"/>
  <c r="V75" i="1"/>
  <c r="X75" i="1"/>
  <c r="Z74" i="1"/>
  <c r="Y74" i="1"/>
  <c r="V74" i="1"/>
  <c r="X74" i="1"/>
  <c r="W74" i="1"/>
  <c r="Z73" i="1"/>
  <c r="Y73" i="1"/>
  <c r="V73" i="1"/>
  <c r="X73" i="1"/>
  <c r="W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V69" i="1"/>
  <c r="X69" i="1"/>
  <c r="W69" i="1"/>
  <c r="Z68" i="1"/>
  <c r="Y68" i="1"/>
  <c r="V68" i="1"/>
  <c r="X68" i="1"/>
  <c r="W68" i="1"/>
  <c r="Z67" i="1"/>
  <c r="Y67" i="1"/>
  <c r="W67" i="1"/>
  <c r="V67" i="1"/>
  <c r="X67" i="1"/>
  <c r="Z66" i="1"/>
  <c r="Y66" i="1"/>
  <c r="V66" i="1"/>
  <c r="X66" i="1"/>
  <c r="W66" i="1"/>
  <c r="Z65" i="1"/>
  <c r="Y65" i="1"/>
  <c r="V65" i="1"/>
  <c r="X65" i="1"/>
  <c r="W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W59" i="1"/>
  <c r="V59" i="1"/>
  <c r="X59" i="1"/>
  <c r="Z58" i="1"/>
  <c r="Y58" i="1"/>
  <c r="V58" i="1"/>
  <c r="X58" i="1"/>
  <c r="W58" i="1"/>
  <c r="Z57" i="1"/>
  <c r="Y57" i="1"/>
  <c r="V57" i="1"/>
  <c r="X57" i="1"/>
  <c r="W57" i="1"/>
  <c r="Z56" i="1"/>
  <c r="Y56" i="1"/>
  <c r="W56" i="1"/>
  <c r="V56" i="1"/>
  <c r="X56" i="1"/>
  <c r="Z55" i="1"/>
  <c r="Y55" i="1"/>
  <c r="W55" i="1"/>
  <c r="V55" i="1"/>
  <c r="X55" i="1"/>
  <c r="Z54" i="1"/>
  <c r="Y54" i="1"/>
  <c r="X54" i="1"/>
  <c r="W54" i="1"/>
  <c r="V54" i="1"/>
  <c r="Z53" i="1"/>
  <c r="Y53" i="1"/>
  <c r="X53" i="1"/>
  <c r="W53" i="1"/>
  <c r="V53" i="1"/>
  <c r="Z52" i="1"/>
  <c r="Y52" i="1"/>
  <c r="X52" i="1"/>
  <c r="W52" i="1"/>
  <c r="V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W49" i="1"/>
  <c r="V49" i="1"/>
  <c r="Z48" i="1"/>
  <c r="Y48" i="1"/>
  <c r="X48" i="1"/>
  <c r="W48" i="1"/>
  <c r="V48" i="1"/>
  <c r="Z47" i="1"/>
  <c r="Y47" i="1"/>
  <c r="X47" i="1"/>
  <c r="W47" i="1"/>
  <c r="V47" i="1"/>
  <c r="Z46" i="1"/>
  <c r="Y46" i="1"/>
  <c r="X46" i="1"/>
  <c r="W46" i="1"/>
  <c r="V46" i="1"/>
  <c r="Z45" i="1"/>
  <c r="Y45" i="1"/>
  <c r="X45" i="1"/>
  <c r="W45" i="1"/>
  <c r="V45" i="1"/>
  <c r="Z44" i="1"/>
  <c r="Y44" i="1"/>
  <c r="X44" i="1"/>
  <c r="W44" i="1"/>
  <c r="V44" i="1"/>
  <c r="Z43" i="1"/>
  <c r="Y43" i="1"/>
  <c r="X43" i="1"/>
  <c r="W43" i="1"/>
  <c r="V43" i="1"/>
  <c r="Z42" i="1"/>
  <c r="Y42" i="1"/>
  <c r="X42" i="1"/>
  <c r="W42" i="1"/>
  <c r="V42" i="1"/>
  <c r="Z41" i="1"/>
  <c r="Y41" i="1"/>
  <c r="X41" i="1"/>
  <c r="W41" i="1"/>
  <c r="V41" i="1"/>
  <c r="Z40" i="1"/>
  <c r="Y40" i="1"/>
  <c r="X40" i="1"/>
  <c r="W40" i="1"/>
  <c r="V40" i="1"/>
  <c r="Z39" i="1"/>
  <c r="Y39" i="1"/>
  <c r="X39" i="1"/>
  <c r="W39" i="1"/>
  <c r="V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W36" i="1"/>
  <c r="V36" i="1"/>
  <c r="Z35" i="1"/>
  <c r="Y35" i="1"/>
  <c r="X35" i="1"/>
  <c r="W35" i="1"/>
  <c r="V35" i="1"/>
  <c r="Z34" i="1"/>
  <c r="Y34" i="1"/>
  <c r="X34" i="1"/>
  <c r="W34" i="1"/>
  <c r="V34" i="1"/>
  <c r="Z33" i="1"/>
  <c r="Y33" i="1"/>
  <c r="X33" i="1"/>
  <c r="V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W20" i="1"/>
  <c r="V20" i="1"/>
  <c r="X20" i="1"/>
  <c r="Z19" i="1"/>
  <c r="Y19" i="1"/>
  <c r="W19" i="1"/>
  <c r="V19" i="1"/>
  <c r="X19" i="1"/>
  <c r="Z18" i="1"/>
  <c r="Y18" i="1"/>
  <c r="W18" i="1"/>
  <c r="V18" i="1"/>
  <c r="X18" i="1"/>
  <c r="Z17" i="1"/>
  <c r="Y17" i="1"/>
  <c r="X17" i="1"/>
  <c r="V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X12" i="1"/>
  <c r="W12" i="1"/>
  <c r="V12" i="1"/>
  <c r="Z11" i="1"/>
  <c r="Y11" i="1"/>
  <c r="V11" i="1"/>
  <c r="X11" i="1"/>
  <c r="W11" i="1"/>
  <c r="Z10" i="1"/>
  <c r="Y10" i="1"/>
  <c r="W10" i="1"/>
  <c r="V10" i="1"/>
  <c r="X10" i="1"/>
  <c r="Z9" i="1"/>
  <c r="AT16" i="1" s="1"/>
  <c r="AS16" i="1" s="1"/>
  <c r="Y9" i="1"/>
  <c r="X9" i="1"/>
  <c r="V9" i="1"/>
  <c r="T8" i="1"/>
  <c r="AT18" i="1" l="1"/>
  <c r="AS18" i="1" s="1"/>
  <c r="AQ11" i="1"/>
  <c r="AP11" i="1" s="1"/>
  <c r="AQ16" i="1"/>
  <c r="AP16" i="1" s="1"/>
  <c r="AQ14" i="1"/>
  <c r="AP14" i="1" s="1"/>
  <c r="W9" i="1"/>
  <c r="P21" i="1"/>
  <c r="O21" i="1"/>
  <c r="N21" i="1"/>
  <c r="Q21" i="1" s="1"/>
  <c r="AK12" i="1"/>
  <c r="AJ12" i="1" s="1"/>
  <c r="AN14" i="1"/>
  <c r="AM14" i="1" s="1"/>
  <c r="AK18" i="1"/>
  <c r="AJ18" i="1" s="1"/>
  <c r="AT10" i="1"/>
  <c r="AS10" i="1" s="1"/>
  <c r="AT11" i="1"/>
  <c r="AS11" i="1" s="1"/>
  <c r="AN15" i="1"/>
  <c r="AM15" i="1" s="1"/>
  <c r="AQ9" i="1"/>
  <c r="AP9" i="1" s="1"/>
  <c r="AN10" i="1"/>
  <c r="AM10" i="1" s="1"/>
  <c r="AQ12" i="1"/>
  <c r="AP12" i="1" s="1"/>
  <c r="AT14" i="1"/>
  <c r="AS14" i="1" s="1"/>
  <c r="AK16" i="1"/>
  <c r="AJ16" i="1" s="1"/>
  <c r="AN18" i="1"/>
  <c r="AM18" i="1" s="1"/>
  <c r="AN13" i="1"/>
  <c r="AM13" i="1" s="1"/>
  <c r="AQ15" i="1"/>
  <c r="AP15" i="1" s="1"/>
  <c r="AT17" i="1"/>
  <c r="AS17" i="1" s="1"/>
  <c r="P8" i="1"/>
  <c r="AQ10" i="1"/>
  <c r="AP10" i="1" s="1"/>
  <c r="AT12" i="1"/>
  <c r="AS12" i="1" s="1"/>
  <c r="AK14" i="1"/>
  <c r="AJ14" i="1" s="1"/>
  <c r="AN16" i="1"/>
  <c r="AM16" i="1" s="1"/>
  <c r="AQ18" i="1"/>
  <c r="AP18" i="1" s="1"/>
  <c r="AK13" i="1"/>
  <c r="AJ13" i="1" s="1"/>
  <c r="AQ17" i="1"/>
  <c r="AP17" i="1" s="1"/>
  <c r="AT9" i="1"/>
  <c r="AS9" i="1" s="1"/>
  <c r="AK11" i="1"/>
  <c r="AJ11" i="1" s="1"/>
  <c r="AK9" i="1"/>
  <c r="AJ9" i="1" s="1"/>
  <c r="AN11" i="1"/>
  <c r="AM11" i="1" s="1"/>
  <c r="AQ13" i="1"/>
  <c r="AP13" i="1" s="1"/>
  <c r="AT15" i="1"/>
  <c r="AS15" i="1" s="1"/>
  <c r="AK17" i="1"/>
  <c r="AJ17" i="1" s="1"/>
  <c r="AN17" i="1"/>
  <c r="AM17" i="1" s="1"/>
  <c r="AN9" i="1"/>
  <c r="AM9" i="1" s="1"/>
  <c r="AT13" i="1"/>
  <c r="AS13" i="1" s="1"/>
  <c r="AK15" i="1"/>
  <c r="AJ15" i="1" s="1"/>
  <c r="AK10" i="1"/>
  <c r="AJ10" i="1" s="1"/>
  <c r="AN12" i="1"/>
  <c r="AM12" i="1" s="1"/>
  <c r="AE17" i="1" l="1"/>
  <c r="AD17" i="1" s="1"/>
  <c r="AC15" i="1"/>
  <c r="AE9" i="1"/>
  <c r="AD9" i="1" s="1"/>
  <c r="AE14" i="1"/>
  <c r="AD14" i="1" s="1"/>
  <c r="AC12" i="1"/>
  <c r="AE16" i="1"/>
  <c r="AD16" i="1" s="1"/>
  <c r="AC14" i="1"/>
  <c r="AE18" i="1"/>
  <c r="AD18" i="1" s="1"/>
  <c r="AH5" i="1"/>
  <c r="AC18" i="1"/>
  <c r="AE12" i="1"/>
  <c r="AD12" i="1" s="1"/>
  <c r="AE13" i="1"/>
  <c r="AD13" i="1" s="1"/>
  <c r="AC11" i="1"/>
  <c r="AB11" i="1" s="1" a="1"/>
  <c r="AB11" i="1" s="1"/>
  <c r="AC16" i="1"/>
  <c r="AB16" i="1" s="1" a="1"/>
  <c r="AB16" i="1" s="1"/>
  <c r="AE10" i="1"/>
  <c r="AD10" i="1" s="1"/>
  <c r="AC10" i="1"/>
  <c r="AB10" i="1" s="1" a="1"/>
  <c r="AB10" i="1" s="1"/>
  <c r="AC17" i="1"/>
  <c r="AB17" i="1" s="1" a="1"/>
  <c r="AB17" i="1" s="1"/>
  <c r="AC9" i="1"/>
  <c r="AB9" i="1" s="1" a="1"/>
  <c r="AB9" i="1" s="1"/>
  <c r="AE15" i="1"/>
  <c r="AD15" i="1" s="1"/>
  <c r="AC13" i="1"/>
  <c r="AE11" i="1"/>
  <c r="AD11" i="1" s="1"/>
  <c r="AB14" i="1" l="1" a="1"/>
  <c r="AB14" i="1" s="1"/>
  <c r="AB12" i="1" a="1"/>
  <c r="AB12" i="1" s="1"/>
  <c r="AH16" i="1"/>
  <c r="AH13" i="1"/>
  <c r="AH18" i="1"/>
  <c r="AH15" i="1"/>
  <c r="AG15" i="1" s="1" a="1"/>
  <c r="AG15" i="1" s="1"/>
  <c r="AH17" i="1"/>
  <c r="AH11" i="1"/>
  <c r="AG11" i="1" s="1" a="1"/>
  <c r="AG11" i="1" s="1"/>
  <c r="AH10" i="1"/>
  <c r="AG10" i="1" s="1" a="1"/>
  <c r="AG10" i="1" s="1"/>
  <c r="AH12" i="1"/>
  <c r="AG12" i="1" s="1" a="1"/>
  <c r="AG12" i="1" s="1"/>
  <c r="AH9" i="1"/>
  <c r="AG9" i="1" s="1" a="1"/>
  <c r="AG9" i="1" s="1"/>
  <c r="AH14" i="1"/>
  <c r="AB13" i="1" a="1"/>
  <c r="AB13" i="1" s="1"/>
  <c r="AB18" i="1" a="1"/>
  <c r="AB18" i="1" s="1"/>
  <c r="AB15" i="1" a="1"/>
  <c r="AB15" i="1" s="1"/>
  <c r="AG18" i="1" l="1" a="1"/>
  <c r="AG18" i="1" s="1"/>
  <c r="AG17" i="1" a="1"/>
  <c r="AG17" i="1" s="1"/>
  <c r="AG14" i="1" a="1"/>
  <c r="AG14" i="1" s="1"/>
  <c r="AG13" i="1" a="1"/>
  <c r="AG13" i="1" s="1"/>
  <c r="N9" i="1" s="1" a="1"/>
  <c r="AG16" i="1" a="1"/>
  <c r="AG16" i="1" s="1"/>
  <c r="N15" i="1" l="1"/>
  <c r="N14" i="1"/>
  <c r="N12" i="1"/>
  <c r="N11" i="1"/>
  <c r="N18" i="1"/>
  <c r="N10" i="1"/>
  <c r="N17" i="1"/>
  <c r="N9" i="1"/>
  <c r="N16" i="1"/>
  <c r="N13" i="1"/>
  <c r="T9" i="1" l="1"/>
  <c r="P9" i="1" s="1"/>
  <c r="O9" i="1"/>
  <c r="T17" i="1"/>
  <c r="P17" i="1" s="1"/>
  <c r="O17" i="1"/>
  <c r="O10" i="1"/>
  <c r="T10" i="1"/>
  <c r="P10" i="1" s="1"/>
  <c r="O18" i="1"/>
  <c r="T18" i="1"/>
  <c r="P18" i="1" s="1"/>
  <c r="O11" i="1"/>
  <c r="T11" i="1"/>
  <c r="P11" i="1" s="1"/>
  <c r="T12" i="1"/>
  <c r="P12" i="1" s="1"/>
  <c r="O12" i="1"/>
  <c r="O13" i="1"/>
  <c r="T13" i="1"/>
  <c r="P13" i="1" s="1"/>
  <c r="O14" i="1"/>
  <c r="T14" i="1"/>
  <c r="P14" i="1" s="1"/>
  <c r="T16" i="1"/>
  <c r="P16" i="1" s="1"/>
  <c r="O16" i="1"/>
  <c r="O15" i="1"/>
  <c r="T15" i="1"/>
  <c r="P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<sst xmlns="http://schemas.openxmlformats.org/spreadsheetml/2006/main" count="165" uniqueCount="162">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</sst>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45B868D7-8166-49EE-B152-1B660052FD2E}"/>
    <cellStyle name="Normal" xfId="0" builtinId="0"/>
    <cellStyle name="Percent 2" xfId="2" xr:uid="{D2E50CA6-1F7A-4E52-A522-E24E02D72CF9}"/>
    <cellStyle name="Percent 4" xfId="3" xr:uid="{20DFFF40-7BFA-4452-BBE5-CA8495AB566E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55F9E197-57A8-4FAF-87D4-E0D83540CD6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C7A2CC4E-A965-4563-910E-308EAD57CDC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AF7CB1A8-EE2D-495A-B8AE-29FB9A9E930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D51E7EE3-C3D6-4148-A033-A32855BBEB4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76ABC4B-4184-4B08-84D0-10E55C7B8A4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61BCA037-5BAC-47F2-B9F1-4BBC07B1619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459845B5-B50F-44F0-99F8-3E773F903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10.3</v>
          </cell>
          <cell r="F44">
            <v>10.3</v>
          </cell>
          <cell r="I44">
            <v>294936</v>
          </cell>
          <cell r="J44">
            <v>2746553.9</v>
          </cell>
        </row>
        <row r="45">
          <cell r="B45" t="str">
            <v>ABCTRANS</v>
          </cell>
          <cell r="C45">
            <v>6.93</v>
          </cell>
          <cell r="F45">
            <v>6.93</v>
          </cell>
          <cell r="I45">
            <v>636381</v>
          </cell>
          <cell r="J45">
            <v>4756623.07</v>
          </cell>
        </row>
        <row r="46">
          <cell r="B46" t="str">
            <v>ACADEMY</v>
          </cell>
          <cell r="C46">
            <v>8.4</v>
          </cell>
          <cell r="F46">
            <v>8.4</v>
          </cell>
          <cell r="I46">
            <v>232268</v>
          </cell>
          <cell r="J46">
            <v>1869366.25</v>
          </cell>
        </row>
        <row r="47">
          <cell r="B47" t="str">
            <v>ACCESSCORP</v>
          </cell>
          <cell r="C47">
            <v>26.5</v>
          </cell>
          <cell r="F47">
            <v>26</v>
          </cell>
          <cell r="I47">
            <v>46389660</v>
          </cell>
          <cell r="J47">
            <v>1207805988.9499991</v>
          </cell>
        </row>
        <row r="48">
          <cell r="B48" t="str">
            <v>AFRIPRUD</v>
          </cell>
          <cell r="C48">
            <v>16.55</v>
          </cell>
          <cell r="F48">
            <v>16.3</v>
          </cell>
          <cell r="I48">
            <v>2916920</v>
          </cell>
          <cell r="J48">
            <v>48126457.600000001</v>
          </cell>
        </row>
        <row r="49">
          <cell r="B49" t="str">
            <v>AIICO</v>
          </cell>
          <cell r="C49">
            <v>4.47</v>
          </cell>
          <cell r="F49">
            <v>4.4000000000000004</v>
          </cell>
          <cell r="I49">
            <v>6802580</v>
          </cell>
          <cell r="J49">
            <v>29862633.370000001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32</v>
          </cell>
          <cell r="J50">
            <v>79904</v>
          </cell>
        </row>
        <row r="51">
          <cell r="B51" t="str">
            <v>ALEX</v>
          </cell>
          <cell r="C51">
            <v>15.5</v>
          </cell>
          <cell r="F51">
            <v>15.5</v>
          </cell>
          <cell r="I51">
            <v>123345</v>
          </cell>
          <cell r="J51">
            <v>1783865.55</v>
          </cell>
        </row>
        <row r="52">
          <cell r="B52" t="str">
            <v>ARADEL</v>
          </cell>
          <cell r="C52">
            <v>1300.4000000000001</v>
          </cell>
          <cell r="F52">
            <v>1300.4000000000001</v>
          </cell>
          <cell r="I52">
            <v>4591124</v>
          </cell>
          <cell r="J52">
            <v>5723510737.1000004</v>
          </cell>
        </row>
        <row r="53">
          <cell r="B53" t="str">
            <v>AUSTINLAZ</v>
          </cell>
          <cell r="C53">
            <v>4.1500000000000004</v>
          </cell>
          <cell r="F53">
            <v>4.1500000000000004</v>
          </cell>
          <cell r="I53">
            <v>346919</v>
          </cell>
          <cell r="J53">
            <v>1397264.34</v>
          </cell>
        </row>
        <row r="54">
          <cell r="B54" t="str">
            <v>BERGER</v>
          </cell>
          <cell r="C54">
            <v>74</v>
          </cell>
          <cell r="F54">
            <v>74</v>
          </cell>
          <cell r="I54">
            <v>147598</v>
          </cell>
          <cell r="J54">
            <v>10008776.1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276737</v>
          </cell>
          <cell r="J55">
            <v>125547369.7</v>
          </cell>
        </row>
        <row r="56">
          <cell r="B56" t="str">
            <v>BUACEMENT</v>
          </cell>
          <cell r="C56">
            <v>219</v>
          </cell>
          <cell r="F56">
            <v>219</v>
          </cell>
          <cell r="I56">
            <v>908574</v>
          </cell>
          <cell r="J56">
            <v>194533569.19999999</v>
          </cell>
        </row>
        <row r="57">
          <cell r="B57" t="str">
            <v>BUAFOODS</v>
          </cell>
          <cell r="C57">
            <v>796.6</v>
          </cell>
          <cell r="F57">
            <v>796.6</v>
          </cell>
          <cell r="I57">
            <v>52985</v>
          </cell>
          <cell r="J57">
            <v>41940347.600000001</v>
          </cell>
        </row>
        <row r="58">
          <cell r="B58" t="str">
            <v>CADBURY</v>
          </cell>
          <cell r="C58">
            <v>69.8</v>
          </cell>
          <cell r="F58">
            <v>69.8</v>
          </cell>
          <cell r="I58">
            <v>1242350</v>
          </cell>
          <cell r="J58">
            <v>87228933.75</v>
          </cell>
        </row>
        <row r="59">
          <cell r="B59" t="str">
            <v>CAP</v>
          </cell>
          <cell r="C59">
            <v>94.25</v>
          </cell>
          <cell r="F59">
            <v>84.85</v>
          </cell>
          <cell r="I59">
            <v>1293740</v>
          </cell>
          <cell r="J59">
            <v>110742300.09999999</v>
          </cell>
        </row>
        <row r="60">
          <cell r="B60" t="str">
            <v>CAVERTON</v>
          </cell>
          <cell r="C60">
            <v>6.5</v>
          </cell>
          <cell r="F60">
            <v>6.7</v>
          </cell>
          <cell r="I60">
            <v>1287344</v>
          </cell>
          <cell r="J60">
            <v>8614085.8000000007</v>
          </cell>
        </row>
        <row r="61">
          <cell r="B61" t="str">
            <v>CHAMPION</v>
          </cell>
          <cell r="C61">
            <v>17.100000000000001</v>
          </cell>
          <cell r="F61">
            <v>16.95</v>
          </cell>
          <cell r="I61">
            <v>1971655</v>
          </cell>
          <cell r="J61">
            <v>33399751.350000001</v>
          </cell>
        </row>
        <row r="62">
          <cell r="B62" t="str">
            <v>CHAMS</v>
          </cell>
          <cell r="C62">
            <v>4.2</v>
          </cell>
          <cell r="F62">
            <v>4.05</v>
          </cell>
          <cell r="I62">
            <v>16072464</v>
          </cell>
          <cell r="J62">
            <v>66174105.719999999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27137</v>
          </cell>
          <cell r="J63">
            <v>390091.85</v>
          </cell>
        </row>
        <row r="64">
          <cell r="B64" t="str">
            <v>CILEASING</v>
          </cell>
          <cell r="C64">
            <v>7.45</v>
          </cell>
          <cell r="F64">
            <v>7.45</v>
          </cell>
          <cell r="I64">
            <v>1795276</v>
          </cell>
          <cell r="J64">
            <v>13325230.800000001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1374</v>
          </cell>
          <cell r="J65">
            <v>165790</v>
          </cell>
        </row>
        <row r="66">
          <cell r="B66" t="str">
            <v>CONHALLPLC</v>
          </cell>
          <cell r="C66">
            <v>4.9000000000000004</v>
          </cell>
          <cell r="F66">
            <v>5.01</v>
          </cell>
          <cell r="I66">
            <v>5546550</v>
          </cell>
          <cell r="J66">
            <v>27708257.09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47037</v>
          </cell>
          <cell r="J67">
            <v>7479448.2000000002</v>
          </cell>
        </row>
        <row r="68">
          <cell r="B68" t="str">
            <v>CORNERST</v>
          </cell>
          <cell r="C68">
            <v>5.95</v>
          </cell>
          <cell r="F68">
            <v>6</v>
          </cell>
          <cell r="I68">
            <v>3452336</v>
          </cell>
          <cell r="J68">
            <v>20035895.719999999</v>
          </cell>
        </row>
        <row r="69">
          <cell r="B69" t="str">
            <v>CUSTODIAN</v>
          </cell>
          <cell r="C69">
            <v>66</v>
          </cell>
          <cell r="F69">
            <v>70</v>
          </cell>
          <cell r="I69">
            <v>2168920</v>
          </cell>
          <cell r="J69">
            <v>148506578.75</v>
          </cell>
        </row>
        <row r="70">
          <cell r="B70" t="str">
            <v>CUTIX</v>
          </cell>
          <cell r="C70">
            <v>3.6</v>
          </cell>
          <cell r="F70">
            <v>3.6</v>
          </cell>
          <cell r="I70">
            <v>9627708</v>
          </cell>
          <cell r="J70">
            <v>33593901.619999997</v>
          </cell>
        </row>
        <row r="71">
          <cell r="B71" t="str">
            <v>CWG</v>
          </cell>
          <cell r="C71">
            <v>22.9</v>
          </cell>
          <cell r="F71">
            <v>22.55</v>
          </cell>
          <cell r="I71">
            <v>4488403</v>
          </cell>
          <cell r="J71">
            <v>106055159.25</v>
          </cell>
        </row>
        <row r="72">
          <cell r="B72" t="str">
            <v>DAARCOMM</v>
          </cell>
          <cell r="C72">
            <v>2.0499999999999998</v>
          </cell>
          <cell r="F72">
            <v>1.94</v>
          </cell>
          <cell r="I72">
            <v>4391856</v>
          </cell>
          <cell r="J72">
            <v>8960828.1899999995</v>
          </cell>
        </row>
        <row r="73">
          <cell r="B73" t="str">
            <v>DANGCEM</v>
          </cell>
          <cell r="C73">
            <v>809.9</v>
          </cell>
          <cell r="F73">
            <v>809.9</v>
          </cell>
          <cell r="I73">
            <v>1401455</v>
          </cell>
          <cell r="J73">
            <v>1148257301.499999</v>
          </cell>
        </row>
        <row r="74">
          <cell r="B74" t="str">
            <v>DANGSUGAR</v>
          </cell>
          <cell r="C74">
            <v>83</v>
          </cell>
          <cell r="F74">
            <v>74.7</v>
          </cell>
          <cell r="I74">
            <v>3316367</v>
          </cell>
          <cell r="J74">
            <v>247732614.90000001</v>
          </cell>
        </row>
        <row r="75">
          <cell r="B75" t="str">
            <v>DEAPCAP</v>
          </cell>
          <cell r="C75">
            <v>6.52</v>
          </cell>
          <cell r="F75">
            <v>6.55</v>
          </cell>
          <cell r="I75">
            <v>4142462</v>
          </cell>
          <cell r="J75">
            <v>27466180.829999998</v>
          </cell>
        </row>
        <row r="76">
          <cell r="B76" t="str">
            <v>ELLAHLAKES</v>
          </cell>
          <cell r="C76">
            <v>11.9</v>
          </cell>
          <cell r="F76">
            <v>11.55</v>
          </cell>
          <cell r="I76">
            <v>15775932</v>
          </cell>
          <cell r="J76">
            <v>176762237.30000001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26350</v>
          </cell>
          <cell r="J77">
            <v>1004205</v>
          </cell>
        </row>
        <row r="78">
          <cell r="B78" t="str">
            <v>ETERNA</v>
          </cell>
          <cell r="C78">
            <v>32.9</v>
          </cell>
          <cell r="F78">
            <v>35</v>
          </cell>
          <cell r="I78">
            <v>639981</v>
          </cell>
          <cell r="J78">
            <v>22475987.600000001</v>
          </cell>
        </row>
        <row r="79">
          <cell r="B79" t="str">
            <v>ETI</v>
          </cell>
          <cell r="C79">
            <v>47.1</v>
          </cell>
          <cell r="F79">
            <v>45</v>
          </cell>
          <cell r="I79">
            <v>2424015</v>
          </cell>
          <cell r="J79">
            <v>110044043.25</v>
          </cell>
        </row>
        <row r="80">
          <cell r="B80" t="str">
            <v>ETRANZACT</v>
          </cell>
          <cell r="C80">
            <v>19.95</v>
          </cell>
          <cell r="F80">
            <v>19</v>
          </cell>
          <cell r="I80">
            <v>3786546</v>
          </cell>
          <cell r="J80">
            <v>75861881.5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32772</v>
          </cell>
          <cell r="J81">
            <v>4247251.2</v>
          </cell>
        </row>
        <row r="82">
          <cell r="B82" t="str">
            <v>FCMB</v>
          </cell>
          <cell r="C82">
            <v>13.6</v>
          </cell>
          <cell r="F82">
            <v>12.8</v>
          </cell>
          <cell r="I82">
            <v>22462161</v>
          </cell>
          <cell r="J82">
            <v>291545305.55000001</v>
          </cell>
        </row>
        <row r="83">
          <cell r="B83" t="str">
            <v>FIDELITYBK</v>
          </cell>
          <cell r="C83">
            <v>20</v>
          </cell>
          <cell r="F83">
            <v>20</v>
          </cell>
          <cell r="I83">
            <v>6951162</v>
          </cell>
          <cell r="J83">
            <v>138514894</v>
          </cell>
        </row>
        <row r="84">
          <cell r="B84" t="str">
            <v>FIDSON</v>
          </cell>
          <cell r="C84">
            <v>81</v>
          </cell>
          <cell r="F84">
            <v>81</v>
          </cell>
          <cell r="I84">
            <v>1097274</v>
          </cell>
          <cell r="J84">
            <v>85613996.700000003</v>
          </cell>
        </row>
        <row r="85">
          <cell r="B85" t="str">
            <v>FIRSTHOLDCO</v>
          </cell>
          <cell r="C85">
            <v>53</v>
          </cell>
          <cell r="F85">
            <v>52.95</v>
          </cell>
          <cell r="I85">
            <v>24178689</v>
          </cell>
          <cell r="J85">
            <v>1280401276.1500001</v>
          </cell>
        </row>
        <row r="86">
          <cell r="B86" t="str">
            <v>FTGINSURE</v>
          </cell>
          <cell r="C86">
            <v>1.1299999999999999</v>
          </cell>
          <cell r="F86">
            <v>1.24</v>
          </cell>
          <cell r="I86">
            <v>4582649</v>
          </cell>
          <cell r="J86">
            <v>5682484.7599999998</v>
          </cell>
        </row>
        <row r="87">
          <cell r="B87" t="str">
            <v>FTNCOCOA</v>
          </cell>
          <cell r="C87">
            <v>6.25</v>
          </cell>
          <cell r="F87">
            <v>6.07</v>
          </cell>
          <cell r="I87">
            <v>3514970</v>
          </cell>
          <cell r="J87">
            <v>21405712.440000001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2409</v>
          </cell>
          <cell r="J88">
            <v>2475006.6</v>
          </cell>
        </row>
        <row r="89">
          <cell r="B89" t="str">
            <v>GTCO</v>
          </cell>
          <cell r="C89">
            <v>118.9</v>
          </cell>
          <cell r="F89">
            <v>119</v>
          </cell>
          <cell r="I89">
            <v>25178006</v>
          </cell>
          <cell r="J89">
            <v>2991795138.2000031</v>
          </cell>
        </row>
        <row r="90">
          <cell r="B90" t="str">
            <v>GUINEAINS</v>
          </cell>
          <cell r="C90">
            <v>1.44</v>
          </cell>
          <cell r="F90">
            <v>1.37</v>
          </cell>
          <cell r="I90">
            <v>2953089</v>
          </cell>
          <cell r="J90">
            <v>4098056.71</v>
          </cell>
        </row>
        <row r="91">
          <cell r="B91" t="str">
            <v>GUINNESS</v>
          </cell>
          <cell r="C91">
            <v>350</v>
          </cell>
          <cell r="F91">
            <v>350</v>
          </cell>
          <cell r="I91">
            <v>75964</v>
          </cell>
          <cell r="J91">
            <v>23962147.899999999</v>
          </cell>
        </row>
        <row r="92">
          <cell r="B92" t="str">
            <v>HMCALL</v>
          </cell>
          <cell r="C92">
            <v>4.3499999999999996</v>
          </cell>
          <cell r="F92">
            <v>3.92</v>
          </cell>
          <cell r="I92">
            <v>2248097</v>
          </cell>
          <cell r="J92">
            <v>8876403.2899999991</v>
          </cell>
        </row>
        <row r="93">
          <cell r="B93" t="str">
            <v>HONYFLOUR</v>
          </cell>
          <cell r="C93">
            <v>22.85</v>
          </cell>
          <cell r="F93">
            <v>22.5</v>
          </cell>
          <cell r="I93">
            <v>1687270</v>
          </cell>
          <cell r="J93">
            <v>37943359.600000001</v>
          </cell>
        </row>
        <row r="94">
          <cell r="B94" t="str">
            <v>IKEJAHOTEL</v>
          </cell>
          <cell r="C94">
            <v>37.75</v>
          </cell>
          <cell r="F94">
            <v>37.75</v>
          </cell>
          <cell r="I94">
            <v>291262</v>
          </cell>
          <cell r="J94">
            <v>10439984.9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98243</v>
          </cell>
          <cell r="J95">
            <v>3378693.45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91474</v>
          </cell>
          <cell r="J96">
            <v>1649441.1</v>
          </cell>
        </row>
        <row r="97">
          <cell r="B97" t="str">
            <v>INTBREW</v>
          </cell>
          <cell r="C97">
            <v>15.25</v>
          </cell>
          <cell r="F97">
            <v>15</v>
          </cell>
          <cell r="I97">
            <v>1281945</v>
          </cell>
          <cell r="J97">
            <v>19274947.899999999</v>
          </cell>
        </row>
        <row r="98">
          <cell r="B98" t="str">
            <v>INTENEGINS</v>
          </cell>
          <cell r="C98">
            <v>3</v>
          </cell>
          <cell r="F98">
            <v>3.01</v>
          </cell>
          <cell r="I98">
            <v>2783713</v>
          </cell>
          <cell r="J98">
            <v>8622555.1500000004</v>
          </cell>
        </row>
        <row r="99">
          <cell r="B99" t="str">
            <v>JAIZBANK</v>
          </cell>
          <cell r="C99">
            <v>12</v>
          </cell>
          <cell r="F99">
            <v>10.8</v>
          </cell>
          <cell r="I99">
            <v>51026868</v>
          </cell>
          <cell r="J99">
            <v>576158216.10000002</v>
          </cell>
        </row>
        <row r="100">
          <cell r="B100" t="str">
            <v>JAPAULGOLD</v>
          </cell>
          <cell r="C100">
            <v>3.99</v>
          </cell>
          <cell r="F100">
            <v>3.8</v>
          </cell>
          <cell r="I100">
            <v>24310023</v>
          </cell>
          <cell r="J100">
            <v>94130649.760000005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195072</v>
          </cell>
          <cell r="J101">
            <v>53865476</v>
          </cell>
        </row>
        <row r="102">
          <cell r="B102" t="str">
            <v>JOHNHOLT</v>
          </cell>
          <cell r="C102">
            <v>8.65</v>
          </cell>
          <cell r="F102">
            <v>8.65</v>
          </cell>
          <cell r="I102">
            <v>163797</v>
          </cell>
          <cell r="J102">
            <v>1326570.95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28180</v>
          </cell>
          <cell r="J103">
            <v>187647.2</v>
          </cell>
        </row>
        <row r="104">
          <cell r="B104" t="str">
            <v>LASACO</v>
          </cell>
          <cell r="C104">
            <v>2.44</v>
          </cell>
          <cell r="F104">
            <v>2.4500000000000002</v>
          </cell>
          <cell r="I104">
            <v>11255769</v>
          </cell>
          <cell r="J104">
            <v>27813738.48</v>
          </cell>
        </row>
        <row r="105">
          <cell r="B105" t="str">
            <v>LEARNAFRCA</v>
          </cell>
          <cell r="C105">
            <v>9.8000000000000007</v>
          </cell>
          <cell r="F105">
            <v>9.8000000000000007</v>
          </cell>
          <cell r="I105">
            <v>269362</v>
          </cell>
          <cell r="J105">
            <v>2499794.5499999998</v>
          </cell>
        </row>
        <row r="106">
          <cell r="B106" t="str">
            <v>LEGENDINT</v>
          </cell>
          <cell r="C106">
            <v>5.99</v>
          </cell>
          <cell r="F106">
            <v>5.99</v>
          </cell>
          <cell r="I106">
            <v>1255455</v>
          </cell>
          <cell r="J106">
            <v>7590403.1900000004</v>
          </cell>
        </row>
        <row r="107">
          <cell r="B107" t="str">
            <v>LINKASSURE</v>
          </cell>
          <cell r="C107">
            <v>1.8</v>
          </cell>
          <cell r="F107">
            <v>1.8</v>
          </cell>
          <cell r="I107">
            <v>15573017</v>
          </cell>
          <cell r="J107">
            <v>27847621.390000001</v>
          </cell>
        </row>
        <row r="108">
          <cell r="B108" t="str">
            <v>LIVESTOCK</v>
          </cell>
          <cell r="C108">
            <v>7.05</v>
          </cell>
          <cell r="F108">
            <v>7</v>
          </cell>
          <cell r="I108">
            <v>3345603</v>
          </cell>
          <cell r="J108">
            <v>23018213.600000001</v>
          </cell>
        </row>
        <row r="109">
          <cell r="B109" t="str">
            <v>LIVINGTRUST</v>
          </cell>
          <cell r="C109">
            <v>5.65</v>
          </cell>
          <cell r="F109">
            <v>5.87</v>
          </cell>
          <cell r="I109">
            <v>664127</v>
          </cell>
          <cell r="J109">
            <v>3742045.64</v>
          </cell>
        </row>
        <row r="110">
          <cell r="B110" t="str">
            <v>MANSARD</v>
          </cell>
          <cell r="C110">
            <v>16.989999999999998</v>
          </cell>
          <cell r="F110">
            <v>16.989999999999998</v>
          </cell>
          <cell r="I110">
            <v>2570355</v>
          </cell>
          <cell r="J110">
            <v>43369400.310000002</v>
          </cell>
        </row>
        <row r="111">
          <cell r="B111" t="str">
            <v>MAYBAKER</v>
          </cell>
          <cell r="C111">
            <v>39.75</v>
          </cell>
          <cell r="F111">
            <v>39.75</v>
          </cell>
          <cell r="I111">
            <v>824278</v>
          </cell>
          <cell r="J111">
            <v>31824906.600000001</v>
          </cell>
        </row>
        <row r="112">
          <cell r="B112" t="str">
            <v>MBENEFIT</v>
          </cell>
          <cell r="C112">
            <v>5.0999999999999996</v>
          </cell>
          <cell r="F112">
            <v>5.0999999999999996</v>
          </cell>
          <cell r="I112">
            <v>12474214</v>
          </cell>
          <cell r="J112">
            <v>64168273.119999997</v>
          </cell>
        </row>
        <row r="113">
          <cell r="B113" t="str">
            <v>MCNICHOLS</v>
          </cell>
          <cell r="C113">
            <v>7</v>
          </cell>
          <cell r="F113">
            <v>6.45</v>
          </cell>
          <cell r="I113">
            <v>3666406</v>
          </cell>
          <cell r="J113">
            <v>24301285.210000001</v>
          </cell>
        </row>
        <row r="114">
          <cell r="B114" t="str">
            <v>MECURE</v>
          </cell>
          <cell r="C114">
            <v>68.3</v>
          </cell>
          <cell r="F114">
            <v>68.3</v>
          </cell>
          <cell r="I114">
            <v>129374</v>
          </cell>
          <cell r="J114">
            <v>7980533.5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313133</v>
          </cell>
          <cell r="J115">
            <v>5425601.6500000004</v>
          </cell>
        </row>
        <row r="116">
          <cell r="B116" t="str">
            <v>MORISON</v>
          </cell>
          <cell r="C116">
            <v>12.07</v>
          </cell>
          <cell r="F116">
            <v>12.07</v>
          </cell>
          <cell r="I116">
            <v>174537</v>
          </cell>
          <cell r="J116">
            <v>1907933.96</v>
          </cell>
        </row>
        <row r="117">
          <cell r="B117" t="str">
            <v>MTNN</v>
          </cell>
          <cell r="C117">
            <v>780</v>
          </cell>
          <cell r="F117">
            <v>790</v>
          </cell>
          <cell r="I117">
            <v>8835198</v>
          </cell>
          <cell r="J117">
            <v>7076875868.3000202</v>
          </cell>
        </row>
        <row r="118">
          <cell r="B118" t="str">
            <v>MULTIVERSE</v>
          </cell>
          <cell r="C118">
            <v>22.7</v>
          </cell>
          <cell r="F118">
            <v>22.7</v>
          </cell>
          <cell r="I118">
            <v>279105</v>
          </cell>
          <cell r="J118">
            <v>5710482.25</v>
          </cell>
        </row>
        <row r="119">
          <cell r="B119" t="str">
            <v>NAHCO</v>
          </cell>
          <cell r="C119">
            <v>170</v>
          </cell>
          <cell r="F119">
            <v>170</v>
          </cell>
          <cell r="I119">
            <v>533746</v>
          </cell>
          <cell r="J119">
            <v>87733898</v>
          </cell>
        </row>
        <row r="120">
          <cell r="B120" t="str">
            <v>NASCON</v>
          </cell>
          <cell r="C120">
            <v>164</v>
          </cell>
          <cell r="F120">
            <v>164</v>
          </cell>
          <cell r="I120">
            <v>2044271</v>
          </cell>
          <cell r="J120">
            <v>326123611.30000001</v>
          </cell>
        </row>
        <row r="121">
          <cell r="B121" t="str">
            <v>NB</v>
          </cell>
          <cell r="C121">
            <v>80.45</v>
          </cell>
          <cell r="F121">
            <v>80</v>
          </cell>
          <cell r="I121">
            <v>5748845</v>
          </cell>
          <cell r="J121">
            <v>458605163.64999998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84095</v>
          </cell>
          <cell r="J122">
            <v>15229842.15</v>
          </cell>
        </row>
        <row r="123">
          <cell r="B123" t="str">
            <v>NEIMETH</v>
          </cell>
          <cell r="C123">
            <v>11.05</v>
          </cell>
          <cell r="F123">
            <v>10.65</v>
          </cell>
          <cell r="I123">
            <v>3175838</v>
          </cell>
          <cell r="J123">
            <v>34448078.649999999</v>
          </cell>
        </row>
        <row r="124">
          <cell r="B124" t="str">
            <v>NEM</v>
          </cell>
          <cell r="C124">
            <v>33.299999999999997</v>
          </cell>
          <cell r="F124">
            <v>34</v>
          </cell>
          <cell r="I124">
            <v>2006977</v>
          </cell>
          <cell r="J124">
            <v>66080350.25</v>
          </cell>
        </row>
        <row r="125">
          <cell r="B125" t="str">
            <v>NESTLE</v>
          </cell>
          <cell r="C125">
            <v>3100</v>
          </cell>
          <cell r="F125">
            <v>3100</v>
          </cell>
          <cell r="I125">
            <v>23283</v>
          </cell>
          <cell r="J125">
            <v>70257178.799999997</v>
          </cell>
        </row>
        <row r="126">
          <cell r="B126" t="str">
            <v>NGXGROUP</v>
          </cell>
          <cell r="C126">
            <v>136.4</v>
          </cell>
          <cell r="F126">
            <v>140.19999999999999</v>
          </cell>
          <cell r="I126">
            <v>12417015</v>
          </cell>
          <cell r="J126">
            <v>1792585814.8500011</v>
          </cell>
        </row>
        <row r="127">
          <cell r="B127" t="str">
            <v>NIDF</v>
          </cell>
          <cell r="C127">
            <v>115.4</v>
          </cell>
          <cell r="F127">
            <v>115.4</v>
          </cell>
          <cell r="I127">
            <v>106832</v>
          </cell>
          <cell r="J127">
            <v>13375407.800000001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17381</v>
          </cell>
          <cell r="J128">
            <v>1242741.5</v>
          </cell>
        </row>
        <row r="129">
          <cell r="B129" t="str">
            <v>NPFMCRFBK</v>
          </cell>
          <cell r="C129">
            <v>6.8</v>
          </cell>
          <cell r="F129">
            <v>6.5</v>
          </cell>
          <cell r="I129">
            <v>1280354</v>
          </cell>
          <cell r="J129">
            <v>8386801.8600000003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1388</v>
          </cell>
          <cell r="J130">
            <v>151496.4</v>
          </cell>
        </row>
        <row r="131">
          <cell r="B131" t="str">
            <v>NSLTECH</v>
          </cell>
          <cell r="C131">
            <v>1.38</v>
          </cell>
          <cell r="F131">
            <v>1.45</v>
          </cell>
          <cell r="I131">
            <v>9828905</v>
          </cell>
          <cell r="J131">
            <v>13813284.18</v>
          </cell>
        </row>
        <row r="132">
          <cell r="B132" t="str">
            <v>OANDO</v>
          </cell>
          <cell r="C132">
            <v>50.25</v>
          </cell>
          <cell r="F132">
            <v>50</v>
          </cell>
          <cell r="I132">
            <v>40911168</v>
          </cell>
          <cell r="J132">
            <v>2126858227.700001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184477</v>
          </cell>
          <cell r="J133">
            <v>302534302.89999998</v>
          </cell>
        </row>
        <row r="134">
          <cell r="B134" t="str">
            <v>OMATEK</v>
          </cell>
          <cell r="C134">
            <v>2.4</v>
          </cell>
          <cell r="F134">
            <v>2.2000000000000002</v>
          </cell>
          <cell r="I134">
            <v>2971783</v>
          </cell>
          <cell r="J134">
            <v>6855530.3899999997</v>
          </cell>
        </row>
        <row r="135">
          <cell r="B135" t="str">
            <v>PREMPAINTS</v>
          </cell>
          <cell r="C135">
            <v>11</v>
          </cell>
          <cell r="F135">
            <v>12.1</v>
          </cell>
          <cell r="I135">
            <v>1550000</v>
          </cell>
          <cell r="J135">
            <v>18755000</v>
          </cell>
        </row>
        <row r="136">
          <cell r="B136" t="str">
            <v>PRESCO</v>
          </cell>
          <cell r="C136">
            <v>2315.4</v>
          </cell>
          <cell r="F136">
            <v>2315.4</v>
          </cell>
          <cell r="I136">
            <v>198691</v>
          </cell>
          <cell r="J136">
            <v>414052174.89999998</v>
          </cell>
        </row>
        <row r="137">
          <cell r="B137" t="str">
            <v>PRESTIGE</v>
          </cell>
          <cell r="C137">
            <v>1.6</v>
          </cell>
          <cell r="F137">
            <v>1.6</v>
          </cell>
          <cell r="I137">
            <v>10659985</v>
          </cell>
          <cell r="J137">
            <v>17091465.960000001</v>
          </cell>
        </row>
        <row r="138">
          <cell r="B138" t="str">
            <v>PZ</v>
          </cell>
          <cell r="C138">
            <v>79</v>
          </cell>
          <cell r="F138">
            <v>79</v>
          </cell>
          <cell r="I138">
            <v>2898898</v>
          </cell>
          <cell r="J138">
            <v>221593466.75</v>
          </cell>
        </row>
        <row r="139">
          <cell r="B139" t="str">
            <v>REDSTAREX</v>
          </cell>
          <cell r="C139">
            <v>31.95</v>
          </cell>
          <cell r="F139">
            <v>31.95</v>
          </cell>
          <cell r="I139">
            <v>96678</v>
          </cell>
          <cell r="J139">
            <v>2813456.15</v>
          </cell>
        </row>
        <row r="140">
          <cell r="B140" t="str">
            <v>REGALINS</v>
          </cell>
          <cell r="C140">
            <v>1.23</v>
          </cell>
          <cell r="F140">
            <v>1.23</v>
          </cell>
          <cell r="I140">
            <v>3018183</v>
          </cell>
          <cell r="J140">
            <v>3684172.41</v>
          </cell>
        </row>
        <row r="141">
          <cell r="B141" t="str">
            <v>ROYALEX</v>
          </cell>
          <cell r="C141">
            <v>1.9</v>
          </cell>
          <cell r="F141">
            <v>1.9</v>
          </cell>
          <cell r="I141">
            <v>4676533</v>
          </cell>
          <cell r="J141">
            <v>8918966.9299999997</v>
          </cell>
        </row>
        <row r="142">
          <cell r="B142" t="str">
            <v>RTBRISCOE</v>
          </cell>
          <cell r="C142">
            <v>13.4</v>
          </cell>
          <cell r="F142">
            <v>13.4</v>
          </cell>
          <cell r="I142">
            <v>1330789</v>
          </cell>
          <cell r="J142">
            <v>16993964.489999998</v>
          </cell>
        </row>
        <row r="143">
          <cell r="B143" t="str">
            <v>SCOA</v>
          </cell>
          <cell r="C143">
            <v>38.15</v>
          </cell>
          <cell r="F143">
            <v>38.15</v>
          </cell>
          <cell r="I143">
            <v>47884</v>
          </cell>
          <cell r="J143">
            <v>1681982.15</v>
          </cell>
        </row>
        <row r="144">
          <cell r="B144" t="str">
            <v>SEPLAT</v>
          </cell>
          <cell r="C144">
            <v>9099.9</v>
          </cell>
          <cell r="F144">
            <v>9099.9</v>
          </cell>
          <cell r="I144">
            <v>38192</v>
          </cell>
          <cell r="J144">
            <v>328780830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4734</v>
          </cell>
          <cell r="J145">
            <v>1884992.5</v>
          </cell>
        </row>
        <row r="146">
          <cell r="B146" t="str">
            <v>SKYAVN</v>
          </cell>
          <cell r="C146">
            <v>144.9</v>
          </cell>
          <cell r="F146">
            <v>144.9</v>
          </cell>
          <cell r="I146">
            <v>37066</v>
          </cell>
          <cell r="J146">
            <v>4902533.55</v>
          </cell>
        </row>
        <row r="147">
          <cell r="B147" t="str">
            <v>SOVRENINS</v>
          </cell>
          <cell r="C147">
            <v>2.67</v>
          </cell>
          <cell r="F147">
            <v>2.7</v>
          </cell>
          <cell r="I147">
            <v>21295179</v>
          </cell>
          <cell r="J147">
            <v>57988623.350000001</v>
          </cell>
        </row>
        <row r="148">
          <cell r="B148" t="str">
            <v>STANBIC</v>
          </cell>
          <cell r="C148">
            <v>126</v>
          </cell>
          <cell r="F148">
            <v>126</v>
          </cell>
          <cell r="I148">
            <v>1147311</v>
          </cell>
          <cell r="J148">
            <v>152463126.5</v>
          </cell>
        </row>
        <row r="149">
          <cell r="B149" t="str">
            <v>STERLINGNG</v>
          </cell>
          <cell r="C149">
            <v>8.3000000000000007</v>
          </cell>
          <cell r="F149">
            <v>8</v>
          </cell>
          <cell r="I149">
            <v>31170967</v>
          </cell>
          <cell r="J149">
            <v>249437362.44999999</v>
          </cell>
        </row>
        <row r="150">
          <cell r="B150" t="str">
            <v>SUNUASSUR</v>
          </cell>
          <cell r="C150">
            <v>4.84</v>
          </cell>
          <cell r="F150">
            <v>4.84</v>
          </cell>
          <cell r="I150">
            <v>662786</v>
          </cell>
          <cell r="J150">
            <v>3177274.68</v>
          </cell>
        </row>
        <row r="151">
          <cell r="B151" t="str">
            <v>TANTALIZER</v>
          </cell>
          <cell r="C151">
            <v>4.2</v>
          </cell>
          <cell r="F151">
            <v>4.38</v>
          </cell>
          <cell r="I151">
            <v>13379072</v>
          </cell>
          <cell r="J151">
            <v>57834734.479999997</v>
          </cell>
        </row>
        <row r="152">
          <cell r="B152" t="str">
            <v>TIP</v>
          </cell>
          <cell r="C152">
            <v>18.55</v>
          </cell>
          <cell r="F152">
            <v>18.5</v>
          </cell>
          <cell r="I152">
            <v>4631900</v>
          </cell>
          <cell r="J152">
            <v>85944200.349999994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21481</v>
          </cell>
          <cell r="J153">
            <v>12373056</v>
          </cell>
        </row>
        <row r="154">
          <cell r="B154" t="str">
            <v>TRANSCOHOT</v>
          </cell>
          <cell r="C154">
            <v>189.7</v>
          </cell>
          <cell r="F154">
            <v>189.7</v>
          </cell>
          <cell r="I154">
            <v>52947</v>
          </cell>
          <cell r="J154">
            <v>9867962.5999999996</v>
          </cell>
        </row>
        <row r="155">
          <cell r="B155" t="str">
            <v>TRANSCORP</v>
          </cell>
          <cell r="C155">
            <v>52</v>
          </cell>
          <cell r="F155">
            <v>51.2</v>
          </cell>
          <cell r="I155">
            <v>3970065</v>
          </cell>
          <cell r="J155">
            <v>202926415.80000001</v>
          </cell>
        </row>
        <row r="156">
          <cell r="B156" t="str">
            <v>TRANSEXPR</v>
          </cell>
          <cell r="C156">
            <v>2.36</v>
          </cell>
          <cell r="F156">
            <v>2.36</v>
          </cell>
          <cell r="I156">
            <v>500</v>
          </cell>
          <cell r="J156">
            <v>1295</v>
          </cell>
        </row>
        <row r="157">
          <cell r="B157" t="str">
            <v>TRANSPOWER</v>
          </cell>
          <cell r="C157">
            <v>306.89999999999998</v>
          </cell>
          <cell r="F157">
            <v>306.89999999999998</v>
          </cell>
          <cell r="I157">
            <v>173521</v>
          </cell>
          <cell r="J157">
            <v>47943852.299999997</v>
          </cell>
        </row>
        <row r="158">
          <cell r="B158" t="str">
            <v>TRIPPLEG</v>
          </cell>
          <cell r="C158">
            <v>4.7300000000000004</v>
          </cell>
          <cell r="F158">
            <v>4.7300000000000004</v>
          </cell>
          <cell r="I158">
            <v>50757</v>
          </cell>
          <cell r="J158">
            <v>219840.68</v>
          </cell>
        </row>
        <row r="159">
          <cell r="B159" t="str">
            <v>UACN</v>
          </cell>
          <cell r="C159">
            <v>106.7</v>
          </cell>
          <cell r="F159">
            <v>115</v>
          </cell>
          <cell r="I159">
            <v>7692637</v>
          </cell>
          <cell r="J159">
            <v>867679674.89999998</v>
          </cell>
        </row>
        <row r="160">
          <cell r="B160" t="str">
            <v>UBA</v>
          </cell>
          <cell r="C160">
            <v>47.05</v>
          </cell>
          <cell r="F160">
            <v>47.6</v>
          </cell>
          <cell r="I160">
            <v>29716524</v>
          </cell>
          <cell r="J160">
            <v>1407779438.75</v>
          </cell>
        </row>
        <row r="161">
          <cell r="B161" t="str">
            <v>UCAP</v>
          </cell>
          <cell r="C161">
            <v>18.5</v>
          </cell>
          <cell r="F161">
            <v>18.3</v>
          </cell>
          <cell r="I161">
            <v>17669832</v>
          </cell>
          <cell r="J161">
            <v>321625754.94999999</v>
          </cell>
        </row>
        <row r="162">
          <cell r="B162" t="str">
            <v>UHOMREIT</v>
          </cell>
          <cell r="C162">
            <v>76.150000000000006</v>
          </cell>
          <cell r="F162">
            <v>76.150000000000006</v>
          </cell>
          <cell r="I162">
            <v>90653</v>
          </cell>
          <cell r="J162">
            <v>6669839.7000000002</v>
          </cell>
        </row>
        <row r="163">
          <cell r="B163" t="str">
            <v>UNILEVER</v>
          </cell>
          <cell r="C163">
            <v>94.9</v>
          </cell>
          <cell r="F163">
            <v>94.9</v>
          </cell>
          <cell r="I163">
            <v>197866</v>
          </cell>
          <cell r="J163">
            <v>19449264.699999999</v>
          </cell>
        </row>
        <row r="164">
          <cell r="B164" t="str">
            <v>UNIONDICON</v>
          </cell>
          <cell r="C164">
            <v>16.600000000000001</v>
          </cell>
          <cell r="F164">
            <v>14.95</v>
          </cell>
          <cell r="I164">
            <v>735756</v>
          </cell>
          <cell r="J164">
            <v>11015566.449999999</v>
          </cell>
        </row>
        <row r="165">
          <cell r="B165" t="str">
            <v>UNIVINSURE</v>
          </cell>
          <cell r="C165">
            <v>1.35</v>
          </cell>
          <cell r="F165">
            <v>1.35</v>
          </cell>
          <cell r="I165">
            <v>48358215</v>
          </cell>
          <cell r="J165">
            <v>61374538.93</v>
          </cell>
        </row>
        <row r="166">
          <cell r="B166" t="str">
            <v>UPDC</v>
          </cell>
          <cell r="C166">
            <v>5.05</v>
          </cell>
          <cell r="F166">
            <v>5.15</v>
          </cell>
          <cell r="I166">
            <v>3702327</v>
          </cell>
          <cell r="J166">
            <v>18882705.300000001</v>
          </cell>
        </row>
        <row r="167">
          <cell r="B167" t="str">
            <v>UPDCREIT</v>
          </cell>
          <cell r="C167">
            <v>7.6</v>
          </cell>
          <cell r="F167">
            <v>7.5</v>
          </cell>
          <cell r="I167">
            <v>3879920</v>
          </cell>
          <cell r="J167">
            <v>29355724.850000001</v>
          </cell>
        </row>
        <row r="168">
          <cell r="B168" t="str">
            <v>UPL</v>
          </cell>
          <cell r="C168">
            <v>5.85</v>
          </cell>
          <cell r="F168">
            <v>5.85</v>
          </cell>
          <cell r="I168">
            <v>358598</v>
          </cell>
          <cell r="J168">
            <v>2142017.5</v>
          </cell>
        </row>
        <row r="169">
          <cell r="B169" t="str">
            <v>VERITASKAP</v>
          </cell>
          <cell r="C169">
            <v>2.2999999999999998</v>
          </cell>
          <cell r="F169">
            <v>2.29</v>
          </cell>
          <cell r="I169">
            <v>56418738</v>
          </cell>
          <cell r="J169">
            <v>130015054.33</v>
          </cell>
        </row>
        <row r="170">
          <cell r="B170" t="str">
            <v>VFDGROUP</v>
          </cell>
          <cell r="C170">
            <v>11.45</v>
          </cell>
          <cell r="F170">
            <v>11.5</v>
          </cell>
          <cell r="I170">
            <v>3283419</v>
          </cell>
          <cell r="J170">
            <v>37627663.5</v>
          </cell>
        </row>
        <row r="171">
          <cell r="B171" t="str">
            <v>VITAFOAM</v>
          </cell>
          <cell r="C171">
            <v>119</v>
          </cell>
          <cell r="F171">
            <v>110</v>
          </cell>
          <cell r="I171">
            <v>729869</v>
          </cell>
          <cell r="J171">
            <v>81278948.900000006</v>
          </cell>
        </row>
        <row r="172">
          <cell r="B172" t="str">
            <v>WAPCO</v>
          </cell>
          <cell r="C172">
            <v>210</v>
          </cell>
          <cell r="F172">
            <v>210</v>
          </cell>
          <cell r="I172">
            <v>2490307</v>
          </cell>
          <cell r="J172">
            <v>512301520.80000001</v>
          </cell>
        </row>
        <row r="173">
          <cell r="B173" t="str">
            <v>WAPIC</v>
          </cell>
          <cell r="C173">
            <v>3.5</v>
          </cell>
          <cell r="F173">
            <v>3.5</v>
          </cell>
          <cell r="I173">
            <v>907294</v>
          </cell>
          <cell r="J173">
            <v>3156257.23</v>
          </cell>
        </row>
        <row r="174">
          <cell r="B174" t="str">
            <v>WEMABANK</v>
          </cell>
          <cell r="C174">
            <v>27.9</v>
          </cell>
          <cell r="F174">
            <v>27.8</v>
          </cell>
          <cell r="I174">
            <v>13375293</v>
          </cell>
          <cell r="J174">
            <v>372580027.25</v>
          </cell>
        </row>
        <row r="175">
          <cell r="B175" t="str">
            <v>ZENITHBANK</v>
          </cell>
          <cell r="C175">
            <v>92</v>
          </cell>
          <cell r="F175">
            <v>92</v>
          </cell>
          <cell r="I175">
            <v>47625643</v>
          </cell>
          <cell r="J175">
            <v>4388625582.0500002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AF733-5CC1-4288-B3BF-6A8B036866AD}">
  <dimension ref="A1:AV209"/>
  <sheetViews>
    <sheetView tabSelected="1" zoomScale="80" zoomScaleNormal="80" workbookViewId="0">
      <selection activeCell="O25" sqref="O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46085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COUNTIFS(W9:W170,"&gt;"&amp;LARGE(W9:W170,MIN(AH4,COUNT(W9:W170))))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10.3</v>
      </c>
      <c r="D9" s="41">
        <v>10.3</v>
      </c>
      <c r="E9" s="41">
        <v>10.3</v>
      </c>
      <c r="F9" s="42">
        <v>10.3</v>
      </c>
      <c r="G9" s="43">
        <v>0</v>
      </c>
      <c r="H9" s="43">
        <v>0</v>
      </c>
      <c r="I9" s="44">
        <v>294936</v>
      </c>
      <c r="J9" s="45">
        <v>2746553.9</v>
      </c>
      <c r="K9" s="46">
        <v>0.609375</v>
      </c>
      <c r="L9" s="47"/>
      <c r="N9" s="48" t="str">
        <f t="array" ref="N9:N18">IF(N7=1,AG9:AG18,IF(N7=2,AM9:AM18,IF(N7=3,AD9:AD18,IF(N7=4,AJ9:AJ18,IF(N7=5,AP9:AP18,IF(N7=6,AS9:AS18))))))</f>
        <v>PREMPAINTS</v>
      </c>
      <c r="O9" s="49">
        <f t="shared" ref="O9:O18" si="0">VLOOKUP(N9,$B$9:$F$1048576,5,FALSE)</f>
        <v>12.1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0.609375</v>
      </c>
      <c r="Y9" s="53">
        <f t="shared" ref="Y9:Y72" si="3">IF(ISTEXT(B9),I9,"")</f>
        <v>294936</v>
      </c>
      <c r="Z9" s="53">
        <f t="shared" ref="Z9:Z72" si="4">IF(ISTEXT(B9),J9,"")</f>
        <v>2746553.9</v>
      </c>
      <c r="AA9" s="8">
        <v>1</v>
      </c>
      <c r="AB9" s="54" t="str" cm="1">
        <f t="array" ref="AB9">IF($AC9="","",INDEX($V$9:$V$170,SMALL(IF($W$9:$W$170=$AC9,ROW($V$9:$V$170)-ROW($V$9)+1),COUNTIFS($AC$9:AC9,AC9))))</f>
        <v>DANGSUGAR</v>
      </c>
      <c r="AC9" s="55">
        <f>IF(ROWS($AC$9:AC9)&lt;=$AC$5,SMALL($W$9:$W$170,ROWS($AC$9:AC9)),"")</f>
        <v>-9.9999999999999964E-2</v>
      </c>
      <c r="AD9" s="56" t="str">
        <f t="shared" ref="AD9:AD18" si="5">INDEX($V$9:$Z$170,MATCH(AE9,$W$9:$W$170,0)+0,1)</f>
        <v>DANGSUGAR</v>
      </c>
      <c r="AE9" s="57">
        <f>_xlfn.MINIFS($W$9:$W$170,$W$9:$W$170,"&lt;&gt;0")</f>
        <v>-9.9999999999999964E-2</v>
      </c>
      <c r="AF9" s="57"/>
      <c r="AG9" s="54" t="str" cm="1">
        <f t="array" ref="AG9">IF($AH9="","",INDEX($V$9:$V$170,SMALL(IF($W$9:$W$170=$AH9,ROW($V$9:$V$170)-ROW($V$9)+1),COUNTIFS($AH$9:AH9,AH9))))</f>
        <v>PREMPAINTS</v>
      </c>
      <c r="AH9" s="55">
        <f>IF(ROWS($AH$9:AH9)&lt;=$AH$5,LARGE($W$9:$W$170,ROWS($AH$9:AH9)),"")</f>
        <v>9.9999999999999964E-2</v>
      </c>
      <c r="AJ9" s="56" t="str">
        <f t="shared" ref="AJ9:AJ18" si="6">INDEX($V$9:$Z$170,MATCH(AK9,$X$9:$X$170,0)+0,1)</f>
        <v>SOVRENINS</v>
      </c>
      <c r="AK9" s="57">
        <f>_xlfn.MINIFS($X$9:$X$170,$X$9:$X$170,"&lt;&gt;0")</f>
        <v>-0.29319371727748689</v>
      </c>
      <c r="AM9" s="56" t="str">
        <f t="shared" ref="AM9:AM18" si="7">INDEX($V$9:$Z$170,MATCH(AN9,$X$9:$X$170,0)+0,1)</f>
        <v>FTGINSURE</v>
      </c>
      <c r="AN9" s="57">
        <f t="shared" ref="AN9:AN18" si="8">LARGE($X$9:$X$170,AA9)</f>
        <v>5.1999999999999993</v>
      </c>
      <c r="AP9" s="56" t="str">
        <f t="shared" ref="AP9:AP18" si="9">INDEX($V$9:$Z$170,MATCH(AQ9,$Y$9:$Y$170,0)+0,1)</f>
        <v>VERITASKAP</v>
      </c>
      <c r="AQ9" s="58">
        <f t="shared" ref="AQ9:AQ18" si="10">LARGE($Y$9:$Y$170,AA9)</f>
        <v>56418738</v>
      </c>
      <c r="AR9" s="58"/>
      <c r="AS9" s="56" t="str">
        <f t="shared" ref="AS9:AS18" si="11">INDEX($V$9:$Z$170,MATCH(AT9,$Z$9:$Z$170,0)+0,1)</f>
        <v>MTNN</v>
      </c>
      <c r="AT9" s="59">
        <f t="shared" ref="AT9:AT18" si="12">LARGE($Z$9:$Z$170,AA9)</f>
        <v>7076875868.3000202</v>
      </c>
    </row>
    <row r="10" spans="2:46" x14ac:dyDescent="0.3">
      <c r="B10" s="60" t="s">
        <v>26</v>
      </c>
      <c r="C10" s="41">
        <v>6.93</v>
      </c>
      <c r="D10" s="61">
        <v>6.93</v>
      </c>
      <c r="E10" s="61">
        <v>6.93</v>
      </c>
      <c r="F10" s="42">
        <v>6.93</v>
      </c>
      <c r="G10" s="43">
        <v>0</v>
      </c>
      <c r="H10" s="43">
        <v>0</v>
      </c>
      <c r="I10" s="44">
        <v>636381</v>
      </c>
      <c r="J10" s="62">
        <v>4756623.07</v>
      </c>
      <c r="K10" s="46">
        <v>0.69024390243902456</v>
      </c>
      <c r="L10" s="47"/>
      <c r="N10" s="48" t="str">
        <v>FTGINSURE</v>
      </c>
      <c r="O10" s="49">
        <f t="shared" si="0"/>
        <v>1.24</v>
      </c>
      <c r="P10" s="50" t="str">
        <f t="shared" ref="P10:P18" si="13">IF($T$8="change",ROUNDUP((T10*1),1)&amp;"%",IF($T$8="YTD",ROUNDUP((T10*100),0)&amp;"%",T10))</f>
        <v>9.8%</v>
      </c>
      <c r="T10" s="51">
        <f t="shared" si="1"/>
        <v>9.7345132743362921</v>
      </c>
      <c r="V10" s="7" t="str">
        <f t="shared" si="2"/>
        <v>ABCTRANS</v>
      </c>
      <c r="W10" s="52">
        <f t="shared" ref="W10:W73" si="14">IF(ISTEXT(B10),H10,"")/100</f>
        <v>0</v>
      </c>
      <c r="X10" s="52">
        <f t="shared" ref="X10:X73" si="15">IF(ISTEXT(B10),K10,"")</f>
        <v>0.69024390243902456</v>
      </c>
      <c r="Y10" s="53">
        <f t="shared" si="3"/>
        <v>636381</v>
      </c>
      <c r="Z10" s="53">
        <f t="shared" si="4"/>
        <v>4756623.07</v>
      </c>
      <c r="AA10" s="8">
        <v>2</v>
      </c>
      <c r="AB10" s="54" t="str" cm="1">
        <f t="array" ref="AB10">IF($AC10="","",INDEX($V$9:$V$170,SMALL(IF($W$9:$W$170=$AC10,ROW($V$9:$V$170)-ROW($V$9)+1),COUNTIFS($AC$9:AC10,AC10))))</f>
        <v>JAIZBANK</v>
      </c>
      <c r="AC10" s="55">
        <f>IF(ROWS($AC$9:AC10)&lt;=$AC$5,SMALL($W$9:$W$170,ROWS($AC$9:AC10)),"")</f>
        <v>-9.9999999999999922E-2</v>
      </c>
      <c r="AD10" s="56" t="str">
        <f t="shared" si="5"/>
        <v>JAIZBANK</v>
      </c>
      <c r="AE10" s="57">
        <f t="shared" ref="AE10:AE18" si="16">SMALL($W$9:$W$170,AA10)</f>
        <v>-9.9999999999999922E-2</v>
      </c>
      <c r="AF10" s="57"/>
      <c r="AG10" s="54" t="str" cm="1">
        <f t="array" ref="AG10">IF($AH10="","",INDEX($V$9:$V$170,SMALL(IF($W$9:$W$170=$AH10,ROW($V$9:$V$170)-ROW($V$9)+1),COUNTIFS($AH$9:AH10,AH10))))</f>
        <v>FTGINSURE</v>
      </c>
      <c r="AH10" s="55">
        <f>IF(ROWS($AH$9:AH10)&lt;=$AH$5,LARGE($W$9:$W$170,ROWS($AH$9:AH10)),"")</f>
        <v>9.7345132743362928E-2</v>
      </c>
      <c r="AJ10" s="56" t="str">
        <f t="shared" si="6"/>
        <v>ALEX</v>
      </c>
      <c r="AK10" s="57">
        <f t="shared" ref="AK10:AK18" si="17">SMALL($X$9:$X$170,AA10)</f>
        <v>-0.28406466512702078</v>
      </c>
      <c r="AM10" s="56" t="str">
        <f t="shared" si="7"/>
        <v>SCOA</v>
      </c>
      <c r="AN10" s="57">
        <f t="shared" si="8"/>
        <v>4.373239436619718</v>
      </c>
      <c r="AP10" s="56" t="str">
        <f t="shared" si="9"/>
        <v>JAIZBANK</v>
      </c>
      <c r="AQ10" s="58">
        <f t="shared" si="10"/>
        <v>51026868</v>
      </c>
      <c r="AR10" s="58"/>
      <c r="AS10" s="56" t="str">
        <f t="shared" si="11"/>
        <v>ARADEL</v>
      </c>
      <c r="AT10" s="59">
        <f t="shared" si="12"/>
        <v>5723510737.1000004</v>
      </c>
    </row>
    <row r="11" spans="2:46" x14ac:dyDescent="0.3">
      <c r="B11" s="60" t="s">
        <v>27</v>
      </c>
      <c r="C11" s="41">
        <v>8.4</v>
      </c>
      <c r="D11" s="61">
        <v>8.4</v>
      </c>
      <c r="E11" s="61">
        <v>8.4</v>
      </c>
      <c r="F11" s="42">
        <v>8.4</v>
      </c>
      <c r="G11" s="43">
        <v>0</v>
      </c>
      <c r="H11" s="43">
        <v>0</v>
      </c>
      <c r="I11" s="44">
        <v>232268</v>
      </c>
      <c r="J11" s="62">
        <v>1869366.25</v>
      </c>
      <c r="K11" s="46">
        <v>0.15068493150684947</v>
      </c>
      <c r="L11" s="47"/>
      <c r="N11" s="48" t="str">
        <v>UACN</v>
      </c>
      <c r="O11" s="49">
        <f t="shared" si="0"/>
        <v>115</v>
      </c>
      <c r="P11" s="63" t="str">
        <f>IF($T$8="change",ROUNDUP((T11*1),1)&amp;"%",IF($T$8="YTD",ROUNDUP((T11*100),0)&amp;"%",T11))</f>
        <v>7.8%</v>
      </c>
      <c r="T11" s="51">
        <f t="shared" si="1"/>
        <v>7.7788191190253011</v>
      </c>
      <c r="V11" s="7" t="str">
        <f t="shared" si="2"/>
        <v>ACADEMY</v>
      </c>
      <c r="W11" s="52">
        <f t="shared" si="14"/>
        <v>0</v>
      </c>
      <c r="X11" s="52">
        <f t="shared" si="15"/>
        <v>0.15068493150684947</v>
      </c>
      <c r="Y11" s="53">
        <f t="shared" si="3"/>
        <v>232268</v>
      </c>
      <c r="Z11" s="53">
        <f t="shared" si="4"/>
        <v>1869366.25</v>
      </c>
      <c r="AA11" s="8">
        <v>3</v>
      </c>
      <c r="AB11" s="54" t="str" cm="1">
        <f t="array" ref="AB11">IF($AC11="","",INDEX($V$9:$V$170,SMALL(IF($W$9:$W$170=$AC11,ROW($V$9:$V$170)-ROW($V$9)+1),COUNTIFS($AC$9:AC11,AC11))))</f>
        <v>CAP</v>
      </c>
      <c r="AC11" s="55">
        <f>IF(ROWS($AC$9:AC11)&lt;=$AC$5,SMALL($W$9:$W$170,ROWS($AC$9:AC11)),"")</f>
        <v>-9.973474801061015E-2</v>
      </c>
      <c r="AD11" s="56" t="str">
        <f t="shared" si="5"/>
        <v>CAP</v>
      </c>
      <c r="AE11" s="57">
        <f t="shared" si="16"/>
        <v>-9.973474801061015E-2</v>
      </c>
      <c r="AF11" s="57"/>
      <c r="AG11" s="54" t="str" cm="1">
        <f t="array" ref="AG11">IF($AH11="","",INDEX($V$9:$V$170,SMALL(IF($W$9:$W$170=$AH11,ROW($V$9:$V$170)-ROW($V$9)+1),COUNTIFS($AH$9:AH11,AH11))))</f>
        <v>UACN</v>
      </c>
      <c r="AH11" s="55">
        <f>IF(ROWS($AH$9:AH11)&lt;=$AH$5,LARGE($W$9:$W$170,ROWS($AH$9:AH11)),"")</f>
        <v>7.7788191190253014E-2</v>
      </c>
      <c r="AJ11" s="56" t="str">
        <f t="shared" si="6"/>
        <v>ELLAHLAKES</v>
      </c>
      <c r="AK11" s="57">
        <f t="shared" si="17"/>
        <v>-0.13805970149253732</v>
      </c>
      <c r="AM11" s="56" t="str">
        <f t="shared" si="7"/>
        <v>RTBRISCOE</v>
      </c>
      <c r="AN11" s="57">
        <f t="shared" si="8"/>
        <v>2.8285714285714287</v>
      </c>
      <c r="AP11" s="56" t="str">
        <f t="shared" si="9"/>
        <v>UNIVINSURE</v>
      </c>
      <c r="AQ11" s="58">
        <f t="shared" si="10"/>
        <v>48358215</v>
      </c>
      <c r="AR11" s="58"/>
      <c r="AS11" s="56" t="str">
        <f t="shared" si="11"/>
        <v>ZENITHBANK</v>
      </c>
      <c r="AT11" s="59">
        <f t="shared" si="12"/>
        <v>4388625582.0500002</v>
      </c>
    </row>
    <row r="12" spans="2:46" x14ac:dyDescent="0.3">
      <c r="B12" s="60" t="s">
        <v>28</v>
      </c>
      <c r="C12" s="41">
        <v>26.5</v>
      </c>
      <c r="D12" s="41">
        <v>26.5</v>
      </c>
      <c r="E12" s="41">
        <v>25.9</v>
      </c>
      <c r="F12" s="42">
        <v>26</v>
      </c>
      <c r="G12" s="43">
        <v>-0.5</v>
      </c>
      <c r="H12" s="43">
        <v>-1.8867924528301887</v>
      </c>
      <c r="I12" s="44">
        <v>46389660</v>
      </c>
      <c r="J12" s="62">
        <v>1207805988.9499991</v>
      </c>
      <c r="K12" s="46">
        <v>0.23809523809523814</v>
      </c>
      <c r="L12" s="47"/>
      <c r="N12" s="48" t="str">
        <v>ETERNA</v>
      </c>
      <c r="O12" s="49">
        <f t="shared" si="0"/>
        <v>35</v>
      </c>
      <c r="P12" s="50" t="str">
        <f t="shared" ref="P12:P20" si="18">IF($T$8="change",ROUNDUP((T12*1),1)&amp;"%",IF($T$8="YTD",ROUNDUP((T12*100),0)&amp;"%",T12))</f>
        <v>6.4%</v>
      </c>
      <c r="T12" s="51">
        <f t="shared" si="1"/>
        <v>6.3829787234042605</v>
      </c>
      <c r="V12" s="7" t="str">
        <f t="shared" si="2"/>
        <v>ACCESSCORP</v>
      </c>
      <c r="W12" s="52">
        <f t="shared" si="14"/>
        <v>-1.8867924528301886E-2</v>
      </c>
      <c r="X12" s="52">
        <f t="shared" si="15"/>
        <v>0.23809523809523814</v>
      </c>
      <c r="Y12" s="53">
        <f t="shared" si="3"/>
        <v>46389660</v>
      </c>
      <c r="Z12" s="53">
        <f t="shared" si="4"/>
        <v>1207805988.9499991</v>
      </c>
      <c r="AA12" s="8">
        <v>4</v>
      </c>
      <c r="AB12" s="54" t="str" cm="1">
        <f t="array" ref="AB12">IF($AC12="","",INDEX($V$9:$V$170,SMALL(IF($W$9:$W$170=$AC12,ROW($V$9:$V$170)-ROW($V$9)+1),COUNTIFS($AC$9:AC12,AC12))))</f>
        <v>UNIONDICON</v>
      </c>
      <c r="AC12" s="55">
        <f>IF(ROWS($AC$9:AC12)&lt;=$AC$5,SMALL($W$9:$W$170,ROWS($AC$9:AC12)),"")</f>
        <v>-9.9397590361445895E-2</v>
      </c>
      <c r="AD12" s="56" t="str">
        <f t="shared" si="5"/>
        <v>UNIONDICON</v>
      </c>
      <c r="AE12" s="57">
        <f t="shared" si="16"/>
        <v>-9.9397590361445895E-2</v>
      </c>
      <c r="AF12" s="57"/>
      <c r="AG12" s="54" t="str" cm="1">
        <f t="array" ref="AG12">IF($AH12="","",INDEX($V$9:$V$170,SMALL(IF($W$9:$W$170=$AH12,ROW($V$9:$V$170)-ROW($V$9)+1),COUNTIFS($AH$9:AH12,AH12))))</f>
        <v>ETERNA</v>
      </c>
      <c r="AH12" s="55">
        <f>IF(ROWS($AH$9:AH12)&lt;=$AH$5,LARGE($W$9:$W$170,ROWS($AH$9:AH12)),"")</f>
        <v>6.3829787234042604E-2</v>
      </c>
      <c r="AJ12" s="56" t="str">
        <f t="shared" si="6"/>
        <v>SUNUASSUR</v>
      </c>
      <c r="AK12" s="57">
        <f t="shared" si="17"/>
        <v>-0.12</v>
      </c>
      <c r="AM12" s="56" t="str">
        <f t="shared" si="7"/>
        <v>REDSTAREX</v>
      </c>
      <c r="AN12" s="57">
        <f t="shared" si="8"/>
        <v>2.6724137931034484</v>
      </c>
      <c r="AP12" s="56" t="str">
        <f t="shared" si="9"/>
        <v>ZENITHBANK</v>
      </c>
      <c r="AQ12" s="58">
        <f t="shared" si="10"/>
        <v>47625643</v>
      </c>
      <c r="AR12" s="58"/>
      <c r="AS12" s="56" t="str">
        <f t="shared" si="11"/>
        <v>GTCO</v>
      </c>
      <c r="AT12" s="59">
        <f t="shared" si="12"/>
        <v>2991795138.2000031</v>
      </c>
    </row>
    <row r="13" spans="2:46" x14ac:dyDescent="0.3">
      <c r="B13" s="60" t="s">
        <v>29</v>
      </c>
      <c r="C13" s="41">
        <v>16.55</v>
      </c>
      <c r="D13" s="61">
        <v>16.8</v>
      </c>
      <c r="E13" s="61">
        <v>16.3</v>
      </c>
      <c r="F13" s="42">
        <v>16.3</v>
      </c>
      <c r="G13" s="43">
        <v>-0.25</v>
      </c>
      <c r="H13" s="43">
        <v>-1.5105740181268881</v>
      </c>
      <c r="I13" s="44">
        <v>2916920</v>
      </c>
      <c r="J13" s="62">
        <v>48126457.600000001</v>
      </c>
      <c r="K13" s="46">
        <v>0.10135135135135132</v>
      </c>
      <c r="L13" s="47"/>
      <c r="N13" s="48" t="str">
        <v>CUSTODIAN</v>
      </c>
      <c r="O13" s="49">
        <f t="shared" si="0"/>
        <v>70</v>
      </c>
      <c r="P13" s="50" t="str">
        <f>IF($T$8="change",ROUNDUP((T13*1),1)&amp;"%",IF($T$8="YTD",ROUNDUP((T13*100),0)&amp;"%",T13))</f>
        <v>6.1%</v>
      </c>
      <c r="T13" s="51">
        <f t="shared" si="1"/>
        <v>6.0606060606060606</v>
      </c>
      <c r="V13" s="7" t="str">
        <f t="shared" si="2"/>
        <v>AFRIPRUD</v>
      </c>
      <c r="W13" s="52">
        <f t="shared" si="14"/>
        <v>-1.5105740181268881E-2</v>
      </c>
      <c r="X13" s="52">
        <f t="shared" si="15"/>
        <v>0.10135135135135132</v>
      </c>
      <c r="Y13" s="53">
        <f t="shared" si="3"/>
        <v>2916920</v>
      </c>
      <c r="Z13" s="53">
        <f t="shared" si="4"/>
        <v>48126457.600000001</v>
      </c>
      <c r="AA13" s="8">
        <v>5</v>
      </c>
      <c r="AB13" s="54" t="str" cm="1">
        <f t="array" ref="AB13">IF($AC13="","",INDEX($V$9:$V$170,SMALL(IF($W$9:$W$170=$AC13,ROW($V$9:$V$170)-ROW($V$9)+1),COUNTIFS($AC$9:AC13,AC13))))</f>
        <v>HMCALL</v>
      </c>
      <c r="AC13" s="55">
        <f>IF(ROWS($AC$9:AC13)&lt;=$AC$5,SMALL($W$9:$W$170,ROWS($AC$9:AC13)),"")</f>
        <v>-9.8850574712643621E-2</v>
      </c>
      <c r="AD13" s="56" t="str">
        <f t="shared" si="5"/>
        <v>HMCALL</v>
      </c>
      <c r="AE13" s="57">
        <f t="shared" si="16"/>
        <v>-9.8850574712643621E-2</v>
      </c>
      <c r="AF13" s="57"/>
      <c r="AG13" s="54" t="str" cm="1">
        <f t="array" ref="AG13">IF($AH13="","",INDEX($V$9:$V$170,SMALL(IF($W$9:$W$170=$AH13,ROW($V$9:$V$170)-ROW($V$9)+1),COUNTIFS($AH$9:AH13,AH13))))</f>
        <v>CUSTODIAN</v>
      </c>
      <c r="AH13" s="55">
        <f>IF(ROWS($AH$9:AH13)&lt;=$AH$5,LARGE($W$9:$W$170,ROWS($AH$9:AH13)),"")</f>
        <v>6.0606060606060608E-2</v>
      </c>
      <c r="AJ13" s="56" t="str">
        <f t="shared" si="6"/>
        <v>JULI</v>
      </c>
      <c r="AK13" s="57">
        <f t="shared" si="17"/>
        <v>-9.9255583126550917E-2</v>
      </c>
      <c r="AM13" s="56" t="str">
        <f t="shared" si="7"/>
        <v>DEAPCAP</v>
      </c>
      <c r="AN13" s="57">
        <f t="shared" si="8"/>
        <v>2.4473684210526319</v>
      </c>
      <c r="AP13" s="56" t="str">
        <f t="shared" si="9"/>
        <v>ACCESSCORP</v>
      </c>
      <c r="AQ13" s="58">
        <f t="shared" si="10"/>
        <v>46389660</v>
      </c>
      <c r="AR13" s="58"/>
      <c r="AS13" s="56" t="str">
        <f t="shared" si="11"/>
        <v>OANDO</v>
      </c>
      <c r="AT13" s="59">
        <f t="shared" si="12"/>
        <v>2126858227.700001</v>
      </c>
    </row>
    <row r="14" spans="2:46" x14ac:dyDescent="0.3">
      <c r="B14" s="60" t="s">
        <v>30</v>
      </c>
      <c r="C14" s="41">
        <v>4.47</v>
      </c>
      <c r="D14" s="41">
        <v>4.41</v>
      </c>
      <c r="E14" s="41">
        <v>4.3</v>
      </c>
      <c r="F14" s="42">
        <v>4.4000000000000004</v>
      </c>
      <c r="G14" s="43">
        <v>-6.9999999999999396E-2</v>
      </c>
      <c r="H14" s="43">
        <v>-1.5659955257270559</v>
      </c>
      <c r="I14" s="44">
        <v>6802580</v>
      </c>
      <c r="J14" s="62">
        <v>29862633.370000001</v>
      </c>
      <c r="K14" s="46">
        <v>0.16094986807387879</v>
      </c>
      <c r="L14" s="47"/>
      <c r="N14" s="48" t="str">
        <v>NSLTECH</v>
      </c>
      <c r="O14" s="49">
        <f t="shared" si="0"/>
        <v>1.45</v>
      </c>
      <c r="P14" s="50" t="str">
        <f t="shared" ref="P14:P22" si="19">IF($T$8="change",ROUNDUP((T14*1),1)&amp;"%",IF($T$8="YTD",ROUNDUP((T14*100),0)&amp;"%",T14))</f>
        <v>5.1%</v>
      </c>
      <c r="T14" s="51">
        <f t="shared" si="1"/>
        <v>5.0724637681159468</v>
      </c>
      <c r="V14" s="7" t="str">
        <f t="shared" si="2"/>
        <v>AIICO</v>
      </c>
      <c r="W14" s="52">
        <f t="shared" si="14"/>
        <v>-1.5659955257270559E-2</v>
      </c>
      <c r="X14" s="52">
        <f t="shared" si="15"/>
        <v>0.16094986807387879</v>
      </c>
      <c r="Y14" s="53">
        <f t="shared" si="3"/>
        <v>6802580</v>
      </c>
      <c r="Z14" s="53">
        <f t="shared" si="4"/>
        <v>29862633.370000001</v>
      </c>
      <c r="AA14" s="8">
        <v>6</v>
      </c>
      <c r="AB14" s="54" t="str" cm="1">
        <f t="array" ref="AB14">IF($AC14="","",INDEX($V$9:$V$170,SMALL(IF($W$9:$W$170=$AC14,ROW($V$9:$V$170)-ROW($V$9)+1),COUNTIFS($AC$9:AC14,AC14))))</f>
        <v>OMATEK</v>
      </c>
      <c r="AC14" s="55">
        <f>IF(ROWS($AC$9:AC14)&lt;=$AC$5,SMALL($W$9:$W$170,ROWS($AC$9:AC14)),"")</f>
        <v>-8.3333333333333232E-2</v>
      </c>
      <c r="AD14" s="56" t="str">
        <f t="shared" si="5"/>
        <v>OMATEK</v>
      </c>
      <c r="AE14" s="57">
        <f t="shared" si="16"/>
        <v>-8.3333333333333232E-2</v>
      </c>
      <c r="AF14" s="57"/>
      <c r="AG14" s="54" t="str" cm="1">
        <f t="array" ref="AG14">IF($AH14="","",INDEX($V$9:$V$170,SMALL(IF($W$9:$W$170=$AH14,ROW($V$9:$V$170)-ROW($V$9)+1),COUNTIFS($AH$9:AH14,AH14))))</f>
        <v>NSLTECH</v>
      </c>
      <c r="AH14" s="55">
        <f>IF(ROWS($AH$9:AH14)&lt;=$AH$5,LARGE($W$9:$W$170,ROWS($AH$9:AH14)),"")</f>
        <v>5.0724637681159465E-2</v>
      </c>
      <c r="AJ14" s="56" t="str">
        <f t="shared" si="6"/>
        <v>IKEJAHOTEL</v>
      </c>
      <c r="AK14" s="57">
        <f t="shared" si="17"/>
        <v>-9.9045346062052508E-2</v>
      </c>
      <c r="AM14" s="56" t="str">
        <f t="shared" si="7"/>
        <v>NCR</v>
      </c>
      <c r="AN14" s="57">
        <f t="shared" si="8"/>
        <v>1.7372764786795045</v>
      </c>
      <c r="AP14" s="56" t="str">
        <f t="shared" si="9"/>
        <v>OANDO</v>
      </c>
      <c r="AQ14" s="58">
        <f t="shared" si="10"/>
        <v>40911168</v>
      </c>
      <c r="AR14" s="58"/>
      <c r="AS14" s="56" t="str">
        <f t="shared" si="11"/>
        <v>NGXGROUP</v>
      </c>
      <c r="AT14" s="59">
        <f t="shared" si="12"/>
        <v>1792585814.8500011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32</v>
      </c>
      <c r="J15" s="62">
        <v>79904</v>
      </c>
      <c r="K15" s="46">
        <v>0</v>
      </c>
      <c r="L15" s="47"/>
      <c r="N15" s="48" t="str">
        <v>TANTALIZER</v>
      </c>
      <c r="O15" s="49">
        <f t="shared" si="0"/>
        <v>4.38</v>
      </c>
      <c r="P15" s="50" t="str">
        <f>IF($T$8="change",ROUNDUP((T15*1),1)&amp;"%",IF($T$8="YTD",ROUNDUP((T15*100),0)&amp;"%",T15))</f>
        <v>4.3%</v>
      </c>
      <c r="T15" s="51">
        <f t="shared" si="1"/>
        <v>4.2857142857142785</v>
      </c>
      <c r="V15" s="7" t="str">
        <f t="shared" si="2"/>
        <v>AIRTELAFRI</v>
      </c>
      <c r="W15" s="52">
        <f t="shared" si="14"/>
        <v>0</v>
      </c>
      <c r="X15" s="52">
        <f t="shared" si="15"/>
        <v>0</v>
      </c>
      <c r="Y15" s="53">
        <f t="shared" si="3"/>
        <v>32</v>
      </c>
      <c r="Z15" s="53">
        <f t="shared" si="4"/>
        <v>79904</v>
      </c>
      <c r="AA15" s="8">
        <v>7</v>
      </c>
      <c r="AB15" s="54" t="str" cm="1">
        <f t="array" ref="AB15">IF($AC15="","",INDEX($V$9:$V$170,SMALL(IF($W$9:$W$170=$AC15,ROW($V$9:$V$170)-ROW($V$9)+1),COUNTIFS($AC$9:AC15,AC15))))</f>
        <v>MCNICHOLS</v>
      </c>
      <c r="AC15" s="55">
        <f>IF(ROWS($AC$9:AC15)&lt;=$AC$5,SMALL($W$9:$W$170,ROWS($AC$9:AC15)),"")</f>
        <v>-7.8571428571428542E-2</v>
      </c>
      <c r="AD15" s="56" t="str">
        <f t="shared" si="5"/>
        <v>MCNICHOLS</v>
      </c>
      <c r="AE15" s="57">
        <f t="shared" si="16"/>
        <v>-7.8571428571428542E-2</v>
      </c>
      <c r="AF15" s="57"/>
      <c r="AG15" s="54" t="str" cm="1">
        <f t="array" ref="AG15">IF($AH15="","",INDEX($V$9:$V$170,SMALL(IF($W$9:$W$170=$AH15,ROW($V$9:$V$170)-ROW($V$9)+1),COUNTIFS($AH$9:AH15,AH15))))</f>
        <v>TANTALIZER</v>
      </c>
      <c r="AH15" s="55">
        <f>IF(ROWS($AH$9:AH15)&lt;=$AH$5,LARGE($W$9:$W$170,ROWS($AH$9:AH15)),"")</f>
        <v>4.2857142857142788E-2</v>
      </c>
      <c r="AJ15" s="56" t="str">
        <f t="shared" si="6"/>
        <v>CONOIL</v>
      </c>
      <c r="AK15" s="57">
        <f t="shared" si="17"/>
        <v>-9.722222222222221E-2</v>
      </c>
      <c r="AM15" s="56" t="str">
        <f t="shared" si="7"/>
        <v>INFINITY</v>
      </c>
      <c r="AN15" s="57">
        <f t="shared" si="8"/>
        <v>1.7142857142857144</v>
      </c>
      <c r="AP15" s="56" t="str">
        <f t="shared" si="9"/>
        <v>STERLINGNG</v>
      </c>
      <c r="AQ15" s="58">
        <f t="shared" si="10"/>
        <v>31170967</v>
      </c>
      <c r="AR15" s="58"/>
      <c r="AS15" s="56" t="str">
        <f t="shared" si="11"/>
        <v>UBA</v>
      </c>
      <c r="AT15" s="59">
        <f t="shared" si="12"/>
        <v>1407779438.75</v>
      </c>
    </row>
    <row r="16" spans="2:46" x14ac:dyDescent="0.3">
      <c r="B16" s="60" t="s">
        <v>32</v>
      </c>
      <c r="C16" s="41">
        <v>15.5</v>
      </c>
      <c r="D16" s="41">
        <v>15.5</v>
      </c>
      <c r="E16" s="41">
        <v>15.5</v>
      </c>
      <c r="F16" s="42">
        <v>15.5</v>
      </c>
      <c r="G16" s="43">
        <v>0</v>
      </c>
      <c r="H16" s="43">
        <v>0</v>
      </c>
      <c r="I16" s="44">
        <v>123345</v>
      </c>
      <c r="J16" s="62">
        <v>1783865.55</v>
      </c>
      <c r="K16" s="46">
        <v>-0.28406466512702078</v>
      </c>
      <c r="L16" s="47"/>
      <c r="N16" s="48" t="str">
        <v>LIVINGTRUST</v>
      </c>
      <c r="O16" s="49">
        <f t="shared" si="0"/>
        <v>5.87</v>
      </c>
      <c r="P16" s="50" t="str">
        <f t="shared" ref="P16:P24" si="20">IF($T$8="change",ROUNDUP((T16*1),1)&amp;"%",IF($T$8="YTD",ROUNDUP((T16*100),0)&amp;"%",T16))</f>
        <v>3.9%</v>
      </c>
      <c r="T16" s="51">
        <f t="shared" si="1"/>
        <v>3.8938053097345082</v>
      </c>
      <c r="V16" s="7" t="str">
        <f t="shared" si="2"/>
        <v>ALEX</v>
      </c>
      <c r="W16" s="52">
        <f t="shared" si="14"/>
        <v>0</v>
      </c>
      <c r="X16" s="52">
        <f t="shared" si="15"/>
        <v>-0.28406466512702078</v>
      </c>
      <c r="Y16" s="53">
        <f t="shared" si="3"/>
        <v>123345</v>
      </c>
      <c r="Z16" s="53">
        <f t="shared" si="4"/>
        <v>1783865.55</v>
      </c>
      <c r="AA16" s="8">
        <v>8</v>
      </c>
      <c r="AB16" s="54" t="str" cm="1">
        <f t="array" ref="AB16">IF($AC16="","",INDEX($V$9:$V$170,SMALL(IF($W$9:$W$170=$AC16,ROW($V$9:$V$170)-ROW($V$9)+1),COUNTIFS($AC$9:AC16,AC16))))</f>
        <v>VITAFOAM</v>
      </c>
      <c r="AC16" s="55">
        <f>IF(ROWS($AC$9:AC16)&lt;=$AC$5,SMALL($W$9:$W$170,ROWS($AC$9:AC16)),"")</f>
        <v>-7.5630252100840331E-2</v>
      </c>
      <c r="AD16" s="56" t="str">
        <f t="shared" si="5"/>
        <v>VITAFOAM</v>
      </c>
      <c r="AE16" s="57">
        <f t="shared" si="16"/>
        <v>-7.5630252100840331E-2</v>
      </c>
      <c r="AF16" s="57"/>
      <c r="AG16" s="54" t="str" cm="1">
        <f t="array" ref="AG16">IF($AH16="","",INDEX($V$9:$V$170,SMALL(IF($W$9:$W$170=$AH16,ROW($V$9:$V$170)-ROW($V$9)+1),COUNTIFS($AH$9:AH16,AH16))))</f>
        <v>LIVINGTRUST</v>
      </c>
      <c r="AH16" s="55">
        <f>IF(ROWS($AH$9:AH16)&lt;=$AH$5,LARGE($W$9:$W$170,ROWS($AH$9:AH16)),"")</f>
        <v>3.8938053097345084E-2</v>
      </c>
      <c r="AJ16" s="56" t="str">
        <f t="shared" si="6"/>
        <v>ENAMELWA</v>
      </c>
      <c r="AK16" s="57">
        <f t="shared" si="17"/>
        <v>-8.6419753086419804E-2</v>
      </c>
      <c r="AM16" s="56" t="str">
        <f t="shared" si="7"/>
        <v>JAIZBANK</v>
      </c>
      <c r="AN16" s="57">
        <f t="shared" si="8"/>
        <v>1.3736263736263741</v>
      </c>
      <c r="AP16" s="56" t="str">
        <f t="shared" si="9"/>
        <v>UBA</v>
      </c>
      <c r="AQ16" s="58">
        <f t="shared" si="10"/>
        <v>29716524</v>
      </c>
      <c r="AR16" s="58"/>
      <c r="AS16" s="56" t="str">
        <f t="shared" si="11"/>
        <v>FIRSTHOLDCO</v>
      </c>
      <c r="AT16" s="59">
        <f t="shared" si="12"/>
        <v>1280401276.1500001</v>
      </c>
    </row>
    <row r="17" spans="2:46" x14ac:dyDescent="0.3">
      <c r="B17" s="60" t="s">
        <v>33</v>
      </c>
      <c r="C17" s="41">
        <v>1300.4000000000001</v>
      </c>
      <c r="D17" s="41">
        <v>1300.4000000000001</v>
      </c>
      <c r="E17" s="41">
        <v>1300.4000000000001</v>
      </c>
      <c r="F17" s="42">
        <v>1300.4000000000001</v>
      </c>
      <c r="G17" s="43">
        <v>0</v>
      </c>
      <c r="H17" s="43">
        <v>0</v>
      </c>
      <c r="I17" s="44">
        <v>4591124</v>
      </c>
      <c r="J17" s="62">
        <v>5723510737.1000004</v>
      </c>
      <c r="K17" s="46">
        <v>0.94089552238805974</v>
      </c>
      <c r="L17" s="47"/>
      <c r="N17" s="48" t="str">
        <v>CAVERTON</v>
      </c>
      <c r="O17" s="49">
        <f t="shared" si="0"/>
        <v>6.7</v>
      </c>
      <c r="P17" s="50" t="str">
        <f t="shared" si="20"/>
        <v>3.1%</v>
      </c>
      <c r="T17" s="51">
        <f t="shared" si="1"/>
        <v>3.0769230769230793</v>
      </c>
      <c r="V17" s="7" t="str">
        <f t="shared" si="2"/>
        <v>ARADEL</v>
      </c>
      <c r="W17" s="52">
        <f t="shared" si="14"/>
        <v>0</v>
      </c>
      <c r="X17" s="52">
        <f t="shared" si="15"/>
        <v>0.94089552238805974</v>
      </c>
      <c r="Y17" s="53">
        <f t="shared" si="3"/>
        <v>4591124</v>
      </c>
      <c r="Z17" s="53">
        <f t="shared" si="4"/>
        <v>5723510737.1000004</v>
      </c>
      <c r="AA17" s="8">
        <v>9</v>
      </c>
      <c r="AB17" s="54" t="str" cm="1">
        <f t="array" ref="AB17">IF($AC17="","",INDEX($V$9:$V$170,SMALL(IF($W$9:$W$170=$AC17,ROW($V$9:$V$170)-ROW($V$9)+1),COUNTIFS($AC$9:AC17,AC17))))</f>
        <v>FCMB</v>
      </c>
      <c r="AC17" s="55">
        <f>IF(ROWS($AC$9:AC17)&lt;=$AC$5,SMALL($W$9:$W$170,ROWS($AC$9:AC17)),"")</f>
        <v>-5.8823529411764629E-2</v>
      </c>
      <c r="AD17" s="56" t="str">
        <f t="shared" si="5"/>
        <v>FCMB</v>
      </c>
      <c r="AE17" s="57">
        <f t="shared" si="16"/>
        <v>-5.8823529411764629E-2</v>
      </c>
      <c r="AF17" s="57"/>
      <c r="AG17" s="54" t="str" cm="1">
        <f t="array" ref="AG17">IF($AH17="","",INDEX($V$9:$V$170,SMALL(IF($W$9:$W$170=$AH17,ROW($V$9:$V$170)-ROW($V$9)+1),COUNTIFS($AH$9:AH17,AH17))))</f>
        <v>CAVERTON</v>
      </c>
      <c r="AH17" s="55">
        <f>IF(ROWS($AH$9:AH17)&lt;=$AH$5,LARGE($W$9:$W$170,ROWS($AH$9:AH17)),"")</f>
        <v>3.0769230769230792E-2</v>
      </c>
      <c r="AJ17" s="56" t="str">
        <f t="shared" si="6"/>
        <v>NNFM</v>
      </c>
      <c r="AK17" s="57">
        <f t="shared" si="17"/>
        <v>-5.8125741399762676E-2</v>
      </c>
      <c r="AM17" s="56" t="str">
        <f t="shared" si="7"/>
        <v>MORISON</v>
      </c>
      <c r="AN17" s="57">
        <f t="shared" si="8"/>
        <v>1.3436893203883495</v>
      </c>
      <c r="AP17" s="56" t="str">
        <f t="shared" si="9"/>
        <v>GTCO</v>
      </c>
      <c r="AQ17" s="58">
        <f t="shared" si="10"/>
        <v>25178006</v>
      </c>
      <c r="AR17" s="58"/>
      <c r="AS17" s="56" t="str">
        <f t="shared" si="11"/>
        <v>ACCESSCORP</v>
      </c>
      <c r="AT17" s="59">
        <f t="shared" si="12"/>
        <v>1207805988.9499991</v>
      </c>
    </row>
    <row r="18" spans="2:46" x14ac:dyDescent="0.3">
      <c r="B18" s="60" t="s">
        <v>34</v>
      </c>
      <c r="C18" s="41">
        <v>4.1500000000000004</v>
      </c>
      <c r="D18" s="41">
        <v>4.1500000000000004</v>
      </c>
      <c r="E18" s="41">
        <v>4.1500000000000004</v>
      </c>
      <c r="F18" s="42">
        <v>4.1500000000000004</v>
      </c>
      <c r="G18" s="43">
        <v>0</v>
      </c>
      <c r="H18" s="43">
        <v>0</v>
      </c>
      <c r="I18" s="44">
        <v>346919</v>
      </c>
      <c r="J18" s="62">
        <v>1397264.34</v>
      </c>
      <c r="K18" s="46">
        <v>-2.3529411764705799E-2</v>
      </c>
      <c r="L18" s="47"/>
      <c r="N18" s="48" t="str">
        <v>NGXGROUP</v>
      </c>
      <c r="O18" s="49">
        <f t="shared" si="0"/>
        <v>140.19999999999999</v>
      </c>
      <c r="P18" s="50" t="str">
        <f t="shared" si="20"/>
        <v>2.8%</v>
      </c>
      <c r="T18" s="51">
        <f t="shared" si="1"/>
        <v>2.7859237536656765</v>
      </c>
      <c r="V18" s="7" t="str">
        <f t="shared" si="2"/>
        <v>AUSTINLAZ</v>
      </c>
      <c r="W18" s="52">
        <f t="shared" si="14"/>
        <v>0</v>
      </c>
      <c r="X18" s="52">
        <f t="shared" si="15"/>
        <v>-2.3529411764705799E-2</v>
      </c>
      <c r="Y18" s="53">
        <f t="shared" si="3"/>
        <v>346919</v>
      </c>
      <c r="Z18" s="53">
        <f t="shared" si="4"/>
        <v>1397264.34</v>
      </c>
      <c r="AA18" s="8">
        <v>10</v>
      </c>
      <c r="AB18" s="54" t="str" cm="1">
        <f t="array" ref="AB18">IF($AC18="","",INDEX($V$9:$V$170,SMALL(IF($W$9:$W$170=$AC18,ROW($V$9:$V$170)-ROW($V$9)+1),COUNTIFS($AC$9:AC18,AC18))))</f>
        <v>DAARCOMM</v>
      </c>
      <c r="AC18" s="55">
        <f>IF(ROWS($AC$9:AC18)&lt;=$AC$5,SMALL($W$9:$W$170,ROWS($AC$9:AC18)),"")</f>
        <v>-5.3658536585365797E-2</v>
      </c>
      <c r="AD18" s="56" t="str">
        <f t="shared" si="5"/>
        <v>DAARCOMM</v>
      </c>
      <c r="AE18" s="57">
        <f t="shared" si="16"/>
        <v>-5.3658536585365797E-2</v>
      </c>
      <c r="AF18" s="57"/>
      <c r="AG18" s="54" t="str" cm="1">
        <f t="array" ref="AG18">IF($AH18="","",INDEX($V$9:$V$170,SMALL(IF($W$9:$W$170=$AH18,ROW($V$9:$V$170)-ROW($V$9)+1),COUNTIFS($AH$9:AH18,AH18))))</f>
        <v>NGXGROUP</v>
      </c>
      <c r="AH18" s="55">
        <f>IF(ROWS($AH$9:AH18)&lt;=$AH$5,LARGE($W$9:$W$170,ROWS($AH$9:AH18)),"")</f>
        <v>2.7859237536656766E-2</v>
      </c>
      <c r="AJ18" s="56" t="str">
        <f t="shared" si="6"/>
        <v>UPL</v>
      </c>
      <c r="AK18" s="57">
        <f t="shared" si="17"/>
        <v>-2.5000000000000022E-2</v>
      </c>
      <c r="AM18" s="56" t="str">
        <f t="shared" si="7"/>
        <v>UNIONDICON</v>
      </c>
      <c r="AN18" s="57">
        <f t="shared" si="8"/>
        <v>1.1666666666666665</v>
      </c>
      <c r="AP18" s="56" t="str">
        <f t="shared" si="9"/>
        <v>JAPAULGOLD</v>
      </c>
      <c r="AQ18" s="58">
        <f t="shared" si="10"/>
        <v>24310023</v>
      </c>
      <c r="AR18" s="58"/>
      <c r="AS18" s="56" t="str">
        <f t="shared" si="11"/>
        <v>DANGCEM</v>
      </c>
      <c r="AT18" s="59">
        <f t="shared" si="12"/>
        <v>1148257301.499999</v>
      </c>
    </row>
    <row r="19" spans="2:46" x14ac:dyDescent="0.3">
      <c r="B19" s="60" t="s">
        <v>35</v>
      </c>
      <c r="C19" s="41">
        <v>74</v>
      </c>
      <c r="D19" s="41">
        <v>74</v>
      </c>
      <c r="E19" s="41">
        <v>74</v>
      </c>
      <c r="F19" s="42">
        <v>74</v>
      </c>
      <c r="G19" s="43">
        <v>0</v>
      </c>
      <c r="H19" s="43">
        <v>0</v>
      </c>
      <c r="I19" s="44">
        <v>147598</v>
      </c>
      <c r="J19" s="62">
        <v>10008776.1</v>
      </c>
      <c r="K19" s="46">
        <v>0.54166666666666674</v>
      </c>
      <c r="L19" s="47"/>
      <c r="P19" s="64"/>
      <c r="V19" s="7" t="str">
        <f t="shared" si="2"/>
        <v>BERGER</v>
      </c>
      <c r="W19" s="52">
        <f t="shared" si="14"/>
        <v>0</v>
      </c>
      <c r="X19" s="52">
        <f t="shared" si="15"/>
        <v>0.54166666666666674</v>
      </c>
      <c r="Y19" s="53">
        <f t="shared" si="3"/>
        <v>147598</v>
      </c>
      <c r="Z19" s="53">
        <f t="shared" si="4"/>
        <v>10008776.1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276737</v>
      </c>
      <c r="J20" s="62">
        <v>125547369.7</v>
      </c>
      <c r="K20" s="46">
        <v>0.34729729729729719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0.34729729729729719</v>
      </c>
      <c r="Y20" s="53">
        <f t="shared" si="3"/>
        <v>276737</v>
      </c>
      <c r="Z20" s="53">
        <f t="shared" si="4"/>
        <v>125547369.7</v>
      </c>
    </row>
    <row r="21" spans="2:46" x14ac:dyDescent="0.3">
      <c r="B21" s="60" t="s">
        <v>41</v>
      </c>
      <c r="C21" s="41">
        <v>219</v>
      </c>
      <c r="D21" s="61">
        <v>219</v>
      </c>
      <c r="E21" s="61">
        <v>219</v>
      </c>
      <c r="F21" s="42">
        <v>219</v>
      </c>
      <c r="G21" s="43">
        <v>0</v>
      </c>
      <c r="H21" s="43">
        <v>0</v>
      </c>
      <c r="I21" s="44">
        <v>908574</v>
      </c>
      <c r="J21" s="62">
        <v>194533569.19999999</v>
      </c>
      <c r="K21" s="46">
        <v>0.22689075630252109</v>
      </c>
      <c r="L21" s="47"/>
      <c r="N21" s="66">
        <f>COUNTIF($H$9:$H$291,"&gt;0.00")</f>
        <v>22</v>
      </c>
      <c r="O21" s="66">
        <f>COUNTIF($H$9:$H$297,"&lt;0.00")</f>
        <v>37</v>
      </c>
      <c r="P21" s="66">
        <f>COUNTIF($H$9:$H$261,"=0.00")</f>
        <v>73</v>
      </c>
      <c r="Q21" s="67">
        <f>N21/O21</f>
        <v>0.59459459459459463</v>
      </c>
      <c r="V21" s="7" t="str">
        <f t="shared" si="2"/>
        <v>BUACEMENT</v>
      </c>
      <c r="W21" s="52">
        <f t="shared" si="14"/>
        <v>0</v>
      </c>
      <c r="X21" s="52">
        <f t="shared" si="15"/>
        <v>0.22689075630252109</v>
      </c>
      <c r="Y21" s="53">
        <f t="shared" si="3"/>
        <v>908574</v>
      </c>
      <c r="Z21" s="53">
        <f t="shared" si="4"/>
        <v>194533569.19999999</v>
      </c>
      <c r="AG21" s="57"/>
      <c r="AH21" s="57"/>
      <c r="AI21" s="68"/>
    </row>
    <row r="22" spans="2:46" x14ac:dyDescent="0.3">
      <c r="B22" s="60" t="s">
        <v>42</v>
      </c>
      <c r="C22" s="41">
        <v>796.6</v>
      </c>
      <c r="D22" s="61">
        <v>796.6</v>
      </c>
      <c r="E22" s="61">
        <v>796.6</v>
      </c>
      <c r="F22" s="42">
        <v>796.6</v>
      </c>
      <c r="G22" s="43">
        <v>0</v>
      </c>
      <c r="H22" s="43">
        <v>0</v>
      </c>
      <c r="I22" s="44">
        <v>52985</v>
      </c>
      <c r="J22" s="62">
        <v>41940347.600000001</v>
      </c>
      <c r="K22" s="46">
        <v>-2.8789585680309981E-3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-2.8789585680309981E-3</v>
      </c>
      <c r="Y22" s="53">
        <f t="shared" si="3"/>
        <v>52985</v>
      </c>
      <c r="Z22" s="53">
        <f t="shared" si="4"/>
        <v>41940347.600000001</v>
      </c>
      <c r="AG22" s="57"/>
      <c r="AH22" s="57"/>
      <c r="AI22" s="68"/>
    </row>
    <row r="23" spans="2:46" x14ac:dyDescent="0.3">
      <c r="B23" s="60" t="s">
        <v>43</v>
      </c>
      <c r="C23" s="41">
        <v>69.8</v>
      </c>
      <c r="D23" s="61">
        <v>69.8</v>
      </c>
      <c r="E23" s="61">
        <v>69.8</v>
      </c>
      <c r="F23" s="42">
        <v>69.8</v>
      </c>
      <c r="G23" s="43">
        <v>0</v>
      </c>
      <c r="H23" s="43">
        <v>0</v>
      </c>
      <c r="I23" s="44">
        <v>1242350</v>
      </c>
      <c r="J23" s="62">
        <v>87228933.75</v>
      </c>
      <c r="K23" s="46">
        <v>0.1652754590984975</v>
      </c>
      <c r="L23" s="47"/>
      <c r="N23" s="69"/>
      <c r="O23" s="69"/>
      <c r="P23" s="69"/>
      <c r="V23" s="7" t="str">
        <f t="shared" si="2"/>
        <v>CADBURY</v>
      </c>
      <c r="W23" s="52">
        <f t="shared" si="14"/>
        <v>0</v>
      </c>
      <c r="X23" s="52">
        <f t="shared" si="15"/>
        <v>0.1652754590984975</v>
      </c>
      <c r="Y23" s="53">
        <f t="shared" si="3"/>
        <v>1242350</v>
      </c>
      <c r="Z23" s="53">
        <f t="shared" si="4"/>
        <v>87228933.75</v>
      </c>
      <c r="AG23" s="57"/>
      <c r="AH23" s="57"/>
      <c r="AI23" s="68"/>
    </row>
    <row r="24" spans="2:46" x14ac:dyDescent="0.3">
      <c r="B24" s="60" t="s">
        <v>44</v>
      </c>
      <c r="C24" s="41">
        <v>94.25</v>
      </c>
      <c r="D24" s="61">
        <v>84.85</v>
      </c>
      <c r="E24" s="61">
        <v>84.85</v>
      </c>
      <c r="F24" s="42">
        <v>84.85</v>
      </c>
      <c r="G24" s="43">
        <v>-9.4000000000000057</v>
      </c>
      <c r="H24" s="43">
        <v>-9.9734748010610144</v>
      </c>
      <c r="I24" s="44">
        <v>1293740</v>
      </c>
      <c r="J24" s="62">
        <v>110742300.09999999</v>
      </c>
      <c r="K24" s="46">
        <v>0.22971014492753605</v>
      </c>
      <c r="L24" s="47"/>
      <c r="N24" s="69"/>
      <c r="O24" s="69" t="s">
        <v>45</v>
      </c>
      <c r="P24" s="69"/>
      <c r="V24" s="7" t="str">
        <f t="shared" si="2"/>
        <v>CAP</v>
      </c>
      <c r="W24" s="52">
        <f t="shared" si="14"/>
        <v>-9.973474801061015E-2</v>
      </c>
      <c r="X24" s="52">
        <f t="shared" si="15"/>
        <v>0.22971014492753605</v>
      </c>
      <c r="Y24" s="53">
        <f t="shared" si="3"/>
        <v>1293740</v>
      </c>
      <c r="Z24" s="53">
        <f t="shared" si="4"/>
        <v>110742300.09999999</v>
      </c>
      <c r="AG24" s="57"/>
      <c r="AH24" s="57"/>
      <c r="AI24" s="68"/>
    </row>
    <row r="25" spans="2:46" x14ac:dyDescent="0.3">
      <c r="B25" s="60" t="s">
        <v>46</v>
      </c>
      <c r="C25" s="41">
        <v>6.5</v>
      </c>
      <c r="D25" s="41">
        <v>6.7</v>
      </c>
      <c r="E25" s="41">
        <v>6.7</v>
      </c>
      <c r="F25" s="42">
        <v>6.7</v>
      </c>
      <c r="G25" s="43">
        <v>0.20000000000000018</v>
      </c>
      <c r="H25" s="43">
        <v>3.0769230769230793</v>
      </c>
      <c r="I25" s="44">
        <v>1287344</v>
      </c>
      <c r="J25" s="62">
        <v>8614085.8000000007</v>
      </c>
      <c r="K25" s="46">
        <v>0.2407407407407407</v>
      </c>
      <c r="L25" s="47"/>
      <c r="V25" s="7" t="str">
        <f t="shared" si="2"/>
        <v>CAVERTON</v>
      </c>
      <c r="W25" s="52">
        <f t="shared" si="14"/>
        <v>3.0769230769230792E-2</v>
      </c>
      <c r="X25" s="52">
        <f t="shared" si="15"/>
        <v>0.2407407407407407</v>
      </c>
      <c r="Y25" s="53">
        <f t="shared" si="3"/>
        <v>1287344</v>
      </c>
      <c r="Z25" s="53">
        <f t="shared" si="4"/>
        <v>8614085.8000000007</v>
      </c>
      <c r="AG25" s="57"/>
      <c r="AH25" s="57"/>
      <c r="AI25" s="68"/>
    </row>
    <row r="26" spans="2:46" x14ac:dyDescent="0.3">
      <c r="B26" s="60" t="s">
        <v>47</v>
      </c>
      <c r="C26" s="41">
        <v>17.100000000000001</v>
      </c>
      <c r="D26" s="61">
        <v>16.95</v>
      </c>
      <c r="E26" s="61">
        <v>16.95</v>
      </c>
      <c r="F26" s="42">
        <v>16.95</v>
      </c>
      <c r="G26" s="43">
        <v>-0.15000000000000213</v>
      </c>
      <c r="H26" s="43">
        <v>-0.87719298245615285</v>
      </c>
      <c r="I26" s="44">
        <v>1971655</v>
      </c>
      <c r="J26" s="62">
        <v>33399751.350000001</v>
      </c>
      <c r="K26" s="46">
        <v>0.21071428571428563</v>
      </c>
      <c r="L26" s="47"/>
      <c r="N26" s="70"/>
      <c r="O26" s="70"/>
      <c r="P26" s="70"/>
      <c r="V26" s="7" t="str">
        <f t="shared" si="2"/>
        <v>CHAMPION</v>
      </c>
      <c r="W26" s="52">
        <f t="shared" si="14"/>
        <v>-8.7719298245615279E-3</v>
      </c>
      <c r="X26" s="52">
        <f t="shared" si="15"/>
        <v>0.21071428571428563</v>
      </c>
      <c r="Y26" s="53">
        <f t="shared" si="3"/>
        <v>1971655</v>
      </c>
      <c r="Z26" s="53">
        <f t="shared" si="4"/>
        <v>33399751.350000001</v>
      </c>
      <c r="AG26" s="57"/>
      <c r="AH26" s="57"/>
      <c r="AI26" s="68"/>
    </row>
    <row r="27" spans="2:46" x14ac:dyDescent="0.3">
      <c r="B27" s="60" t="s">
        <v>48</v>
      </c>
      <c r="C27" s="41">
        <v>4.2</v>
      </c>
      <c r="D27" s="61">
        <v>4.2</v>
      </c>
      <c r="E27" s="61">
        <v>4.05</v>
      </c>
      <c r="F27" s="42">
        <v>4.05</v>
      </c>
      <c r="G27" s="43">
        <v>-0.15000000000000036</v>
      </c>
      <c r="H27" s="43">
        <v>-3.5714285714285796</v>
      </c>
      <c r="I27" s="44">
        <v>16072464</v>
      </c>
      <c r="J27" s="62">
        <v>66174105.719999999</v>
      </c>
      <c r="K27" s="46">
        <v>3.8461538461538547E-2</v>
      </c>
      <c r="L27" s="47"/>
      <c r="V27" s="7" t="str">
        <f t="shared" si="2"/>
        <v>CHAMS</v>
      </c>
      <c r="W27" s="52">
        <f t="shared" si="14"/>
        <v>-3.5714285714285796E-2</v>
      </c>
      <c r="X27" s="52">
        <f t="shared" si="15"/>
        <v>3.8461538461538547E-2</v>
      </c>
      <c r="Y27" s="53">
        <f t="shared" si="3"/>
        <v>16072464</v>
      </c>
      <c r="Z27" s="53">
        <f t="shared" si="4"/>
        <v>66174105.719999999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27137</v>
      </c>
      <c r="J28" s="62">
        <v>390091.85</v>
      </c>
      <c r="K28" s="46">
        <v>0</v>
      </c>
      <c r="L28" s="47"/>
      <c r="N28" s="71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27137</v>
      </c>
      <c r="Z28" s="53">
        <f t="shared" si="4"/>
        <v>390091.85</v>
      </c>
      <c r="AG28" s="57"/>
      <c r="AH28" s="57"/>
      <c r="AI28" s="68"/>
    </row>
    <row r="29" spans="2:46" x14ac:dyDescent="0.3">
      <c r="B29" s="60" t="s">
        <v>50</v>
      </c>
      <c r="C29" s="41">
        <v>7.45</v>
      </c>
      <c r="D29" s="41">
        <v>7.45</v>
      </c>
      <c r="E29" s="41">
        <v>7.35</v>
      </c>
      <c r="F29" s="42">
        <v>7.45</v>
      </c>
      <c r="G29" s="43">
        <v>0</v>
      </c>
      <c r="H29" s="43">
        <v>0</v>
      </c>
      <c r="I29" s="44">
        <v>1795276</v>
      </c>
      <c r="J29" s="62">
        <v>13325230.800000001</v>
      </c>
      <c r="K29" s="46">
        <v>8.7591240875912524E-2</v>
      </c>
      <c r="L29" s="47"/>
      <c r="V29" s="7" t="str">
        <f t="shared" si="2"/>
        <v>CILEASING</v>
      </c>
      <c r="W29" s="52">
        <f t="shared" si="14"/>
        <v>0</v>
      </c>
      <c r="X29" s="52">
        <f t="shared" si="15"/>
        <v>8.7591240875912524E-2</v>
      </c>
      <c r="Y29" s="53">
        <f t="shared" si="3"/>
        <v>1795276</v>
      </c>
      <c r="Z29" s="53">
        <f t="shared" si="4"/>
        <v>13325230.800000001</v>
      </c>
      <c r="AG29" s="57"/>
      <c r="AH29" s="57"/>
      <c r="AI29" s="68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1374</v>
      </c>
      <c r="J30" s="62">
        <v>165790</v>
      </c>
      <c r="K30" s="46">
        <v>0.10000000000000009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0.10000000000000009</v>
      </c>
      <c r="Y30" s="53">
        <f t="shared" si="3"/>
        <v>1374</v>
      </c>
      <c r="Z30" s="53">
        <f t="shared" si="4"/>
        <v>165790</v>
      </c>
      <c r="AG30" s="57"/>
      <c r="AH30" s="57"/>
      <c r="AI30" s="68"/>
    </row>
    <row r="31" spans="2:46" x14ac:dyDescent="0.3">
      <c r="B31" s="60" t="s">
        <v>52</v>
      </c>
      <c r="C31" s="41">
        <v>4.9000000000000004</v>
      </c>
      <c r="D31" s="41">
        <v>5.01</v>
      </c>
      <c r="E31" s="41">
        <v>4.93</v>
      </c>
      <c r="F31" s="42">
        <v>5.01</v>
      </c>
      <c r="G31" s="43">
        <v>0.10999999999999943</v>
      </c>
      <c r="H31" s="43">
        <v>2.2448979591836618</v>
      </c>
      <c r="I31" s="44">
        <v>5546550</v>
      </c>
      <c r="J31" s="62">
        <v>27708257.09</v>
      </c>
      <c r="K31" s="46">
        <v>0.15437788018433185</v>
      </c>
      <c r="L31" s="47"/>
      <c r="V31" s="7" t="str">
        <f t="shared" si="2"/>
        <v>CONHALLPLC</v>
      </c>
      <c r="W31" s="52">
        <f t="shared" si="14"/>
        <v>2.2448979591836619E-2</v>
      </c>
      <c r="X31" s="52">
        <f t="shared" si="15"/>
        <v>0.15437788018433185</v>
      </c>
      <c r="Y31" s="53">
        <f t="shared" si="3"/>
        <v>5546550</v>
      </c>
      <c r="Z31" s="53">
        <f t="shared" si="4"/>
        <v>27708257.09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47037</v>
      </c>
      <c r="J32" s="62">
        <v>7479448.2000000002</v>
      </c>
      <c r="K32" s="46">
        <v>-9.722222222222221E-2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-9.722222222222221E-2</v>
      </c>
      <c r="Y32" s="53">
        <f t="shared" si="3"/>
        <v>47037</v>
      </c>
      <c r="Z32" s="53">
        <f t="shared" si="4"/>
        <v>7479448.2000000002</v>
      </c>
    </row>
    <row r="33" spans="2:26" x14ac:dyDescent="0.3">
      <c r="B33" s="60" t="s">
        <v>54</v>
      </c>
      <c r="C33" s="41">
        <v>5.95</v>
      </c>
      <c r="D33" s="61">
        <v>6</v>
      </c>
      <c r="E33" s="61">
        <v>5.66</v>
      </c>
      <c r="F33" s="42">
        <v>6</v>
      </c>
      <c r="G33" s="43">
        <v>4.9999999999999822E-2</v>
      </c>
      <c r="H33" s="43">
        <v>0.84033613445377853</v>
      </c>
      <c r="I33" s="44">
        <v>3452336</v>
      </c>
      <c r="J33" s="62">
        <v>20035895.719999999</v>
      </c>
      <c r="K33" s="46">
        <v>6.7114093959732557E-3</v>
      </c>
      <c r="V33" s="7" t="str">
        <f t="shared" si="2"/>
        <v>CORNERST</v>
      </c>
      <c r="W33" s="52">
        <f t="shared" si="14"/>
        <v>8.4033613445377853E-3</v>
      </c>
      <c r="X33" s="52">
        <f t="shared" si="15"/>
        <v>6.7114093959732557E-3</v>
      </c>
      <c r="Y33" s="53">
        <f t="shared" si="3"/>
        <v>3452336</v>
      </c>
      <c r="Z33" s="53">
        <f t="shared" si="4"/>
        <v>20035895.719999999</v>
      </c>
    </row>
    <row r="34" spans="2:26" x14ac:dyDescent="0.3">
      <c r="B34" s="60" t="s">
        <v>55</v>
      </c>
      <c r="C34" s="41">
        <v>66</v>
      </c>
      <c r="D34" s="41">
        <v>70</v>
      </c>
      <c r="E34" s="41">
        <v>68</v>
      </c>
      <c r="F34" s="42">
        <v>70</v>
      </c>
      <c r="G34" s="43">
        <v>4</v>
      </c>
      <c r="H34" s="43">
        <v>6.0606060606060606</v>
      </c>
      <c r="I34" s="44">
        <v>2168920</v>
      </c>
      <c r="J34" s="62">
        <v>148506578.75</v>
      </c>
      <c r="K34" s="46">
        <v>0.62790697674418605</v>
      </c>
      <c r="L34" s="47"/>
      <c r="V34" s="7" t="str">
        <f t="shared" si="2"/>
        <v>CUSTODIAN</v>
      </c>
      <c r="W34" s="52">
        <f t="shared" si="14"/>
        <v>6.0606060606060608E-2</v>
      </c>
      <c r="X34" s="52">
        <f t="shared" si="15"/>
        <v>0.62790697674418605</v>
      </c>
      <c r="Y34" s="53">
        <f t="shared" si="3"/>
        <v>2168920</v>
      </c>
      <c r="Z34" s="53">
        <f t="shared" si="4"/>
        <v>148506578.75</v>
      </c>
    </row>
    <row r="35" spans="2:26" x14ac:dyDescent="0.3">
      <c r="B35" s="60" t="s">
        <v>56</v>
      </c>
      <c r="C35" s="41">
        <v>3.6</v>
      </c>
      <c r="D35" s="61">
        <v>3.6</v>
      </c>
      <c r="E35" s="61">
        <v>3.35</v>
      </c>
      <c r="F35" s="42">
        <v>3.6</v>
      </c>
      <c r="G35" s="43">
        <v>0</v>
      </c>
      <c r="H35" s="43">
        <v>0</v>
      </c>
      <c r="I35" s="44">
        <v>9627708</v>
      </c>
      <c r="J35" s="62">
        <v>33593901.619999997</v>
      </c>
      <c r="K35" s="46">
        <v>0.16129032258064524</v>
      </c>
      <c r="L35" s="47"/>
      <c r="V35" s="7" t="str">
        <f t="shared" si="2"/>
        <v>CUTIX</v>
      </c>
      <c r="W35" s="52">
        <f t="shared" si="14"/>
        <v>0</v>
      </c>
      <c r="X35" s="52">
        <f t="shared" si="15"/>
        <v>0.16129032258064524</v>
      </c>
      <c r="Y35" s="53">
        <f t="shared" si="3"/>
        <v>9627708</v>
      </c>
      <c r="Z35" s="53">
        <f t="shared" si="4"/>
        <v>33593901.619999997</v>
      </c>
    </row>
    <row r="36" spans="2:26" x14ac:dyDescent="0.3">
      <c r="B36" s="60" t="s">
        <v>57</v>
      </c>
      <c r="C36" s="41">
        <v>22.9</v>
      </c>
      <c r="D36" s="61">
        <v>24.85</v>
      </c>
      <c r="E36" s="61">
        <v>22.55</v>
      </c>
      <c r="F36" s="42">
        <v>22.55</v>
      </c>
      <c r="G36" s="43">
        <v>-0.34999999999999787</v>
      </c>
      <c r="H36" s="43">
        <v>-1.5283842794759732</v>
      </c>
      <c r="I36" s="44">
        <v>4488403</v>
      </c>
      <c r="J36" s="62">
        <v>106055159.25</v>
      </c>
      <c r="K36" s="46">
        <v>0.25277777777777777</v>
      </c>
      <c r="L36" s="47"/>
      <c r="V36" s="7" t="str">
        <f t="shared" si="2"/>
        <v>CWG</v>
      </c>
      <c r="W36" s="52">
        <f t="shared" si="14"/>
        <v>-1.5283842794759733E-2</v>
      </c>
      <c r="X36" s="52">
        <f t="shared" si="15"/>
        <v>0.25277777777777777</v>
      </c>
      <c r="Y36" s="53">
        <f t="shared" si="3"/>
        <v>4488403</v>
      </c>
      <c r="Z36" s="53">
        <f t="shared" si="4"/>
        <v>106055159.25</v>
      </c>
    </row>
    <row r="37" spans="2:26" x14ac:dyDescent="0.3">
      <c r="B37" s="60" t="s">
        <v>58</v>
      </c>
      <c r="C37" s="41">
        <v>2.0499999999999998</v>
      </c>
      <c r="D37" s="41">
        <v>2.14</v>
      </c>
      <c r="E37" s="41">
        <v>1.94</v>
      </c>
      <c r="F37" s="42">
        <v>1.94</v>
      </c>
      <c r="G37" s="43">
        <v>-0.10999999999999988</v>
      </c>
      <c r="H37" s="43">
        <v>-5.3658536585365795</v>
      </c>
      <c r="I37" s="44">
        <v>4391856</v>
      </c>
      <c r="J37" s="62">
        <v>8960828.1899999995</v>
      </c>
      <c r="K37" s="46">
        <v>1.086021505376344</v>
      </c>
      <c r="L37" s="47"/>
      <c r="V37" s="7" t="str">
        <f t="shared" si="2"/>
        <v>DAARCOMM</v>
      </c>
      <c r="W37" s="52">
        <f t="shared" si="14"/>
        <v>-5.3658536585365797E-2</v>
      </c>
      <c r="X37" s="52">
        <f t="shared" si="15"/>
        <v>1.086021505376344</v>
      </c>
      <c r="Y37" s="53">
        <f t="shared" si="3"/>
        <v>4391856</v>
      </c>
      <c r="Z37" s="53">
        <f t="shared" si="4"/>
        <v>8960828.1899999995</v>
      </c>
    </row>
    <row r="38" spans="2:26" x14ac:dyDescent="0.3">
      <c r="B38" s="60" t="s">
        <v>59</v>
      </c>
      <c r="C38" s="41">
        <v>809.9</v>
      </c>
      <c r="D38" s="41">
        <v>809.9</v>
      </c>
      <c r="E38" s="41">
        <v>809.9</v>
      </c>
      <c r="F38" s="42">
        <v>809.9</v>
      </c>
      <c r="G38" s="43">
        <v>0</v>
      </c>
      <c r="H38" s="43">
        <v>0</v>
      </c>
      <c r="I38" s="44">
        <v>1401455</v>
      </c>
      <c r="J38" s="62">
        <v>1148257301.499999</v>
      </c>
      <c r="K38" s="46">
        <v>0.3298850574712644</v>
      </c>
      <c r="L38" s="47"/>
      <c r="V38" s="7" t="str">
        <f t="shared" si="2"/>
        <v>DANGCEM</v>
      </c>
      <c r="W38" s="52">
        <f t="shared" si="14"/>
        <v>0</v>
      </c>
      <c r="X38" s="52">
        <f t="shared" si="15"/>
        <v>0.3298850574712644</v>
      </c>
      <c r="Y38" s="53">
        <f t="shared" si="3"/>
        <v>1401455</v>
      </c>
      <c r="Z38" s="53">
        <f t="shared" si="4"/>
        <v>1148257301.499999</v>
      </c>
    </row>
    <row r="39" spans="2:26" x14ac:dyDescent="0.3">
      <c r="B39" s="60" t="s">
        <v>60</v>
      </c>
      <c r="C39" s="41">
        <v>83</v>
      </c>
      <c r="D39" s="61">
        <v>74.7</v>
      </c>
      <c r="E39" s="61">
        <v>74.7</v>
      </c>
      <c r="F39" s="42">
        <v>74.7</v>
      </c>
      <c r="G39" s="43">
        <v>-8.2999999999999972</v>
      </c>
      <c r="H39" s="43">
        <v>-9.9999999999999964</v>
      </c>
      <c r="I39" s="44">
        <v>3316367</v>
      </c>
      <c r="J39" s="62">
        <v>247732614.90000001</v>
      </c>
      <c r="K39" s="46">
        <v>0.24500000000000011</v>
      </c>
      <c r="L39" s="47"/>
      <c r="V39" s="7" t="str">
        <f t="shared" si="2"/>
        <v>DANGSUGAR</v>
      </c>
      <c r="W39" s="52">
        <f t="shared" si="14"/>
        <v>-9.9999999999999964E-2</v>
      </c>
      <c r="X39" s="52">
        <f t="shared" si="15"/>
        <v>0.24500000000000011</v>
      </c>
      <c r="Y39" s="53">
        <f t="shared" si="3"/>
        <v>3316367</v>
      </c>
      <c r="Z39" s="53">
        <f t="shared" si="4"/>
        <v>247732614.90000001</v>
      </c>
    </row>
    <row r="40" spans="2:26" x14ac:dyDescent="0.3">
      <c r="B40" s="60" t="s">
        <v>61</v>
      </c>
      <c r="C40" s="41">
        <v>6.52</v>
      </c>
      <c r="D40" s="41">
        <v>6.63</v>
      </c>
      <c r="E40" s="41">
        <v>6.55</v>
      </c>
      <c r="F40" s="42">
        <v>6.55</v>
      </c>
      <c r="G40" s="43">
        <v>3.0000000000000249E-2</v>
      </c>
      <c r="H40" s="43">
        <v>0.46012269938650691</v>
      </c>
      <c r="I40" s="44">
        <v>4142462</v>
      </c>
      <c r="J40" s="62">
        <v>27466180.829999998</v>
      </c>
      <c r="K40" s="46">
        <v>2.4473684210526319</v>
      </c>
      <c r="L40" s="47"/>
      <c r="V40" s="7" t="str">
        <f t="shared" si="2"/>
        <v>DEAPCAP</v>
      </c>
      <c r="W40" s="52">
        <f t="shared" si="14"/>
        <v>4.6012269938650692E-3</v>
      </c>
      <c r="X40" s="52">
        <f t="shared" si="15"/>
        <v>2.4473684210526319</v>
      </c>
      <c r="Y40" s="53">
        <f t="shared" si="3"/>
        <v>4142462</v>
      </c>
      <c r="Z40" s="53">
        <f t="shared" si="4"/>
        <v>27466180.829999998</v>
      </c>
    </row>
    <row r="41" spans="2:26" x14ac:dyDescent="0.3">
      <c r="B41" s="60" t="s">
        <v>62</v>
      </c>
      <c r="C41" s="41">
        <v>11.9</v>
      </c>
      <c r="D41" s="61">
        <v>11.75</v>
      </c>
      <c r="E41" s="61">
        <v>10.8</v>
      </c>
      <c r="F41" s="42">
        <v>11.55</v>
      </c>
      <c r="G41" s="43">
        <v>-0.34999999999999964</v>
      </c>
      <c r="H41" s="43">
        <v>-2.941176470588232</v>
      </c>
      <c r="I41" s="44">
        <v>15775932</v>
      </c>
      <c r="J41" s="62">
        <v>176762237.30000001</v>
      </c>
      <c r="K41" s="46">
        <v>-0.13805970149253732</v>
      </c>
      <c r="L41" s="47"/>
      <c r="V41" s="7" t="str">
        <f t="shared" si="2"/>
        <v>ELLAHLAKES</v>
      </c>
      <c r="W41" s="52">
        <f t="shared" si="14"/>
        <v>-2.9411764705882318E-2</v>
      </c>
      <c r="X41" s="52">
        <f t="shared" si="15"/>
        <v>-0.13805970149253732</v>
      </c>
      <c r="Y41" s="53">
        <f t="shared" si="3"/>
        <v>15775932</v>
      </c>
      <c r="Z41" s="53">
        <f t="shared" si="4"/>
        <v>176762237.30000001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26350</v>
      </c>
      <c r="J42" s="62">
        <v>1004205</v>
      </c>
      <c r="K42" s="46">
        <v>-8.6419753086419804E-2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-8.6419753086419804E-2</v>
      </c>
      <c r="Y42" s="53">
        <f t="shared" si="3"/>
        <v>26350</v>
      </c>
      <c r="Z42" s="53">
        <f t="shared" si="4"/>
        <v>1004205</v>
      </c>
    </row>
    <row r="43" spans="2:26" x14ac:dyDescent="0.3">
      <c r="B43" s="60" t="s">
        <v>64</v>
      </c>
      <c r="C43" s="41">
        <v>32.9</v>
      </c>
      <c r="D43" s="61">
        <v>35</v>
      </c>
      <c r="E43" s="61">
        <v>35</v>
      </c>
      <c r="F43" s="42">
        <v>35</v>
      </c>
      <c r="G43" s="43">
        <v>2.1000000000000014</v>
      </c>
      <c r="H43" s="43">
        <v>6.3829787234042605</v>
      </c>
      <c r="I43" s="44">
        <v>639981</v>
      </c>
      <c r="J43" s="62">
        <v>22475987.600000001</v>
      </c>
      <c r="K43" s="46">
        <v>0.22807017543859653</v>
      </c>
      <c r="L43" s="47"/>
      <c r="V43" s="7" t="str">
        <f t="shared" si="2"/>
        <v>ETERNA</v>
      </c>
      <c r="W43" s="52">
        <f t="shared" si="14"/>
        <v>6.3829787234042604E-2</v>
      </c>
      <c r="X43" s="52">
        <f t="shared" si="15"/>
        <v>0.22807017543859653</v>
      </c>
      <c r="Y43" s="53">
        <f t="shared" si="3"/>
        <v>639981</v>
      </c>
      <c r="Z43" s="53">
        <f t="shared" si="4"/>
        <v>22475987.600000001</v>
      </c>
    </row>
    <row r="44" spans="2:26" x14ac:dyDescent="0.3">
      <c r="B44" s="60" t="s">
        <v>65</v>
      </c>
      <c r="C44" s="41">
        <v>47.1</v>
      </c>
      <c r="D44" s="61">
        <v>47</v>
      </c>
      <c r="E44" s="61">
        <v>45</v>
      </c>
      <c r="F44" s="42">
        <v>45</v>
      </c>
      <c r="G44" s="43">
        <v>-2.1000000000000014</v>
      </c>
      <c r="H44" s="43">
        <v>-4.4585987261146531</v>
      </c>
      <c r="I44" s="44">
        <v>2424015</v>
      </c>
      <c r="J44" s="62">
        <v>110044043.25</v>
      </c>
      <c r="K44" s="46">
        <v>7.398568019093088E-2</v>
      </c>
      <c r="L44" s="47"/>
      <c r="V44" s="7" t="str">
        <f t="shared" si="2"/>
        <v>ETI</v>
      </c>
      <c r="W44" s="52">
        <f t="shared" si="14"/>
        <v>-4.4585987261146529E-2</v>
      </c>
      <c r="X44" s="52">
        <f t="shared" si="15"/>
        <v>7.398568019093088E-2</v>
      </c>
      <c r="Y44" s="53">
        <f t="shared" si="3"/>
        <v>2424015</v>
      </c>
      <c r="Z44" s="53">
        <f t="shared" si="4"/>
        <v>110044043.25</v>
      </c>
    </row>
    <row r="45" spans="2:26" x14ac:dyDescent="0.3">
      <c r="B45" s="60" t="s">
        <v>66</v>
      </c>
      <c r="C45" s="41">
        <v>19.95</v>
      </c>
      <c r="D45" s="61">
        <v>19.3</v>
      </c>
      <c r="E45" s="61">
        <v>19</v>
      </c>
      <c r="F45" s="42">
        <v>19</v>
      </c>
      <c r="G45" s="43">
        <v>-0.94999999999999929</v>
      </c>
      <c r="H45" s="43">
        <v>-4.7619047619047583</v>
      </c>
      <c r="I45" s="44">
        <v>3786546</v>
      </c>
      <c r="J45" s="62">
        <v>75861881.5</v>
      </c>
      <c r="K45" s="46">
        <v>0.67400881057268736</v>
      </c>
      <c r="L45" s="47"/>
      <c r="V45" s="7" t="str">
        <f t="shared" si="2"/>
        <v>ETRANZACT</v>
      </c>
      <c r="W45" s="52">
        <f t="shared" si="14"/>
        <v>-4.7619047619047582E-2</v>
      </c>
      <c r="X45" s="52">
        <f t="shared" si="15"/>
        <v>0.67400881057268736</v>
      </c>
      <c r="Y45" s="53">
        <f t="shared" si="3"/>
        <v>3786546</v>
      </c>
      <c r="Z45" s="53">
        <f t="shared" si="4"/>
        <v>75861881.5</v>
      </c>
    </row>
    <row r="46" spans="2:26" x14ac:dyDescent="0.3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32772</v>
      </c>
      <c r="J46" s="62">
        <v>4247251.2</v>
      </c>
      <c r="K46" s="46">
        <v>0.25173913043478247</v>
      </c>
      <c r="L46" s="47"/>
      <c r="V46" s="7" t="str">
        <f t="shared" si="2"/>
        <v>EUNISELL</v>
      </c>
      <c r="W46" s="52">
        <f t="shared" si="14"/>
        <v>0</v>
      </c>
      <c r="X46" s="52">
        <f t="shared" si="15"/>
        <v>0.25173913043478247</v>
      </c>
      <c r="Y46" s="53">
        <f t="shared" si="3"/>
        <v>32772</v>
      </c>
      <c r="Z46" s="53">
        <f t="shared" si="4"/>
        <v>4247251.2</v>
      </c>
    </row>
    <row r="47" spans="2:26" x14ac:dyDescent="0.3">
      <c r="B47" s="60" t="s">
        <v>68</v>
      </c>
      <c r="C47" s="41">
        <v>13.6</v>
      </c>
      <c r="D47" s="61">
        <v>13.85</v>
      </c>
      <c r="E47" s="61">
        <v>12.25</v>
      </c>
      <c r="F47" s="42">
        <v>12.8</v>
      </c>
      <c r="G47" s="43">
        <v>-0.79999999999999893</v>
      </c>
      <c r="H47" s="43">
        <v>-5.882352941176463</v>
      </c>
      <c r="I47" s="44">
        <v>22462161</v>
      </c>
      <c r="J47" s="62">
        <v>291545305.55000001</v>
      </c>
      <c r="K47" s="46">
        <v>6.2240663900414939E-2</v>
      </c>
      <c r="L47" s="47"/>
      <c r="V47" s="7" t="str">
        <f t="shared" si="2"/>
        <v>FCMB</v>
      </c>
      <c r="W47" s="52">
        <f t="shared" si="14"/>
        <v>-5.8823529411764629E-2</v>
      </c>
      <c r="X47" s="52">
        <f t="shared" si="15"/>
        <v>6.2240663900414939E-2</v>
      </c>
      <c r="Y47" s="53">
        <f t="shared" si="3"/>
        <v>22462161</v>
      </c>
      <c r="Z47" s="53">
        <f t="shared" si="4"/>
        <v>291545305.55000001</v>
      </c>
    </row>
    <row r="48" spans="2:26" x14ac:dyDescent="0.3">
      <c r="B48" s="60" t="s">
        <v>69</v>
      </c>
      <c r="C48" s="41">
        <v>20</v>
      </c>
      <c r="D48" s="61">
        <v>20</v>
      </c>
      <c r="E48" s="61">
        <v>19.7</v>
      </c>
      <c r="F48" s="42">
        <v>20</v>
      </c>
      <c r="G48" s="43">
        <v>0</v>
      </c>
      <c r="H48" s="43">
        <v>0</v>
      </c>
      <c r="I48" s="44">
        <v>6951162</v>
      </c>
      <c r="J48" s="62">
        <v>138514894</v>
      </c>
      <c r="K48" s="46">
        <v>5.2631578947368363E-2</v>
      </c>
      <c r="L48" s="47"/>
      <c r="V48" s="7" t="str">
        <f t="shared" si="2"/>
        <v>FIDELITYBK</v>
      </c>
      <c r="W48" s="52">
        <f t="shared" si="14"/>
        <v>0</v>
      </c>
      <c r="X48" s="52">
        <f t="shared" si="15"/>
        <v>5.2631578947368363E-2</v>
      </c>
      <c r="Y48" s="53">
        <f t="shared" si="3"/>
        <v>6951162</v>
      </c>
      <c r="Z48" s="53">
        <f t="shared" si="4"/>
        <v>138514894</v>
      </c>
    </row>
    <row r="49" spans="2:26" x14ac:dyDescent="0.3">
      <c r="B49" s="60" t="s">
        <v>70</v>
      </c>
      <c r="C49" s="41">
        <v>81</v>
      </c>
      <c r="D49" s="61">
        <v>81</v>
      </c>
      <c r="E49" s="61">
        <v>81</v>
      </c>
      <c r="F49" s="42">
        <v>81</v>
      </c>
      <c r="G49" s="43">
        <v>0</v>
      </c>
      <c r="H49" s="43">
        <v>0</v>
      </c>
      <c r="I49" s="44">
        <v>1097274</v>
      </c>
      <c r="J49" s="62">
        <v>85613996.700000003</v>
      </c>
      <c r="K49" s="46">
        <v>0.61676646706586813</v>
      </c>
      <c r="L49" s="47"/>
      <c r="V49" s="7" t="str">
        <f t="shared" si="2"/>
        <v>FIDSON</v>
      </c>
      <c r="W49" s="52">
        <f t="shared" si="14"/>
        <v>0</v>
      </c>
      <c r="X49" s="52">
        <f t="shared" si="15"/>
        <v>0.61676646706586813</v>
      </c>
      <c r="Y49" s="53">
        <f t="shared" si="3"/>
        <v>1097274</v>
      </c>
      <c r="Z49" s="53">
        <f t="shared" si="4"/>
        <v>85613996.700000003</v>
      </c>
    </row>
    <row r="50" spans="2:26" x14ac:dyDescent="0.3">
      <c r="B50" s="60" t="s">
        <v>71</v>
      </c>
      <c r="C50" s="41">
        <v>53</v>
      </c>
      <c r="D50" s="61">
        <v>53</v>
      </c>
      <c r="E50" s="61">
        <v>52.9</v>
      </c>
      <c r="F50" s="42">
        <v>52.95</v>
      </c>
      <c r="G50" s="43">
        <v>-4.9999999999997158E-2</v>
      </c>
      <c r="H50" s="43">
        <v>-9.433962264150407E-2</v>
      </c>
      <c r="I50" s="44">
        <v>24178689</v>
      </c>
      <c r="J50" s="62">
        <v>1280401276.1500001</v>
      </c>
      <c r="K50" s="46">
        <v>0.10542797494780798</v>
      </c>
      <c r="L50" s="47"/>
      <c r="V50" s="7" t="str">
        <f t="shared" si="2"/>
        <v>FIRSTHOLDCO</v>
      </c>
      <c r="W50" s="52">
        <f t="shared" si="14"/>
        <v>-9.4339622641504068E-4</v>
      </c>
      <c r="X50" s="52">
        <f t="shared" si="15"/>
        <v>0.10542797494780798</v>
      </c>
      <c r="Y50" s="53">
        <f t="shared" si="3"/>
        <v>24178689</v>
      </c>
      <c r="Z50" s="53">
        <f t="shared" si="4"/>
        <v>1280401276.1500001</v>
      </c>
    </row>
    <row r="51" spans="2:26" x14ac:dyDescent="0.3">
      <c r="B51" s="60" t="s">
        <v>72</v>
      </c>
      <c r="C51" s="41">
        <v>1.1299999999999999</v>
      </c>
      <c r="D51" s="41">
        <v>1.24</v>
      </c>
      <c r="E51" s="41">
        <v>1.24</v>
      </c>
      <c r="F51" s="42">
        <v>1.24</v>
      </c>
      <c r="G51" s="43">
        <v>0.1100000000000001</v>
      </c>
      <c r="H51" s="43">
        <v>9.7345132743362921</v>
      </c>
      <c r="I51" s="44">
        <v>4582649</v>
      </c>
      <c r="J51" s="62">
        <v>5682484.7599999998</v>
      </c>
      <c r="K51" s="46">
        <v>5.1999999999999993</v>
      </c>
      <c r="L51" s="47"/>
      <c r="V51" s="7" t="str">
        <f t="shared" si="2"/>
        <v>FTGINSURE</v>
      </c>
      <c r="W51" s="52">
        <f t="shared" si="14"/>
        <v>9.7345132743362928E-2</v>
      </c>
      <c r="X51" s="52">
        <f t="shared" si="15"/>
        <v>5.1999999999999993</v>
      </c>
      <c r="Y51" s="53">
        <f t="shared" si="3"/>
        <v>4582649</v>
      </c>
      <c r="Z51" s="53">
        <f t="shared" si="4"/>
        <v>5682484.7599999998</v>
      </c>
    </row>
    <row r="52" spans="2:26" x14ac:dyDescent="0.3">
      <c r="B52" s="60" t="s">
        <v>73</v>
      </c>
      <c r="C52" s="41">
        <v>6.25</v>
      </c>
      <c r="D52" s="61">
        <v>6.34</v>
      </c>
      <c r="E52" s="61">
        <v>6.05</v>
      </c>
      <c r="F52" s="42">
        <v>6.07</v>
      </c>
      <c r="G52" s="43">
        <v>-0.17999999999999972</v>
      </c>
      <c r="H52" s="43">
        <v>-2.8799999999999955</v>
      </c>
      <c r="I52" s="44">
        <v>3514970</v>
      </c>
      <c r="J52" s="62">
        <v>21405712.440000001</v>
      </c>
      <c r="K52" s="46">
        <v>0.21399999999999997</v>
      </c>
      <c r="L52" s="47"/>
      <c r="V52" s="7" t="str">
        <f t="shared" si="2"/>
        <v>FTNCOCOA</v>
      </c>
      <c r="W52" s="52">
        <f t="shared" si="14"/>
        <v>-2.8799999999999954E-2</v>
      </c>
      <c r="X52" s="52">
        <f t="shared" si="15"/>
        <v>0.21399999999999997</v>
      </c>
      <c r="Y52" s="53">
        <f t="shared" si="3"/>
        <v>3514970</v>
      </c>
      <c r="Z52" s="53">
        <f t="shared" si="4"/>
        <v>21405712.440000001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2409</v>
      </c>
      <c r="J53" s="62">
        <v>2475006.6</v>
      </c>
      <c r="K53" s="46">
        <v>0</v>
      </c>
      <c r="L53" s="47"/>
      <c r="V53" s="7" t="str">
        <f t="shared" si="2"/>
        <v>GEREGU</v>
      </c>
      <c r="W53" s="52">
        <f t="shared" si="14"/>
        <v>0</v>
      </c>
      <c r="X53" s="52">
        <f t="shared" si="15"/>
        <v>0</v>
      </c>
      <c r="Y53" s="53">
        <f t="shared" si="3"/>
        <v>2409</v>
      </c>
      <c r="Z53" s="53">
        <f t="shared" si="4"/>
        <v>2475006.6</v>
      </c>
    </row>
    <row r="54" spans="2:26" x14ac:dyDescent="0.3">
      <c r="B54" s="60" t="s">
        <v>75</v>
      </c>
      <c r="C54" s="41">
        <v>118.9</v>
      </c>
      <c r="D54" s="41">
        <v>120</v>
      </c>
      <c r="E54" s="41">
        <v>118</v>
      </c>
      <c r="F54" s="42">
        <v>119</v>
      </c>
      <c r="G54" s="43">
        <v>9.9999999999994316E-2</v>
      </c>
      <c r="H54" s="43">
        <v>8.4104289318750469E-2</v>
      </c>
      <c r="I54" s="44">
        <v>25178006</v>
      </c>
      <c r="J54" s="62">
        <v>2991795138.2000031</v>
      </c>
      <c r="K54" s="46">
        <v>0.3120176405733186</v>
      </c>
      <c r="L54" s="47"/>
      <c r="V54" s="7" t="str">
        <f t="shared" si="2"/>
        <v>GTCO</v>
      </c>
      <c r="W54" s="52">
        <f t="shared" si="14"/>
        <v>8.4104289318750471E-4</v>
      </c>
      <c r="X54" s="52">
        <f t="shared" si="15"/>
        <v>0.3120176405733186</v>
      </c>
      <c r="Y54" s="53">
        <f t="shared" si="3"/>
        <v>25178006</v>
      </c>
      <c r="Z54" s="53">
        <f t="shared" si="4"/>
        <v>2991795138.2000031</v>
      </c>
    </row>
    <row r="55" spans="2:26" x14ac:dyDescent="0.3">
      <c r="B55" s="60" t="s">
        <v>76</v>
      </c>
      <c r="C55" s="41">
        <v>1.44</v>
      </c>
      <c r="D55" s="61">
        <v>1.43</v>
      </c>
      <c r="E55" s="61">
        <v>1.37</v>
      </c>
      <c r="F55" s="42">
        <v>1.37</v>
      </c>
      <c r="G55" s="43">
        <v>-6.999999999999984E-2</v>
      </c>
      <c r="H55" s="43">
        <v>-4.8611111111111001</v>
      </c>
      <c r="I55" s="44">
        <v>2953089</v>
      </c>
      <c r="J55" s="62">
        <v>4098056.71</v>
      </c>
      <c r="K55" s="46">
        <v>3.007518796992481E-2</v>
      </c>
      <c r="L55" s="47"/>
      <c r="V55" s="7" t="str">
        <f t="shared" si="2"/>
        <v>GUINEAINS</v>
      </c>
      <c r="W55" s="52">
        <f t="shared" si="14"/>
        <v>-4.8611111111111001E-2</v>
      </c>
      <c r="X55" s="52">
        <f t="shared" si="15"/>
        <v>3.007518796992481E-2</v>
      </c>
      <c r="Y55" s="53">
        <f t="shared" si="3"/>
        <v>2953089</v>
      </c>
      <c r="Z55" s="53">
        <f t="shared" si="4"/>
        <v>4098056.71</v>
      </c>
    </row>
    <row r="56" spans="2:26" x14ac:dyDescent="0.3">
      <c r="B56" s="60" t="s">
        <v>77</v>
      </c>
      <c r="C56" s="41">
        <v>350</v>
      </c>
      <c r="D56" s="61">
        <v>350</v>
      </c>
      <c r="E56" s="61">
        <v>350</v>
      </c>
      <c r="F56" s="42">
        <v>350</v>
      </c>
      <c r="G56" s="43">
        <v>0</v>
      </c>
      <c r="H56" s="43">
        <v>0</v>
      </c>
      <c r="I56" s="44">
        <v>75964</v>
      </c>
      <c r="J56" s="62">
        <v>23962147.899999999</v>
      </c>
      <c r="K56" s="46">
        <v>2.8579594169775291E-4</v>
      </c>
      <c r="L56" s="47"/>
      <c r="V56" s="7" t="str">
        <f t="shared" si="2"/>
        <v>GUINNESS</v>
      </c>
      <c r="W56" s="52">
        <f t="shared" si="14"/>
        <v>0</v>
      </c>
      <c r="X56" s="52">
        <f t="shared" si="15"/>
        <v>2.8579594169775291E-4</v>
      </c>
      <c r="Y56" s="53">
        <f t="shared" si="3"/>
        <v>75964</v>
      </c>
      <c r="Z56" s="53">
        <f t="shared" si="4"/>
        <v>23962147.899999999</v>
      </c>
    </row>
    <row r="57" spans="2:26" x14ac:dyDescent="0.3">
      <c r="B57" s="60" t="s">
        <v>78</v>
      </c>
      <c r="C57" s="41">
        <v>4.3499999999999996</v>
      </c>
      <c r="D57" s="61">
        <v>3.92</v>
      </c>
      <c r="E57" s="61">
        <v>3.92</v>
      </c>
      <c r="F57" s="42">
        <v>3.92</v>
      </c>
      <c r="G57" s="43">
        <v>-0.42999999999999972</v>
      </c>
      <c r="H57" s="43">
        <v>-9.8850574712643624</v>
      </c>
      <c r="I57" s="44">
        <v>2248097</v>
      </c>
      <c r="J57" s="62">
        <v>8876403.2899999991</v>
      </c>
      <c r="K57" s="46">
        <v>-2.0000000000000018E-2</v>
      </c>
      <c r="L57" s="47"/>
      <c r="V57" s="7" t="str">
        <f t="shared" si="2"/>
        <v>HMCALL</v>
      </c>
      <c r="W57" s="52">
        <f t="shared" si="14"/>
        <v>-9.8850574712643621E-2</v>
      </c>
      <c r="X57" s="52">
        <f t="shared" si="15"/>
        <v>-2.0000000000000018E-2</v>
      </c>
      <c r="Y57" s="53">
        <f t="shared" si="3"/>
        <v>2248097</v>
      </c>
      <c r="Z57" s="53">
        <f t="shared" si="4"/>
        <v>8876403.2899999991</v>
      </c>
    </row>
    <row r="58" spans="2:26" x14ac:dyDescent="0.3">
      <c r="B58" s="60" t="s">
        <v>79</v>
      </c>
      <c r="C58" s="41">
        <v>22.85</v>
      </c>
      <c r="D58" s="61">
        <v>22.85</v>
      </c>
      <c r="E58" s="61">
        <v>22.15</v>
      </c>
      <c r="F58" s="42">
        <v>22.5</v>
      </c>
      <c r="G58" s="43">
        <v>-0.35000000000000142</v>
      </c>
      <c r="H58" s="43">
        <v>-1.5317286652078836</v>
      </c>
      <c r="I58" s="44">
        <v>1687270</v>
      </c>
      <c r="J58" s="62">
        <v>37943359.600000001</v>
      </c>
      <c r="K58" s="46">
        <v>2.7397260273972712E-2</v>
      </c>
      <c r="L58" s="47"/>
      <c r="V58" s="7" t="str">
        <f t="shared" si="2"/>
        <v>HONYFLOUR</v>
      </c>
      <c r="W58" s="52">
        <f t="shared" si="14"/>
        <v>-1.5317286652078837E-2</v>
      </c>
      <c r="X58" s="52">
        <f t="shared" si="15"/>
        <v>2.7397260273972712E-2</v>
      </c>
      <c r="Y58" s="53">
        <f t="shared" si="3"/>
        <v>1687270</v>
      </c>
      <c r="Z58" s="53">
        <f t="shared" si="4"/>
        <v>37943359.600000001</v>
      </c>
    </row>
    <row r="59" spans="2:26" x14ac:dyDescent="0.3">
      <c r="B59" s="60" t="s">
        <v>80</v>
      </c>
      <c r="C59" s="41">
        <v>37.75</v>
      </c>
      <c r="D59" s="41">
        <v>37.75</v>
      </c>
      <c r="E59" s="41">
        <v>37.75</v>
      </c>
      <c r="F59" s="42">
        <v>37.75</v>
      </c>
      <c r="G59" s="43">
        <v>0</v>
      </c>
      <c r="H59" s="43">
        <v>0</v>
      </c>
      <c r="I59" s="44">
        <v>291262</v>
      </c>
      <c r="J59" s="62">
        <v>10439984.9</v>
      </c>
      <c r="K59" s="46">
        <v>-9.9045346062052508E-2</v>
      </c>
      <c r="L59" s="47"/>
      <c r="V59" s="7" t="str">
        <f t="shared" si="2"/>
        <v>IKEJAHOTEL</v>
      </c>
      <c r="W59" s="52">
        <f t="shared" si="14"/>
        <v>0</v>
      </c>
      <c r="X59" s="52">
        <f t="shared" si="15"/>
        <v>-9.9045346062052508E-2</v>
      </c>
      <c r="Y59" s="53">
        <f t="shared" si="3"/>
        <v>291262</v>
      </c>
      <c r="Z59" s="53">
        <f t="shared" si="4"/>
        <v>10439984.9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98243</v>
      </c>
      <c r="J60" s="62">
        <v>3378693.45</v>
      </c>
      <c r="K60" s="46">
        <v>0.125</v>
      </c>
      <c r="V60" s="7" t="str">
        <f t="shared" si="2"/>
        <v>IMG</v>
      </c>
      <c r="W60" s="52">
        <f t="shared" si="14"/>
        <v>0</v>
      </c>
      <c r="X60" s="52">
        <f t="shared" si="15"/>
        <v>0.125</v>
      </c>
      <c r="Y60" s="53">
        <f t="shared" si="3"/>
        <v>98243</v>
      </c>
      <c r="Z60" s="53">
        <f t="shared" si="4"/>
        <v>3378693.45</v>
      </c>
    </row>
    <row r="61" spans="2:26" x14ac:dyDescent="0.3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91474</v>
      </c>
      <c r="J61" s="62">
        <v>1649441.1</v>
      </c>
      <c r="K61" s="46">
        <v>1.7142857142857144</v>
      </c>
      <c r="L61" s="47"/>
      <c r="V61" s="7" t="str">
        <f t="shared" si="2"/>
        <v>INFINITY</v>
      </c>
      <c r="W61" s="52">
        <f t="shared" si="14"/>
        <v>0</v>
      </c>
      <c r="X61" s="52">
        <f t="shared" si="15"/>
        <v>1.7142857142857144</v>
      </c>
      <c r="Y61" s="53">
        <f t="shared" si="3"/>
        <v>91474</v>
      </c>
      <c r="Z61" s="53">
        <f t="shared" si="4"/>
        <v>1649441.1</v>
      </c>
    </row>
    <row r="62" spans="2:26" x14ac:dyDescent="0.3">
      <c r="B62" s="60" t="s">
        <v>83</v>
      </c>
      <c r="C62" s="41">
        <v>15.25</v>
      </c>
      <c r="D62" s="41">
        <v>15</v>
      </c>
      <c r="E62" s="41">
        <v>15</v>
      </c>
      <c r="F62" s="42">
        <v>15</v>
      </c>
      <c r="G62" s="43">
        <v>-0.25</v>
      </c>
      <c r="H62" s="43">
        <v>-1.639344262295082</v>
      </c>
      <c r="I62" s="44">
        <v>1281945</v>
      </c>
      <c r="J62" s="62">
        <v>19274947.899999999</v>
      </c>
      <c r="K62" s="46">
        <v>7.1428571428571397E-2</v>
      </c>
      <c r="L62" s="47"/>
      <c r="V62" s="7" t="str">
        <f t="shared" si="2"/>
        <v>INTBREW</v>
      </c>
      <c r="W62" s="52">
        <f t="shared" si="14"/>
        <v>-1.6393442622950821E-2</v>
      </c>
      <c r="X62" s="52">
        <f t="shared" si="15"/>
        <v>7.1428571428571397E-2</v>
      </c>
      <c r="Y62" s="53">
        <f t="shared" si="3"/>
        <v>1281945</v>
      </c>
      <c r="Z62" s="53">
        <f t="shared" si="4"/>
        <v>19274947.899999999</v>
      </c>
    </row>
    <row r="63" spans="2:26" x14ac:dyDescent="0.3">
      <c r="B63" s="60" t="s">
        <v>84</v>
      </c>
      <c r="C63" s="41">
        <v>3</v>
      </c>
      <c r="D63" s="61">
        <v>3.3</v>
      </c>
      <c r="E63" s="61">
        <v>3</v>
      </c>
      <c r="F63" s="42">
        <v>3.01</v>
      </c>
      <c r="G63" s="43">
        <v>9.9999999999997868E-3</v>
      </c>
      <c r="H63" s="43">
        <v>0.33333333333332626</v>
      </c>
      <c r="I63" s="44">
        <v>2783713</v>
      </c>
      <c r="J63" s="62">
        <v>8622555.1500000004</v>
      </c>
      <c r="K63" s="46">
        <v>0.20399999999999996</v>
      </c>
      <c r="L63" s="47"/>
      <c r="V63" s="7" t="str">
        <f t="shared" si="2"/>
        <v>INTENEGINS</v>
      </c>
      <c r="W63" s="52">
        <f t="shared" si="14"/>
        <v>3.3333333333332629E-3</v>
      </c>
      <c r="X63" s="52">
        <f t="shared" si="15"/>
        <v>0.20399999999999996</v>
      </c>
      <c r="Y63" s="53">
        <f t="shared" si="3"/>
        <v>2783713</v>
      </c>
      <c r="Z63" s="53">
        <f t="shared" si="4"/>
        <v>8622555.1500000004</v>
      </c>
    </row>
    <row r="64" spans="2:26" x14ac:dyDescent="0.3">
      <c r="B64" s="60" t="s">
        <v>85</v>
      </c>
      <c r="C64" s="41">
        <v>12</v>
      </c>
      <c r="D64" s="61">
        <v>12.3</v>
      </c>
      <c r="E64" s="61">
        <v>10.8</v>
      </c>
      <c r="F64" s="42">
        <v>10.8</v>
      </c>
      <c r="G64" s="43">
        <v>-1.1999999999999993</v>
      </c>
      <c r="H64" s="43">
        <v>-9.9999999999999929</v>
      </c>
      <c r="I64" s="44">
        <v>51026868</v>
      </c>
      <c r="J64" s="62">
        <v>576158216.10000002</v>
      </c>
      <c r="K64" s="46">
        <v>1.3736263736263741</v>
      </c>
      <c r="L64" s="47"/>
      <c r="V64" s="7" t="str">
        <f t="shared" si="2"/>
        <v>JAIZBANK</v>
      </c>
      <c r="W64" s="52">
        <f t="shared" si="14"/>
        <v>-9.9999999999999922E-2</v>
      </c>
      <c r="X64" s="52">
        <f t="shared" si="15"/>
        <v>1.3736263736263741</v>
      </c>
      <c r="Y64" s="53">
        <f t="shared" si="3"/>
        <v>51026868</v>
      </c>
      <c r="Z64" s="53">
        <f t="shared" si="4"/>
        <v>576158216.10000002</v>
      </c>
    </row>
    <row r="65" spans="1:26" x14ac:dyDescent="0.3">
      <c r="B65" s="60" t="s">
        <v>86</v>
      </c>
      <c r="C65" s="41">
        <v>3.99</v>
      </c>
      <c r="D65" s="41">
        <v>4</v>
      </c>
      <c r="E65" s="41">
        <v>3.7</v>
      </c>
      <c r="F65" s="42">
        <v>3.8</v>
      </c>
      <c r="G65" s="43">
        <v>-0.19000000000000039</v>
      </c>
      <c r="H65" s="43">
        <v>-4.7619047619047716</v>
      </c>
      <c r="I65" s="44">
        <v>24310023</v>
      </c>
      <c r="J65" s="62">
        <v>94130649.760000005</v>
      </c>
      <c r="K65" s="46">
        <v>0.64502164502164483</v>
      </c>
      <c r="L65" s="47"/>
      <c r="V65" s="7" t="str">
        <f t="shared" si="2"/>
        <v>JAPAULGOLD</v>
      </c>
      <c r="W65" s="52">
        <f t="shared" si="14"/>
        <v>-4.7619047619047714E-2</v>
      </c>
      <c r="X65" s="52">
        <f t="shared" si="15"/>
        <v>0.64502164502164483</v>
      </c>
      <c r="Y65" s="53">
        <f t="shared" si="3"/>
        <v>24310023</v>
      </c>
      <c r="Z65" s="53">
        <f t="shared" si="4"/>
        <v>94130649.760000005</v>
      </c>
    </row>
    <row r="66" spans="1:26" x14ac:dyDescent="0.3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195072</v>
      </c>
      <c r="J66" s="62">
        <v>53865476</v>
      </c>
      <c r="K66" s="46">
        <v>0.88358404185742301</v>
      </c>
      <c r="L66" s="47"/>
      <c r="V66" s="7" t="str">
        <f t="shared" si="2"/>
        <v>JBERGER</v>
      </c>
      <c r="W66" s="52">
        <f t="shared" si="14"/>
        <v>0</v>
      </c>
      <c r="X66" s="52">
        <f t="shared" si="15"/>
        <v>0.88358404185742301</v>
      </c>
      <c r="Y66" s="53">
        <f t="shared" si="3"/>
        <v>195072</v>
      </c>
      <c r="Z66" s="53">
        <f t="shared" si="4"/>
        <v>53865476</v>
      </c>
    </row>
    <row r="67" spans="1:26" x14ac:dyDescent="0.3">
      <c r="B67" s="60" t="s">
        <v>88</v>
      </c>
      <c r="C67" s="41">
        <v>8.65</v>
      </c>
      <c r="D67" s="41">
        <v>8.65</v>
      </c>
      <c r="E67" s="41">
        <v>8.65</v>
      </c>
      <c r="F67" s="42">
        <v>8.65</v>
      </c>
      <c r="G67" s="43">
        <v>0</v>
      </c>
      <c r="H67" s="43">
        <v>0</v>
      </c>
      <c r="I67" s="44">
        <v>163797</v>
      </c>
      <c r="J67" s="62">
        <v>1326570.95</v>
      </c>
      <c r="K67" s="46">
        <v>0.76530612244897944</v>
      </c>
      <c r="L67" s="47"/>
      <c r="V67" s="7" t="str">
        <f t="shared" si="2"/>
        <v>JOHNHOLT</v>
      </c>
      <c r="W67" s="52">
        <f t="shared" si="14"/>
        <v>0</v>
      </c>
      <c r="X67" s="52">
        <f t="shared" si="15"/>
        <v>0.76530612244897944</v>
      </c>
      <c r="Y67" s="53">
        <f t="shared" si="3"/>
        <v>163797</v>
      </c>
      <c r="Z67" s="53">
        <f t="shared" si="4"/>
        <v>1326570.95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28180</v>
      </c>
      <c r="J68" s="62">
        <v>187647.2</v>
      </c>
      <c r="K68" s="46">
        <v>-9.9255583126550917E-2</v>
      </c>
      <c r="L68" s="47"/>
      <c r="V68" s="7" t="str">
        <f t="shared" si="2"/>
        <v>JULI</v>
      </c>
      <c r="W68" s="52">
        <f t="shared" si="14"/>
        <v>0</v>
      </c>
      <c r="X68" s="52">
        <f t="shared" si="15"/>
        <v>-9.9255583126550917E-2</v>
      </c>
      <c r="Y68" s="53">
        <f t="shared" si="3"/>
        <v>28180</v>
      </c>
      <c r="Z68" s="53">
        <f t="shared" si="4"/>
        <v>187647.2</v>
      </c>
    </row>
    <row r="69" spans="1:26" x14ac:dyDescent="0.3">
      <c r="B69" s="60" t="s">
        <v>90</v>
      </c>
      <c r="C69" s="41">
        <v>2.44</v>
      </c>
      <c r="D69" s="61">
        <v>2.5</v>
      </c>
      <c r="E69" s="61">
        <v>2.4</v>
      </c>
      <c r="F69" s="42">
        <v>2.4500000000000002</v>
      </c>
      <c r="G69" s="43">
        <v>1.0000000000000231E-2</v>
      </c>
      <c r="H69" s="43">
        <v>0.40983606557377994</v>
      </c>
      <c r="I69" s="44">
        <v>11255769</v>
      </c>
      <c r="J69" s="62">
        <v>27813738.48</v>
      </c>
      <c r="K69" s="46">
        <v>0</v>
      </c>
      <c r="L69" s="47"/>
      <c r="V69" s="7" t="str">
        <f t="shared" si="2"/>
        <v>LASACO</v>
      </c>
      <c r="W69" s="52">
        <f t="shared" si="14"/>
        <v>4.0983606557377997E-3</v>
      </c>
      <c r="X69" s="52">
        <f t="shared" si="15"/>
        <v>0</v>
      </c>
      <c r="Y69" s="53">
        <f t="shared" si="3"/>
        <v>11255769</v>
      </c>
      <c r="Z69" s="53">
        <f t="shared" si="4"/>
        <v>27813738.48</v>
      </c>
    </row>
    <row r="70" spans="1:26" x14ac:dyDescent="0.3">
      <c r="B70" s="60" t="s">
        <v>91</v>
      </c>
      <c r="C70" s="41">
        <v>9.8000000000000007</v>
      </c>
      <c r="D70" s="41">
        <v>9.8000000000000007</v>
      </c>
      <c r="E70" s="41">
        <v>9.8000000000000007</v>
      </c>
      <c r="F70" s="42">
        <v>9.8000000000000007</v>
      </c>
      <c r="G70" s="43">
        <v>0</v>
      </c>
      <c r="H70" s="43">
        <v>0</v>
      </c>
      <c r="I70" s="44">
        <v>269362</v>
      </c>
      <c r="J70" s="62">
        <v>2499794.5499999998</v>
      </c>
      <c r="K70" s="46">
        <v>0.49618320610687028</v>
      </c>
      <c r="L70" s="47"/>
      <c r="V70" s="7" t="str">
        <f t="shared" si="2"/>
        <v>LEARNAFRCA</v>
      </c>
      <c r="W70" s="52">
        <f t="shared" si="14"/>
        <v>0</v>
      </c>
      <c r="X70" s="52">
        <f t="shared" si="15"/>
        <v>0.49618320610687028</v>
      </c>
      <c r="Y70" s="53">
        <f t="shared" si="3"/>
        <v>269362</v>
      </c>
      <c r="Z70" s="53">
        <f t="shared" si="4"/>
        <v>2499794.5499999998</v>
      </c>
    </row>
    <row r="71" spans="1:26" x14ac:dyDescent="0.3">
      <c r="B71" s="60" t="s">
        <v>92</v>
      </c>
      <c r="C71" s="41">
        <v>5.99</v>
      </c>
      <c r="D71" s="41">
        <v>6.1</v>
      </c>
      <c r="E71" s="41">
        <v>5.99</v>
      </c>
      <c r="F71" s="42">
        <v>5.99</v>
      </c>
      <c r="G71" s="43">
        <v>0</v>
      </c>
      <c r="H71" s="43">
        <v>0</v>
      </c>
      <c r="I71" s="44">
        <v>1255455</v>
      </c>
      <c r="J71" s="62">
        <v>7590403.1900000004</v>
      </c>
      <c r="K71" s="46">
        <v>0.13232514177693755</v>
      </c>
      <c r="L71" s="47"/>
      <c r="V71" s="7" t="str">
        <f t="shared" si="2"/>
        <v>LEGENDINT</v>
      </c>
      <c r="W71" s="52">
        <f t="shared" si="14"/>
        <v>0</v>
      </c>
      <c r="X71" s="52">
        <f t="shared" si="15"/>
        <v>0.13232514177693755</v>
      </c>
      <c r="Y71" s="53">
        <f t="shared" si="3"/>
        <v>1255455</v>
      </c>
      <c r="Z71" s="53">
        <f t="shared" si="4"/>
        <v>7590403.1900000004</v>
      </c>
    </row>
    <row r="72" spans="1:26" x14ac:dyDescent="0.3">
      <c r="B72" s="60" t="s">
        <v>93</v>
      </c>
      <c r="C72" s="41">
        <v>1.8</v>
      </c>
      <c r="D72" s="41">
        <v>1.82</v>
      </c>
      <c r="E72" s="41">
        <v>1.77</v>
      </c>
      <c r="F72" s="42">
        <v>1.8</v>
      </c>
      <c r="G72" s="43">
        <v>0</v>
      </c>
      <c r="H72" s="43">
        <v>0</v>
      </c>
      <c r="I72" s="44">
        <v>15573017</v>
      </c>
      <c r="J72" s="62">
        <v>27847621.390000001</v>
      </c>
      <c r="K72" s="46">
        <v>1.1235955056179803E-2</v>
      </c>
      <c r="L72" s="47"/>
      <c r="V72" s="7" t="str">
        <f t="shared" si="2"/>
        <v>LINKASSURE</v>
      </c>
      <c r="W72" s="52">
        <f t="shared" si="14"/>
        <v>0</v>
      </c>
      <c r="X72" s="52">
        <f t="shared" si="15"/>
        <v>1.1235955056179803E-2</v>
      </c>
      <c r="Y72" s="53">
        <f t="shared" si="3"/>
        <v>15573017</v>
      </c>
      <c r="Z72" s="53">
        <f t="shared" si="4"/>
        <v>27847621.390000001</v>
      </c>
    </row>
    <row r="73" spans="1:26" x14ac:dyDescent="0.3">
      <c r="B73" s="60" t="s">
        <v>94</v>
      </c>
      <c r="C73" s="41">
        <v>7.05</v>
      </c>
      <c r="D73" s="41">
        <v>7</v>
      </c>
      <c r="E73" s="41">
        <v>6.75</v>
      </c>
      <c r="F73" s="42">
        <v>7</v>
      </c>
      <c r="G73" s="43">
        <v>-4.9999999999999822E-2</v>
      </c>
      <c r="H73" s="43">
        <v>-0.70921985815602584</v>
      </c>
      <c r="I73" s="44">
        <v>3345603</v>
      </c>
      <c r="J73" s="62">
        <v>23018213.600000001</v>
      </c>
      <c r="K73" s="46">
        <v>0.1570247933884299</v>
      </c>
      <c r="L73" s="47"/>
      <c r="V73" s="7" t="str">
        <f t="shared" ref="V73:V136" si="21">IF(ISTEXT(B73),B73,"")</f>
        <v>LIVESTOCK</v>
      </c>
      <c r="W73" s="52">
        <f t="shared" si="14"/>
        <v>-7.0921985815602584E-3</v>
      </c>
      <c r="X73" s="52">
        <f t="shared" si="15"/>
        <v>0.1570247933884299</v>
      </c>
      <c r="Y73" s="53">
        <f t="shared" ref="Y73:Y136" si="22">IF(ISTEXT(B73),I73,"")</f>
        <v>3345603</v>
      </c>
      <c r="Z73" s="53">
        <f t="shared" ref="Z73:Z136" si="23">IF(ISTEXT(B73),J73,"")</f>
        <v>23018213.600000001</v>
      </c>
    </row>
    <row r="74" spans="1:26" x14ac:dyDescent="0.3">
      <c r="B74" s="60" t="s">
        <v>95</v>
      </c>
      <c r="C74" s="41">
        <v>5.65</v>
      </c>
      <c r="D74" s="61">
        <v>5.87</v>
      </c>
      <c r="E74" s="61">
        <v>5.65</v>
      </c>
      <c r="F74" s="42">
        <v>5.87</v>
      </c>
      <c r="G74" s="43">
        <v>0.21999999999999975</v>
      </c>
      <c r="H74" s="43">
        <v>3.8938053097345082</v>
      </c>
      <c r="I74" s="44">
        <v>664127</v>
      </c>
      <c r="J74" s="62">
        <v>3742045.64</v>
      </c>
      <c r="K74" s="46">
        <v>0.70144927536231871</v>
      </c>
      <c r="L74" s="47"/>
      <c r="V74" s="7" t="str">
        <f t="shared" si="21"/>
        <v>LIVINGTRUST</v>
      </c>
      <c r="W74" s="52">
        <f t="shared" ref="W74:W137" si="24">IF(ISTEXT(B74),H74,"")/100</f>
        <v>3.8938053097345084E-2</v>
      </c>
      <c r="X74" s="52">
        <f t="shared" ref="X74:X137" si="25">IF(ISTEXT(B74),K74,"")</f>
        <v>0.70144927536231871</v>
      </c>
      <c r="Y74" s="53">
        <f t="shared" si="22"/>
        <v>664127</v>
      </c>
      <c r="Z74" s="53">
        <f t="shared" si="23"/>
        <v>3742045.64</v>
      </c>
    </row>
    <row r="75" spans="1:26" x14ac:dyDescent="0.3">
      <c r="B75" s="60" t="s">
        <v>96</v>
      </c>
      <c r="C75" s="41">
        <v>16.989999999999998</v>
      </c>
      <c r="D75" s="61">
        <v>16.989999999999998</v>
      </c>
      <c r="E75" s="61">
        <v>16.600000000000001</v>
      </c>
      <c r="F75" s="42">
        <v>16.989999999999998</v>
      </c>
      <c r="G75" s="43">
        <v>0</v>
      </c>
      <c r="H75" s="43">
        <v>0</v>
      </c>
      <c r="I75" s="44">
        <v>2570355</v>
      </c>
      <c r="J75" s="62">
        <v>43369400.310000002</v>
      </c>
      <c r="K75" s="46">
        <v>0.24014598540145982</v>
      </c>
      <c r="L75" s="47"/>
      <c r="V75" s="7" t="str">
        <f t="shared" si="21"/>
        <v>MANSARD</v>
      </c>
      <c r="W75" s="52">
        <f t="shared" si="24"/>
        <v>0</v>
      </c>
      <c r="X75" s="52">
        <f t="shared" si="25"/>
        <v>0.24014598540145982</v>
      </c>
      <c r="Y75" s="53">
        <f t="shared" si="22"/>
        <v>2570355</v>
      </c>
      <c r="Z75" s="53">
        <f t="shared" si="23"/>
        <v>43369400.310000002</v>
      </c>
    </row>
    <row r="76" spans="1:26" x14ac:dyDescent="0.3">
      <c r="B76" s="60" t="s">
        <v>97</v>
      </c>
      <c r="C76" s="41">
        <v>39.75</v>
      </c>
      <c r="D76" s="41">
        <v>39.75</v>
      </c>
      <c r="E76" s="41">
        <v>39.75</v>
      </c>
      <c r="F76" s="42">
        <v>39.75</v>
      </c>
      <c r="G76" s="43">
        <v>0</v>
      </c>
      <c r="H76" s="43">
        <v>0</v>
      </c>
      <c r="I76" s="44">
        <v>824278</v>
      </c>
      <c r="J76" s="62">
        <v>31824906.600000001</v>
      </c>
      <c r="K76" s="46">
        <v>1.0921052631578947</v>
      </c>
      <c r="L76" s="47"/>
      <c r="V76" s="7" t="str">
        <f t="shared" si="21"/>
        <v>MAYBAKER</v>
      </c>
      <c r="W76" s="52">
        <f t="shared" si="24"/>
        <v>0</v>
      </c>
      <c r="X76" s="52">
        <f t="shared" si="25"/>
        <v>1.0921052631578947</v>
      </c>
      <c r="Y76" s="53">
        <f t="shared" si="22"/>
        <v>824278</v>
      </c>
      <c r="Z76" s="53">
        <f t="shared" si="23"/>
        <v>31824906.600000001</v>
      </c>
    </row>
    <row r="77" spans="1:26" x14ac:dyDescent="0.3">
      <c r="B77" s="60" t="s">
        <v>98</v>
      </c>
      <c r="C77" s="41">
        <v>5.0999999999999996</v>
      </c>
      <c r="D77" s="61">
        <v>5.2</v>
      </c>
      <c r="E77" s="61">
        <v>5.05</v>
      </c>
      <c r="F77" s="42">
        <v>5.0999999999999996</v>
      </c>
      <c r="G77" s="43">
        <v>0</v>
      </c>
      <c r="H77" s="43">
        <v>0</v>
      </c>
      <c r="I77" s="44">
        <v>12474214</v>
      </c>
      <c r="J77" s="62">
        <v>64168273.119999997</v>
      </c>
      <c r="K77" s="46">
        <v>0.64516129032258052</v>
      </c>
      <c r="L77" s="47"/>
      <c r="V77" s="7" t="str">
        <f t="shared" si="21"/>
        <v>MBENEFIT</v>
      </c>
      <c r="W77" s="52">
        <f t="shared" si="24"/>
        <v>0</v>
      </c>
      <c r="X77" s="52">
        <f t="shared" si="25"/>
        <v>0.64516129032258052</v>
      </c>
      <c r="Y77" s="53">
        <f t="shared" si="22"/>
        <v>12474214</v>
      </c>
      <c r="Z77" s="53">
        <f t="shared" si="23"/>
        <v>64168273.119999997</v>
      </c>
    </row>
    <row r="78" spans="1:26" x14ac:dyDescent="0.3">
      <c r="B78" s="60" t="s">
        <v>99</v>
      </c>
      <c r="C78" s="41">
        <v>7</v>
      </c>
      <c r="D78" s="41">
        <v>6.8</v>
      </c>
      <c r="E78" s="41">
        <v>6.45</v>
      </c>
      <c r="F78" s="42">
        <v>6.45</v>
      </c>
      <c r="G78" s="43">
        <v>-0.54999999999999982</v>
      </c>
      <c r="H78" s="43">
        <v>-7.8571428571428541</v>
      </c>
      <c r="I78" s="44">
        <v>3666406</v>
      </c>
      <c r="J78" s="62">
        <v>24301285.210000001</v>
      </c>
      <c r="K78" s="46">
        <v>0.97247706422018343</v>
      </c>
      <c r="L78" s="47"/>
      <c r="V78" s="7" t="str">
        <f t="shared" si="21"/>
        <v>MCNICHOLS</v>
      </c>
      <c r="W78" s="52">
        <f t="shared" si="24"/>
        <v>-7.8571428571428542E-2</v>
      </c>
      <c r="X78" s="52">
        <f t="shared" si="25"/>
        <v>0.97247706422018343</v>
      </c>
      <c r="Y78" s="53">
        <f t="shared" si="22"/>
        <v>3666406</v>
      </c>
      <c r="Z78" s="53">
        <f t="shared" si="23"/>
        <v>24301285.210000001</v>
      </c>
    </row>
    <row r="79" spans="1:26" x14ac:dyDescent="0.3">
      <c r="B79" s="60" t="s">
        <v>100</v>
      </c>
      <c r="C79" s="41">
        <v>68.3</v>
      </c>
      <c r="D79" s="41">
        <v>68.3</v>
      </c>
      <c r="E79" s="41">
        <v>68.3</v>
      </c>
      <c r="F79" s="42">
        <v>68.3</v>
      </c>
      <c r="G79" s="43">
        <v>0</v>
      </c>
      <c r="H79" s="43">
        <v>0</v>
      </c>
      <c r="I79" s="44">
        <v>129374</v>
      </c>
      <c r="J79" s="62">
        <v>7980533.5</v>
      </c>
      <c r="K79" s="46">
        <v>4.7546012269938487E-2</v>
      </c>
      <c r="L79" s="47"/>
      <c r="V79" s="7" t="str">
        <f t="shared" si="21"/>
        <v>MECURE</v>
      </c>
      <c r="W79" s="52">
        <f t="shared" si="24"/>
        <v>0</v>
      </c>
      <c r="X79" s="52">
        <f t="shared" si="25"/>
        <v>4.7546012269938487E-2</v>
      </c>
      <c r="Y79" s="53">
        <f t="shared" si="22"/>
        <v>129374</v>
      </c>
      <c r="Z79" s="53">
        <f t="shared" si="23"/>
        <v>7980533.5</v>
      </c>
    </row>
    <row r="80" spans="1:26" x14ac:dyDescent="0.3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313133</v>
      </c>
      <c r="J80" s="62">
        <v>5425601.6500000004</v>
      </c>
      <c r="K80" s="46">
        <v>0.44015444015444016</v>
      </c>
      <c r="L80" s="47"/>
      <c r="V80" s="7" t="str">
        <f t="shared" si="21"/>
        <v>MEYER</v>
      </c>
      <c r="W80" s="52">
        <f t="shared" si="24"/>
        <v>0</v>
      </c>
      <c r="X80" s="52">
        <f t="shared" si="25"/>
        <v>0.44015444015444016</v>
      </c>
      <c r="Y80" s="53">
        <f t="shared" si="22"/>
        <v>313133</v>
      </c>
      <c r="Z80" s="53">
        <f t="shared" si="23"/>
        <v>5425601.6500000004</v>
      </c>
    </row>
    <row r="81" spans="2:26" x14ac:dyDescent="0.3">
      <c r="B81" s="60" t="s">
        <v>102</v>
      </c>
      <c r="C81" s="41">
        <v>12.07</v>
      </c>
      <c r="D81" s="41">
        <v>12.07</v>
      </c>
      <c r="E81" s="41">
        <v>12.07</v>
      </c>
      <c r="F81" s="42">
        <v>12.07</v>
      </c>
      <c r="G81" s="43">
        <v>0</v>
      </c>
      <c r="H81" s="43">
        <v>0</v>
      </c>
      <c r="I81" s="44">
        <v>174537</v>
      </c>
      <c r="J81" s="62">
        <v>1907933.96</v>
      </c>
      <c r="K81" s="46">
        <v>1.3436893203883495</v>
      </c>
      <c r="L81" s="47"/>
      <c r="V81" s="7" t="str">
        <f t="shared" si="21"/>
        <v>MORISON</v>
      </c>
      <c r="W81" s="52">
        <f t="shared" si="24"/>
        <v>0</v>
      </c>
      <c r="X81" s="52">
        <f t="shared" si="25"/>
        <v>1.3436893203883495</v>
      </c>
      <c r="Y81" s="53">
        <f t="shared" si="22"/>
        <v>174537</v>
      </c>
      <c r="Z81" s="53">
        <f t="shared" si="23"/>
        <v>1907933.96</v>
      </c>
    </row>
    <row r="82" spans="2:26" x14ac:dyDescent="0.3">
      <c r="B82" s="60" t="s">
        <v>103</v>
      </c>
      <c r="C82" s="41">
        <v>780</v>
      </c>
      <c r="D82" s="61">
        <v>819</v>
      </c>
      <c r="E82" s="61">
        <v>780</v>
      </c>
      <c r="F82" s="42">
        <v>790</v>
      </c>
      <c r="G82" s="43">
        <v>10</v>
      </c>
      <c r="H82" s="43">
        <v>1.2820512820512819</v>
      </c>
      <c r="I82" s="44">
        <v>8835198</v>
      </c>
      <c r="J82" s="62">
        <v>7076875868.3000202</v>
      </c>
      <c r="K82" s="46">
        <v>0.54598825831702547</v>
      </c>
      <c r="L82" s="47"/>
      <c r="V82" s="7" t="str">
        <f t="shared" si="21"/>
        <v>MTNN</v>
      </c>
      <c r="W82" s="52">
        <f t="shared" si="24"/>
        <v>1.282051282051282E-2</v>
      </c>
      <c r="X82" s="52">
        <f t="shared" si="25"/>
        <v>0.54598825831702547</v>
      </c>
      <c r="Y82" s="53">
        <f t="shared" si="22"/>
        <v>8835198</v>
      </c>
      <c r="Z82" s="53">
        <f t="shared" si="23"/>
        <v>7076875868.3000202</v>
      </c>
    </row>
    <row r="83" spans="2:26" x14ac:dyDescent="0.3">
      <c r="B83" s="60" t="s">
        <v>104</v>
      </c>
      <c r="C83" s="41">
        <v>22.7</v>
      </c>
      <c r="D83" s="41">
        <v>22.7</v>
      </c>
      <c r="E83" s="41">
        <v>22.7</v>
      </c>
      <c r="F83" s="42">
        <v>22.7</v>
      </c>
      <c r="G83" s="43">
        <v>0</v>
      </c>
      <c r="H83" s="43">
        <v>0</v>
      </c>
      <c r="I83" s="44">
        <v>279105</v>
      </c>
      <c r="J83" s="62">
        <v>5710482.25</v>
      </c>
      <c r="K83" s="46">
        <v>0.70037453183520593</v>
      </c>
      <c r="L83" s="47"/>
      <c r="V83" s="7" t="str">
        <f t="shared" si="21"/>
        <v>MULTIVERSE</v>
      </c>
      <c r="W83" s="52">
        <f t="shared" si="24"/>
        <v>0</v>
      </c>
      <c r="X83" s="52">
        <f t="shared" si="25"/>
        <v>0.70037453183520593</v>
      </c>
      <c r="Y83" s="53">
        <f t="shared" si="22"/>
        <v>279105</v>
      </c>
      <c r="Z83" s="53">
        <f t="shared" si="23"/>
        <v>5710482.25</v>
      </c>
    </row>
    <row r="84" spans="2:26" x14ac:dyDescent="0.3">
      <c r="B84" s="60" t="s">
        <v>105</v>
      </c>
      <c r="C84" s="41">
        <v>170</v>
      </c>
      <c r="D84" s="41">
        <v>170</v>
      </c>
      <c r="E84" s="41">
        <v>170</v>
      </c>
      <c r="F84" s="42">
        <v>170</v>
      </c>
      <c r="G84" s="43">
        <v>0</v>
      </c>
      <c r="H84" s="43">
        <v>0</v>
      </c>
      <c r="I84" s="44">
        <v>533746</v>
      </c>
      <c r="J84" s="62">
        <v>87733898</v>
      </c>
      <c r="K84" s="46">
        <v>0.57407407407407418</v>
      </c>
      <c r="L84" s="47"/>
      <c r="V84" s="7" t="str">
        <f t="shared" si="21"/>
        <v>NAHCO</v>
      </c>
      <c r="W84" s="52">
        <f t="shared" si="24"/>
        <v>0</v>
      </c>
      <c r="X84" s="52">
        <f t="shared" si="25"/>
        <v>0.57407407407407418</v>
      </c>
      <c r="Y84" s="53">
        <f t="shared" si="22"/>
        <v>533746</v>
      </c>
      <c r="Z84" s="53">
        <f t="shared" si="23"/>
        <v>87733898</v>
      </c>
    </row>
    <row r="85" spans="2:26" x14ac:dyDescent="0.3">
      <c r="B85" s="60" t="s">
        <v>106</v>
      </c>
      <c r="C85" s="41">
        <v>164</v>
      </c>
      <c r="D85" s="41">
        <v>164</v>
      </c>
      <c r="E85" s="41">
        <v>164</v>
      </c>
      <c r="F85" s="42">
        <v>164</v>
      </c>
      <c r="G85" s="43">
        <v>0</v>
      </c>
      <c r="H85" s="43">
        <v>0</v>
      </c>
      <c r="I85" s="44">
        <v>2044271</v>
      </c>
      <c r="J85" s="62">
        <v>326123611.30000001</v>
      </c>
      <c r="K85" s="46">
        <v>0.5255813953488373</v>
      </c>
      <c r="L85" s="47"/>
      <c r="V85" s="7" t="str">
        <f t="shared" si="21"/>
        <v>NASCON</v>
      </c>
      <c r="W85" s="52">
        <f t="shared" si="24"/>
        <v>0</v>
      </c>
      <c r="X85" s="52">
        <f t="shared" si="25"/>
        <v>0.5255813953488373</v>
      </c>
      <c r="Y85" s="53">
        <f t="shared" si="22"/>
        <v>2044271</v>
      </c>
      <c r="Z85" s="53">
        <f t="shared" si="23"/>
        <v>326123611.30000001</v>
      </c>
    </row>
    <row r="86" spans="2:26" x14ac:dyDescent="0.3">
      <c r="B86" s="60" t="s">
        <v>107</v>
      </c>
      <c r="C86" s="41">
        <v>80.45</v>
      </c>
      <c r="D86" s="61">
        <v>80</v>
      </c>
      <c r="E86" s="61">
        <v>79.5</v>
      </c>
      <c r="F86" s="42">
        <v>80</v>
      </c>
      <c r="G86" s="43">
        <v>-0.45000000000000284</v>
      </c>
      <c r="H86" s="43">
        <v>-0.55935363579863628</v>
      </c>
      <c r="I86" s="44">
        <v>5748845</v>
      </c>
      <c r="J86" s="62">
        <v>458605163.64999998</v>
      </c>
      <c r="K86" s="46">
        <v>6.2416998671978696E-2</v>
      </c>
      <c r="L86" s="47"/>
      <c r="V86" s="7" t="str">
        <f t="shared" si="21"/>
        <v>NB</v>
      </c>
      <c r="W86" s="52">
        <f t="shared" si="24"/>
        <v>-5.5935363579863624E-3</v>
      </c>
      <c r="X86" s="52">
        <f t="shared" si="25"/>
        <v>6.2416998671978696E-2</v>
      </c>
      <c r="Y86" s="53">
        <f t="shared" si="22"/>
        <v>5748845</v>
      </c>
      <c r="Z86" s="53">
        <f t="shared" si="23"/>
        <v>458605163.64999998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84095</v>
      </c>
      <c r="J87" s="62">
        <v>15229842.15</v>
      </c>
      <c r="K87" s="46">
        <v>1.7372764786795045</v>
      </c>
      <c r="L87" s="47"/>
      <c r="V87" s="7" t="str">
        <f t="shared" si="21"/>
        <v>NCR</v>
      </c>
      <c r="W87" s="52">
        <f t="shared" si="24"/>
        <v>0</v>
      </c>
      <c r="X87" s="52">
        <f t="shared" si="25"/>
        <v>1.7372764786795045</v>
      </c>
      <c r="Y87" s="53">
        <f t="shared" si="22"/>
        <v>84095</v>
      </c>
      <c r="Z87" s="53">
        <f t="shared" si="23"/>
        <v>15229842.15</v>
      </c>
    </row>
    <row r="88" spans="2:26" x14ac:dyDescent="0.3">
      <c r="B88" s="60" t="s">
        <v>109</v>
      </c>
      <c r="C88" s="41">
        <v>11.05</v>
      </c>
      <c r="D88" s="41">
        <v>11.05</v>
      </c>
      <c r="E88" s="41">
        <v>10.65</v>
      </c>
      <c r="F88" s="42">
        <v>10.65</v>
      </c>
      <c r="G88" s="43">
        <v>-0.40000000000000036</v>
      </c>
      <c r="H88" s="43">
        <v>-3.6199095022624466</v>
      </c>
      <c r="I88" s="44">
        <v>3175838</v>
      </c>
      <c r="J88" s="62">
        <v>34448078.649999999</v>
      </c>
      <c r="K88" s="46">
        <v>0.8362068965517242</v>
      </c>
      <c r="L88" s="47"/>
      <c r="V88" s="7" t="str">
        <f t="shared" si="21"/>
        <v>NEIMETH</v>
      </c>
      <c r="W88" s="52">
        <f t="shared" si="24"/>
        <v>-3.6199095022624465E-2</v>
      </c>
      <c r="X88" s="52">
        <f t="shared" si="25"/>
        <v>0.8362068965517242</v>
      </c>
      <c r="Y88" s="53">
        <f t="shared" si="22"/>
        <v>3175838</v>
      </c>
      <c r="Z88" s="53">
        <f t="shared" si="23"/>
        <v>34448078.649999999</v>
      </c>
    </row>
    <row r="89" spans="2:26" x14ac:dyDescent="0.3">
      <c r="B89" s="60" t="s">
        <v>110</v>
      </c>
      <c r="C89" s="41">
        <v>33.299999999999997</v>
      </c>
      <c r="D89" s="41">
        <v>34</v>
      </c>
      <c r="E89" s="41">
        <v>33</v>
      </c>
      <c r="F89" s="42">
        <v>34</v>
      </c>
      <c r="G89" s="43">
        <v>0.70000000000000284</v>
      </c>
      <c r="H89" s="43">
        <v>2.1021021021021111</v>
      </c>
      <c r="I89" s="44">
        <v>2006977</v>
      </c>
      <c r="J89" s="62">
        <v>66080350.25</v>
      </c>
      <c r="K89" s="46">
        <v>0.26865671641791034</v>
      </c>
      <c r="L89" s="47"/>
      <c r="V89" s="7" t="str">
        <f t="shared" si="21"/>
        <v>NEM</v>
      </c>
      <c r="W89" s="52">
        <f t="shared" si="24"/>
        <v>2.1021021021021113E-2</v>
      </c>
      <c r="X89" s="52">
        <f t="shared" si="25"/>
        <v>0.26865671641791034</v>
      </c>
      <c r="Y89" s="53">
        <f t="shared" si="22"/>
        <v>2006977</v>
      </c>
      <c r="Z89" s="53">
        <f t="shared" si="23"/>
        <v>66080350.25</v>
      </c>
    </row>
    <row r="90" spans="2:26" x14ac:dyDescent="0.3">
      <c r="B90" s="60" t="s">
        <v>111</v>
      </c>
      <c r="C90" s="41">
        <v>3100</v>
      </c>
      <c r="D90" s="61">
        <v>3100</v>
      </c>
      <c r="E90" s="61">
        <v>3100</v>
      </c>
      <c r="F90" s="42">
        <v>3100</v>
      </c>
      <c r="G90" s="43">
        <v>0</v>
      </c>
      <c r="H90" s="43">
        <v>0</v>
      </c>
      <c r="I90" s="44">
        <v>23283</v>
      </c>
      <c r="J90" s="62">
        <v>70257178.799999997</v>
      </c>
      <c r="K90" s="46">
        <v>0.58324821246169556</v>
      </c>
      <c r="L90" s="47"/>
      <c r="V90" s="7" t="str">
        <f t="shared" si="21"/>
        <v>NESTLE</v>
      </c>
      <c r="W90" s="52">
        <f t="shared" si="24"/>
        <v>0</v>
      </c>
      <c r="X90" s="52">
        <f t="shared" si="25"/>
        <v>0.58324821246169556</v>
      </c>
      <c r="Y90" s="53">
        <f t="shared" si="22"/>
        <v>23283</v>
      </c>
      <c r="Z90" s="53">
        <f t="shared" si="23"/>
        <v>70257178.799999997</v>
      </c>
    </row>
    <row r="91" spans="2:26" x14ac:dyDescent="0.3">
      <c r="B91" s="60" t="s">
        <v>112</v>
      </c>
      <c r="C91" s="41">
        <v>136.4</v>
      </c>
      <c r="D91" s="61">
        <v>150</v>
      </c>
      <c r="E91" s="61">
        <v>140.19999999999999</v>
      </c>
      <c r="F91" s="42">
        <v>140.19999999999999</v>
      </c>
      <c r="G91" s="43">
        <v>3.7999999999999829</v>
      </c>
      <c r="H91" s="43">
        <v>2.7859237536656765</v>
      </c>
      <c r="I91" s="44">
        <v>12417015</v>
      </c>
      <c r="J91" s="62">
        <v>1792585814.8500011</v>
      </c>
      <c r="K91" s="46">
        <v>1.0028571428571427</v>
      </c>
      <c r="L91" s="47"/>
      <c r="V91" s="7" t="str">
        <f t="shared" si="21"/>
        <v>NGXGROUP</v>
      </c>
      <c r="W91" s="52">
        <f t="shared" si="24"/>
        <v>2.7859237536656766E-2</v>
      </c>
      <c r="X91" s="52">
        <f t="shared" si="25"/>
        <v>1.0028571428571427</v>
      </c>
      <c r="Y91" s="53">
        <f t="shared" si="22"/>
        <v>12417015</v>
      </c>
      <c r="Z91" s="53">
        <f t="shared" si="23"/>
        <v>1792585814.8500011</v>
      </c>
    </row>
    <row r="92" spans="2:26" x14ac:dyDescent="0.3">
      <c r="B92" s="60" t="s">
        <v>113</v>
      </c>
      <c r="C92" s="41">
        <v>115.4</v>
      </c>
      <c r="D92" s="61">
        <v>115.4</v>
      </c>
      <c r="E92" s="61">
        <v>115.4</v>
      </c>
      <c r="F92" s="42">
        <v>115.4</v>
      </c>
      <c r="G92" s="43">
        <v>0</v>
      </c>
      <c r="H92" s="43">
        <v>0</v>
      </c>
      <c r="I92" s="44">
        <v>106832</v>
      </c>
      <c r="J92" s="62">
        <v>13375407.800000001</v>
      </c>
      <c r="K92" s="46">
        <v>3.4782608695653749E-3</v>
      </c>
      <c r="L92" s="47"/>
      <c r="V92" s="7" t="str">
        <f t="shared" si="21"/>
        <v>NIDF</v>
      </c>
      <c r="W92" s="52">
        <f t="shared" si="24"/>
        <v>0</v>
      </c>
      <c r="X92" s="52">
        <f t="shared" si="25"/>
        <v>3.4782608695653749E-3</v>
      </c>
      <c r="Y92" s="53">
        <f t="shared" si="22"/>
        <v>106832</v>
      </c>
      <c r="Z92" s="53">
        <f t="shared" si="23"/>
        <v>13375407.800000001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17381</v>
      </c>
      <c r="J93" s="62">
        <v>1242741.5</v>
      </c>
      <c r="K93" s="46">
        <v>-5.8125741399762676E-2</v>
      </c>
      <c r="L93" s="47"/>
      <c r="V93" s="7" t="str">
        <f t="shared" si="21"/>
        <v>NNFM</v>
      </c>
      <c r="W93" s="52">
        <f t="shared" si="24"/>
        <v>0</v>
      </c>
      <c r="X93" s="52">
        <f t="shared" si="25"/>
        <v>-5.8125741399762676E-2</v>
      </c>
      <c r="Y93" s="53">
        <f t="shared" si="22"/>
        <v>17381</v>
      </c>
      <c r="Z93" s="53">
        <f t="shared" si="23"/>
        <v>1242741.5</v>
      </c>
    </row>
    <row r="94" spans="2:26" x14ac:dyDescent="0.3">
      <c r="B94" s="60" t="s">
        <v>115</v>
      </c>
      <c r="C94" s="41">
        <v>6.8</v>
      </c>
      <c r="D94" s="41">
        <v>6.5</v>
      </c>
      <c r="E94" s="41">
        <v>6.5</v>
      </c>
      <c r="F94" s="42">
        <v>6.5</v>
      </c>
      <c r="G94" s="43">
        <v>-0.29999999999999982</v>
      </c>
      <c r="H94" s="43">
        <v>-4.4117647058823506</v>
      </c>
      <c r="I94" s="44">
        <v>1280354</v>
      </c>
      <c r="J94" s="62">
        <v>8386801.8600000003</v>
      </c>
      <c r="K94" s="46">
        <v>0.75202156334231818</v>
      </c>
      <c r="L94" s="47"/>
      <c r="V94" s="7" t="str">
        <f t="shared" si="21"/>
        <v>NPFMCRFBK</v>
      </c>
      <c r="W94" s="52">
        <f t="shared" si="24"/>
        <v>-4.4117647058823505E-2</v>
      </c>
      <c r="X94" s="52">
        <f t="shared" si="25"/>
        <v>0.75202156334231818</v>
      </c>
      <c r="Y94" s="53">
        <f t="shared" si="22"/>
        <v>1280354</v>
      </c>
      <c r="Z94" s="53">
        <f t="shared" si="23"/>
        <v>8386801.8600000003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1388</v>
      </c>
      <c r="J95" s="62">
        <v>151496.4</v>
      </c>
      <c r="K95" s="46">
        <v>0</v>
      </c>
      <c r="L95" s="47"/>
      <c r="V95" s="7" t="str">
        <f t="shared" si="21"/>
        <v>NREIT</v>
      </c>
      <c r="W95" s="52">
        <f t="shared" si="24"/>
        <v>0</v>
      </c>
      <c r="X95" s="52">
        <f t="shared" si="25"/>
        <v>0</v>
      </c>
      <c r="Y95" s="53">
        <f t="shared" si="22"/>
        <v>1388</v>
      </c>
      <c r="Z95" s="53">
        <f t="shared" si="23"/>
        <v>151496.4</v>
      </c>
    </row>
    <row r="96" spans="2:26" x14ac:dyDescent="0.3">
      <c r="B96" s="60" t="s">
        <v>117</v>
      </c>
      <c r="C96" s="41">
        <v>1.38</v>
      </c>
      <c r="D96" s="41">
        <v>1.47</v>
      </c>
      <c r="E96" s="41">
        <v>1.36</v>
      </c>
      <c r="F96" s="42">
        <v>1.45</v>
      </c>
      <c r="G96" s="43">
        <v>7.0000000000000062E-2</v>
      </c>
      <c r="H96" s="43">
        <v>5.0724637681159468</v>
      </c>
      <c r="I96" s="44">
        <v>9828905</v>
      </c>
      <c r="J96" s="62">
        <v>13813284.18</v>
      </c>
      <c r="K96" s="46">
        <v>0.90789473684210509</v>
      </c>
      <c r="L96" s="47"/>
      <c r="V96" s="7" t="str">
        <f t="shared" si="21"/>
        <v>NSLTECH</v>
      </c>
      <c r="W96" s="52">
        <f t="shared" si="24"/>
        <v>5.0724637681159465E-2</v>
      </c>
      <c r="X96" s="52">
        <f t="shared" si="25"/>
        <v>0.90789473684210509</v>
      </c>
      <c r="Y96" s="53">
        <f t="shared" si="22"/>
        <v>9828905</v>
      </c>
      <c r="Z96" s="53">
        <f t="shared" si="23"/>
        <v>13813284.18</v>
      </c>
    </row>
    <row r="97" spans="2:26" x14ac:dyDescent="0.3">
      <c r="B97" s="60" t="s">
        <v>118</v>
      </c>
      <c r="C97" s="41">
        <v>50.25</v>
      </c>
      <c r="D97" s="41">
        <v>55</v>
      </c>
      <c r="E97" s="41">
        <v>47.05</v>
      </c>
      <c r="F97" s="42">
        <v>50</v>
      </c>
      <c r="G97" s="43">
        <v>-0.25</v>
      </c>
      <c r="H97" s="43">
        <v>-0.49751243781094528</v>
      </c>
      <c r="I97" s="44">
        <v>40911168</v>
      </c>
      <c r="J97" s="62">
        <v>2126858227.700001</v>
      </c>
      <c r="K97" s="46">
        <v>0.24378109452736307</v>
      </c>
      <c r="L97" s="47"/>
      <c r="V97" s="7" t="str">
        <f t="shared" si="21"/>
        <v>OANDO</v>
      </c>
      <c r="W97" s="52">
        <f t="shared" si="24"/>
        <v>-4.9751243781094526E-3</v>
      </c>
      <c r="X97" s="52">
        <f t="shared" si="25"/>
        <v>0.24378109452736307</v>
      </c>
      <c r="Y97" s="53">
        <f t="shared" si="22"/>
        <v>40911168</v>
      </c>
      <c r="Z97" s="53">
        <f t="shared" si="23"/>
        <v>2126858227.700001</v>
      </c>
    </row>
    <row r="98" spans="2:26" x14ac:dyDescent="0.3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184477</v>
      </c>
      <c r="J98" s="62">
        <v>302534302.89999998</v>
      </c>
      <c r="K98" s="46">
        <v>0.61187214611872154</v>
      </c>
      <c r="L98" s="47"/>
      <c r="V98" s="7" t="str">
        <f t="shared" si="21"/>
        <v>OKOMUOIL</v>
      </c>
      <c r="W98" s="52">
        <f t="shared" si="24"/>
        <v>0</v>
      </c>
      <c r="X98" s="52">
        <f t="shared" si="25"/>
        <v>0.61187214611872154</v>
      </c>
      <c r="Y98" s="53">
        <f t="shared" si="22"/>
        <v>184477</v>
      </c>
      <c r="Z98" s="53">
        <f t="shared" si="23"/>
        <v>302534302.89999998</v>
      </c>
    </row>
    <row r="99" spans="2:26" x14ac:dyDescent="0.3">
      <c r="B99" s="60" t="s">
        <v>120</v>
      </c>
      <c r="C99" s="41">
        <v>2.4</v>
      </c>
      <c r="D99" s="61">
        <v>2.39</v>
      </c>
      <c r="E99" s="61">
        <v>2.2000000000000002</v>
      </c>
      <c r="F99" s="42">
        <v>2.2000000000000002</v>
      </c>
      <c r="G99" s="43">
        <v>-0.19999999999999973</v>
      </c>
      <c r="H99" s="43">
        <v>-8.3333333333333233</v>
      </c>
      <c r="I99" s="44">
        <v>2971783</v>
      </c>
      <c r="J99" s="62">
        <v>6855530.3899999997</v>
      </c>
      <c r="K99" s="46">
        <v>0.946902654867257</v>
      </c>
      <c r="L99" s="47"/>
      <c r="V99" s="7" t="str">
        <f t="shared" si="21"/>
        <v>OMATEK</v>
      </c>
      <c r="W99" s="52">
        <f t="shared" si="24"/>
        <v>-8.3333333333333232E-2</v>
      </c>
      <c r="X99" s="52">
        <f t="shared" si="25"/>
        <v>0.946902654867257</v>
      </c>
      <c r="Y99" s="53">
        <f t="shared" si="22"/>
        <v>2971783</v>
      </c>
      <c r="Z99" s="53">
        <f t="shared" si="23"/>
        <v>6855530.3899999997</v>
      </c>
    </row>
    <row r="100" spans="2:26" x14ac:dyDescent="0.3">
      <c r="B100" s="60" t="s">
        <v>121</v>
      </c>
      <c r="C100" s="41">
        <v>11</v>
      </c>
      <c r="D100" s="41">
        <v>12.1</v>
      </c>
      <c r="E100" s="41">
        <v>12.1</v>
      </c>
      <c r="F100" s="42">
        <v>12.1</v>
      </c>
      <c r="G100" s="43">
        <v>1.0999999999999996</v>
      </c>
      <c r="H100" s="43">
        <v>9.9999999999999964</v>
      </c>
      <c r="I100" s="44">
        <v>1550000</v>
      </c>
      <c r="J100" s="62">
        <v>18755000</v>
      </c>
      <c r="K100" s="46">
        <v>0.20999999999999996</v>
      </c>
      <c r="L100" s="47"/>
      <c r="V100" s="7" t="str">
        <f t="shared" si="21"/>
        <v>PREMPAINTS</v>
      </c>
      <c r="W100" s="52">
        <f t="shared" si="24"/>
        <v>9.9999999999999964E-2</v>
      </c>
      <c r="X100" s="52">
        <f t="shared" si="25"/>
        <v>0.20999999999999996</v>
      </c>
      <c r="Y100" s="53">
        <f t="shared" si="22"/>
        <v>1550000</v>
      </c>
      <c r="Z100" s="53">
        <f t="shared" si="23"/>
        <v>18755000</v>
      </c>
    </row>
    <row r="101" spans="2:26" x14ac:dyDescent="0.3">
      <c r="B101" s="60" t="s">
        <v>122</v>
      </c>
      <c r="C101" s="41">
        <v>2315.4</v>
      </c>
      <c r="D101" s="61">
        <v>2315.4</v>
      </c>
      <c r="E101" s="61">
        <v>2315.4</v>
      </c>
      <c r="F101" s="42">
        <v>2315.4</v>
      </c>
      <c r="G101" s="43">
        <v>0</v>
      </c>
      <c r="H101" s="43">
        <v>0</v>
      </c>
      <c r="I101" s="44">
        <v>198691</v>
      </c>
      <c r="J101" s="62">
        <v>414052174.89999998</v>
      </c>
      <c r="K101" s="46">
        <v>0.59682758620689658</v>
      </c>
      <c r="L101" s="47"/>
      <c r="V101" s="7" t="str">
        <f t="shared" si="21"/>
        <v>PRESCO</v>
      </c>
      <c r="W101" s="52">
        <f t="shared" si="24"/>
        <v>0</v>
      </c>
      <c r="X101" s="52">
        <f t="shared" si="25"/>
        <v>0.59682758620689658</v>
      </c>
      <c r="Y101" s="53">
        <f t="shared" si="22"/>
        <v>198691</v>
      </c>
      <c r="Z101" s="53">
        <f t="shared" si="23"/>
        <v>414052174.89999998</v>
      </c>
    </row>
    <row r="102" spans="2:26" x14ac:dyDescent="0.3">
      <c r="B102" s="60" t="s">
        <v>123</v>
      </c>
      <c r="C102" s="41">
        <v>1.6</v>
      </c>
      <c r="D102" s="41">
        <v>1.61</v>
      </c>
      <c r="E102" s="41">
        <v>1.6</v>
      </c>
      <c r="F102" s="42">
        <v>1.6</v>
      </c>
      <c r="G102" s="43">
        <v>0</v>
      </c>
      <c r="H102" s="43">
        <v>0</v>
      </c>
      <c r="I102" s="44">
        <v>10659985</v>
      </c>
      <c r="J102" s="62">
        <v>17091465.960000001</v>
      </c>
      <c r="K102" s="46">
        <v>1.2658227848101333E-2</v>
      </c>
      <c r="L102" s="47"/>
      <c r="V102" s="7" t="str">
        <f t="shared" si="21"/>
        <v>PRESTIGE</v>
      </c>
      <c r="W102" s="52">
        <f t="shared" si="24"/>
        <v>0</v>
      </c>
      <c r="X102" s="52">
        <f t="shared" si="25"/>
        <v>1.2658227848101333E-2</v>
      </c>
      <c r="Y102" s="53">
        <f t="shared" si="22"/>
        <v>10659985</v>
      </c>
      <c r="Z102" s="53">
        <f t="shared" si="23"/>
        <v>17091465.960000001</v>
      </c>
    </row>
    <row r="103" spans="2:26" x14ac:dyDescent="0.3">
      <c r="B103" s="60" t="s">
        <v>124</v>
      </c>
      <c r="C103" s="41">
        <v>79</v>
      </c>
      <c r="D103" s="41">
        <v>79</v>
      </c>
      <c r="E103" s="41">
        <v>79</v>
      </c>
      <c r="F103" s="42">
        <v>79</v>
      </c>
      <c r="G103" s="43">
        <v>0</v>
      </c>
      <c r="H103" s="43">
        <v>0</v>
      </c>
      <c r="I103" s="44">
        <v>2898898</v>
      </c>
      <c r="J103" s="62">
        <v>221593466.75</v>
      </c>
      <c r="K103" s="46">
        <v>0.7812852311161218</v>
      </c>
      <c r="L103" s="47"/>
      <c r="V103" s="7" t="str">
        <f t="shared" si="21"/>
        <v>PZ</v>
      </c>
      <c r="W103" s="52">
        <f t="shared" si="24"/>
        <v>0</v>
      </c>
      <c r="X103" s="52">
        <f t="shared" si="25"/>
        <v>0.7812852311161218</v>
      </c>
      <c r="Y103" s="53">
        <f t="shared" si="22"/>
        <v>2898898</v>
      </c>
      <c r="Z103" s="53">
        <f t="shared" si="23"/>
        <v>221593466.75</v>
      </c>
    </row>
    <row r="104" spans="2:26" x14ac:dyDescent="0.3">
      <c r="B104" s="60" t="s">
        <v>125</v>
      </c>
      <c r="C104" s="41">
        <v>31.95</v>
      </c>
      <c r="D104" s="41">
        <v>31.95</v>
      </c>
      <c r="E104" s="41">
        <v>31.95</v>
      </c>
      <c r="F104" s="42">
        <v>31.95</v>
      </c>
      <c r="G104" s="43">
        <v>0</v>
      </c>
      <c r="H104" s="43">
        <v>0</v>
      </c>
      <c r="I104" s="44">
        <v>96678</v>
      </c>
      <c r="J104" s="62">
        <v>2813456.15</v>
      </c>
      <c r="K104" s="46">
        <v>2.6724137931034484</v>
      </c>
      <c r="L104" s="47"/>
      <c r="V104" s="7" t="str">
        <f t="shared" si="21"/>
        <v>REDSTAREX</v>
      </c>
      <c r="W104" s="52">
        <f t="shared" si="24"/>
        <v>0</v>
      </c>
      <c r="X104" s="52">
        <f t="shared" si="25"/>
        <v>2.6724137931034484</v>
      </c>
      <c r="Y104" s="53">
        <f t="shared" si="22"/>
        <v>96678</v>
      </c>
      <c r="Z104" s="53">
        <f t="shared" si="23"/>
        <v>2813456.15</v>
      </c>
    </row>
    <row r="105" spans="2:26" x14ac:dyDescent="0.3">
      <c r="B105" s="60" t="s">
        <v>126</v>
      </c>
      <c r="C105" s="41">
        <v>1.23</v>
      </c>
      <c r="D105" s="41">
        <v>1.24</v>
      </c>
      <c r="E105" s="41">
        <v>1.18</v>
      </c>
      <c r="F105" s="42">
        <v>1.23</v>
      </c>
      <c r="G105" s="43">
        <v>0</v>
      </c>
      <c r="H105" s="43">
        <v>0</v>
      </c>
      <c r="I105" s="44">
        <v>3018183</v>
      </c>
      <c r="J105" s="62">
        <v>3684172.41</v>
      </c>
      <c r="K105" s="46">
        <v>0.13888888888888884</v>
      </c>
      <c r="L105" s="47"/>
      <c r="V105" s="7" t="str">
        <f t="shared" si="21"/>
        <v>REGALINS</v>
      </c>
      <c r="W105" s="52">
        <f t="shared" si="24"/>
        <v>0</v>
      </c>
      <c r="X105" s="52">
        <f t="shared" si="25"/>
        <v>0.13888888888888884</v>
      </c>
      <c r="Y105" s="53">
        <f t="shared" si="22"/>
        <v>3018183</v>
      </c>
      <c r="Z105" s="53">
        <f t="shared" si="23"/>
        <v>3684172.41</v>
      </c>
    </row>
    <row r="106" spans="2:26" x14ac:dyDescent="0.3">
      <c r="B106" s="60" t="s">
        <v>127</v>
      </c>
      <c r="C106" s="41">
        <v>1.9</v>
      </c>
      <c r="D106" s="41">
        <v>1.94</v>
      </c>
      <c r="E106" s="41">
        <v>1.89</v>
      </c>
      <c r="F106" s="42">
        <v>1.9</v>
      </c>
      <c r="G106" s="43">
        <v>0</v>
      </c>
      <c r="H106" s="43">
        <v>0</v>
      </c>
      <c r="I106" s="44">
        <v>4676533</v>
      </c>
      <c r="J106" s="62">
        <v>8918966.9299999997</v>
      </c>
      <c r="K106" s="46">
        <v>2.1505376344086002E-2</v>
      </c>
      <c r="L106" s="47"/>
      <c r="V106" s="7" t="str">
        <f t="shared" si="21"/>
        <v>ROYALEX</v>
      </c>
      <c r="W106" s="52">
        <f t="shared" si="24"/>
        <v>0</v>
      </c>
      <c r="X106" s="52">
        <f t="shared" si="25"/>
        <v>2.1505376344086002E-2</v>
      </c>
      <c r="Y106" s="53">
        <f t="shared" si="22"/>
        <v>4676533</v>
      </c>
      <c r="Z106" s="53">
        <f t="shared" si="23"/>
        <v>8918966.9299999997</v>
      </c>
    </row>
    <row r="107" spans="2:26" x14ac:dyDescent="0.3">
      <c r="B107" s="60" t="s">
        <v>128</v>
      </c>
      <c r="C107" s="41">
        <v>13.4</v>
      </c>
      <c r="D107" s="41">
        <v>13.4</v>
      </c>
      <c r="E107" s="41">
        <v>13.4</v>
      </c>
      <c r="F107" s="42">
        <v>13.4</v>
      </c>
      <c r="G107" s="43">
        <v>0</v>
      </c>
      <c r="H107" s="43">
        <v>0</v>
      </c>
      <c r="I107" s="44">
        <v>1330789</v>
      </c>
      <c r="J107" s="62">
        <v>16993964.489999998</v>
      </c>
      <c r="K107" s="46">
        <v>2.8285714285714287</v>
      </c>
      <c r="L107" s="47"/>
      <c r="V107" s="7" t="str">
        <f t="shared" si="21"/>
        <v>RTBRISCOE</v>
      </c>
      <c r="W107" s="52">
        <f t="shared" si="24"/>
        <v>0</v>
      </c>
      <c r="X107" s="52">
        <f t="shared" si="25"/>
        <v>2.8285714285714287</v>
      </c>
      <c r="Y107" s="53">
        <f t="shared" si="22"/>
        <v>1330789</v>
      </c>
      <c r="Z107" s="53">
        <f t="shared" si="23"/>
        <v>16993964.489999998</v>
      </c>
    </row>
    <row r="108" spans="2:26" x14ac:dyDescent="0.3">
      <c r="B108" s="60" t="s">
        <v>129</v>
      </c>
      <c r="C108" s="41">
        <v>38.15</v>
      </c>
      <c r="D108" s="61">
        <v>38.15</v>
      </c>
      <c r="E108" s="61">
        <v>38.15</v>
      </c>
      <c r="F108" s="42">
        <v>38.15</v>
      </c>
      <c r="G108" s="43">
        <v>0</v>
      </c>
      <c r="H108" s="43">
        <v>0</v>
      </c>
      <c r="I108" s="44">
        <v>47884</v>
      </c>
      <c r="J108" s="62">
        <v>1681982.15</v>
      </c>
      <c r="K108" s="46">
        <v>4.373239436619718</v>
      </c>
      <c r="L108" s="47"/>
      <c r="V108" s="7" t="str">
        <f t="shared" si="21"/>
        <v>SCOA</v>
      </c>
      <c r="W108" s="52">
        <f t="shared" si="24"/>
        <v>0</v>
      </c>
      <c r="X108" s="52">
        <f t="shared" si="25"/>
        <v>4.373239436619718</v>
      </c>
      <c r="Y108" s="53">
        <f t="shared" si="22"/>
        <v>47884</v>
      </c>
      <c r="Z108" s="53">
        <f t="shared" si="23"/>
        <v>1681982.15</v>
      </c>
    </row>
    <row r="109" spans="2:26" x14ac:dyDescent="0.3">
      <c r="B109" s="60" t="s">
        <v>130</v>
      </c>
      <c r="C109" s="41">
        <v>9099.9</v>
      </c>
      <c r="D109" s="41">
        <v>9099.9</v>
      </c>
      <c r="E109" s="41">
        <v>9099.9</v>
      </c>
      <c r="F109" s="42">
        <v>9099.9</v>
      </c>
      <c r="G109" s="43">
        <v>0</v>
      </c>
      <c r="H109" s="43">
        <v>0</v>
      </c>
      <c r="I109" s="44">
        <v>38192</v>
      </c>
      <c r="J109" s="62">
        <v>328780830</v>
      </c>
      <c r="K109" s="46">
        <v>0.56651747288689958</v>
      </c>
      <c r="L109" s="47"/>
      <c r="V109" s="7" t="str">
        <f t="shared" si="21"/>
        <v>SEPLAT</v>
      </c>
      <c r="W109" s="52">
        <f t="shared" si="24"/>
        <v>0</v>
      </c>
      <c r="X109" s="52">
        <f t="shared" si="25"/>
        <v>0.56651747288689958</v>
      </c>
      <c r="Y109" s="53">
        <f t="shared" si="22"/>
        <v>38192</v>
      </c>
      <c r="Z109" s="53">
        <f t="shared" si="23"/>
        <v>328780830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4734</v>
      </c>
      <c r="J110" s="62">
        <v>1884992.5</v>
      </c>
      <c r="K110" s="46">
        <v>0</v>
      </c>
      <c r="L110" s="47"/>
      <c r="V110" s="7" t="str">
        <f t="shared" si="21"/>
        <v>SFSREIT</v>
      </c>
      <c r="W110" s="52">
        <f t="shared" si="24"/>
        <v>0</v>
      </c>
      <c r="X110" s="52">
        <f t="shared" si="25"/>
        <v>0</v>
      </c>
      <c r="Y110" s="53">
        <f t="shared" si="22"/>
        <v>4734</v>
      </c>
      <c r="Z110" s="53">
        <f t="shared" si="23"/>
        <v>1884992.5</v>
      </c>
    </row>
    <row r="111" spans="2:26" x14ac:dyDescent="0.3">
      <c r="B111" s="60" t="s">
        <v>132</v>
      </c>
      <c r="C111" s="41">
        <v>144.9</v>
      </c>
      <c r="D111" s="61">
        <v>144.9</v>
      </c>
      <c r="E111" s="61">
        <v>144.9</v>
      </c>
      <c r="F111" s="42">
        <v>144.9</v>
      </c>
      <c r="G111" s="43">
        <v>0</v>
      </c>
      <c r="H111" s="43">
        <v>0</v>
      </c>
      <c r="I111" s="44">
        <v>37066</v>
      </c>
      <c r="J111" s="62">
        <v>4902533.55</v>
      </c>
      <c r="K111" s="46">
        <v>0.63821368004522339</v>
      </c>
      <c r="L111" s="47"/>
      <c r="V111" s="7" t="str">
        <f t="shared" si="21"/>
        <v>SKYAVN</v>
      </c>
      <c r="W111" s="52">
        <f t="shared" si="24"/>
        <v>0</v>
      </c>
      <c r="X111" s="52">
        <f t="shared" si="25"/>
        <v>0.63821368004522339</v>
      </c>
      <c r="Y111" s="53">
        <f t="shared" si="22"/>
        <v>37066</v>
      </c>
      <c r="Z111" s="53">
        <f t="shared" si="23"/>
        <v>4902533.55</v>
      </c>
    </row>
    <row r="112" spans="2:26" x14ac:dyDescent="0.3">
      <c r="B112" s="60" t="s">
        <v>133</v>
      </c>
      <c r="C112" s="41">
        <v>2.67</v>
      </c>
      <c r="D112" s="61">
        <v>2.89</v>
      </c>
      <c r="E112" s="61">
        <v>2.5499999999999998</v>
      </c>
      <c r="F112" s="42">
        <v>2.7</v>
      </c>
      <c r="G112" s="43">
        <v>3.0000000000000249E-2</v>
      </c>
      <c r="H112" s="43">
        <v>1.1235955056179869</v>
      </c>
      <c r="I112" s="44">
        <v>21295179</v>
      </c>
      <c r="J112" s="62">
        <v>57988623.350000001</v>
      </c>
      <c r="K112" s="46">
        <v>-0.29319371727748689</v>
      </c>
      <c r="L112" s="47"/>
      <c r="V112" s="7" t="str">
        <f t="shared" si="21"/>
        <v>SOVRENINS</v>
      </c>
      <c r="W112" s="52">
        <f t="shared" si="24"/>
        <v>1.1235955056179869E-2</v>
      </c>
      <c r="X112" s="52">
        <f t="shared" si="25"/>
        <v>-0.29319371727748689</v>
      </c>
      <c r="Y112" s="53">
        <f t="shared" si="22"/>
        <v>21295179</v>
      </c>
      <c r="Z112" s="53">
        <f t="shared" si="23"/>
        <v>57988623.350000001</v>
      </c>
    </row>
    <row r="113" spans="2:34" x14ac:dyDescent="0.3">
      <c r="B113" s="60" t="s">
        <v>134</v>
      </c>
      <c r="C113" s="41">
        <v>126</v>
      </c>
      <c r="D113" s="61">
        <v>126</v>
      </c>
      <c r="E113" s="61">
        <v>126</v>
      </c>
      <c r="F113" s="42">
        <v>126</v>
      </c>
      <c r="G113" s="43">
        <v>0</v>
      </c>
      <c r="H113" s="43">
        <v>0</v>
      </c>
      <c r="I113" s="44">
        <v>1147311</v>
      </c>
      <c r="J113" s="62">
        <v>152463126.5</v>
      </c>
      <c r="K113" s="46">
        <v>0.26</v>
      </c>
      <c r="L113" s="47"/>
      <c r="V113" s="7" t="str">
        <f t="shared" si="21"/>
        <v>STANBIC</v>
      </c>
      <c r="W113" s="52">
        <f t="shared" si="24"/>
        <v>0</v>
      </c>
      <c r="X113" s="52">
        <f t="shared" si="25"/>
        <v>0.26</v>
      </c>
      <c r="Y113" s="53">
        <f t="shared" si="22"/>
        <v>1147311</v>
      </c>
      <c r="Z113" s="53">
        <f t="shared" si="23"/>
        <v>152463126.5</v>
      </c>
    </row>
    <row r="114" spans="2:34" x14ac:dyDescent="0.3">
      <c r="B114" s="60" t="s">
        <v>135</v>
      </c>
      <c r="C114" s="41">
        <v>8.3000000000000007</v>
      </c>
      <c r="D114" s="41">
        <v>8.1999999999999993</v>
      </c>
      <c r="E114" s="41">
        <v>7.9</v>
      </c>
      <c r="F114" s="42">
        <v>8</v>
      </c>
      <c r="G114" s="43">
        <v>-0.30000000000000071</v>
      </c>
      <c r="H114" s="43">
        <v>-3.6144578313253093</v>
      </c>
      <c r="I114" s="44">
        <v>31170967</v>
      </c>
      <c r="J114" s="62">
        <v>249437362.44999999</v>
      </c>
      <c r="K114" s="46">
        <v>0.13475177304964547</v>
      </c>
      <c r="L114" s="47"/>
      <c r="V114" s="7" t="str">
        <f t="shared" si="21"/>
        <v>STERLINGNG</v>
      </c>
      <c r="W114" s="52">
        <f t="shared" si="24"/>
        <v>-3.6144578313253094E-2</v>
      </c>
      <c r="X114" s="52">
        <f t="shared" si="25"/>
        <v>0.13475177304964547</v>
      </c>
      <c r="Y114" s="53">
        <f t="shared" si="22"/>
        <v>31170967</v>
      </c>
      <c r="Z114" s="53">
        <f t="shared" si="23"/>
        <v>249437362.44999999</v>
      </c>
    </row>
    <row r="115" spans="2:34" x14ac:dyDescent="0.3">
      <c r="B115" s="60" t="s">
        <v>136</v>
      </c>
      <c r="C115" s="41">
        <v>4.84</v>
      </c>
      <c r="D115" s="41">
        <v>4.84</v>
      </c>
      <c r="E115" s="41">
        <v>4.84</v>
      </c>
      <c r="F115" s="42">
        <v>4.84</v>
      </c>
      <c r="G115" s="43">
        <v>0</v>
      </c>
      <c r="H115" s="43">
        <v>0</v>
      </c>
      <c r="I115" s="44">
        <v>662786</v>
      </c>
      <c r="J115" s="62">
        <v>3177274.68</v>
      </c>
      <c r="K115" s="46">
        <v>-0.12</v>
      </c>
      <c r="L115" s="47"/>
      <c r="V115" s="7" t="str">
        <f t="shared" si="21"/>
        <v>SUNUASSUR</v>
      </c>
      <c r="W115" s="52">
        <f t="shared" si="24"/>
        <v>0</v>
      </c>
      <c r="X115" s="52">
        <f t="shared" si="25"/>
        <v>-0.12</v>
      </c>
      <c r="Y115" s="53">
        <f t="shared" si="22"/>
        <v>662786</v>
      </c>
      <c r="Z115" s="53">
        <f t="shared" si="23"/>
        <v>3177274.68</v>
      </c>
    </row>
    <row r="116" spans="2:34" x14ac:dyDescent="0.3">
      <c r="B116" s="60" t="s">
        <v>137</v>
      </c>
      <c r="C116" s="41">
        <v>4.2</v>
      </c>
      <c r="D116" s="61">
        <v>4.4800000000000004</v>
      </c>
      <c r="E116" s="61">
        <v>4.2</v>
      </c>
      <c r="F116" s="42">
        <v>4.38</v>
      </c>
      <c r="G116" s="43">
        <v>0.17999999999999972</v>
      </c>
      <c r="H116" s="43">
        <v>4.2857142857142785</v>
      </c>
      <c r="I116" s="44">
        <v>13379072</v>
      </c>
      <c r="J116" s="62">
        <v>57834734.479999997</v>
      </c>
      <c r="K116" s="46">
        <v>0.752</v>
      </c>
      <c r="V116" s="7" t="str">
        <f t="shared" si="21"/>
        <v>TANTALIZER</v>
      </c>
      <c r="W116" s="52">
        <f t="shared" si="24"/>
        <v>4.2857142857142788E-2</v>
      </c>
      <c r="X116" s="52">
        <f t="shared" si="25"/>
        <v>0.752</v>
      </c>
      <c r="Y116" s="53">
        <f t="shared" si="22"/>
        <v>13379072</v>
      </c>
      <c r="Z116" s="53">
        <f t="shared" si="23"/>
        <v>57834734.479999997</v>
      </c>
    </row>
    <row r="117" spans="2:34" x14ac:dyDescent="0.3">
      <c r="B117" s="60" t="s">
        <v>138</v>
      </c>
      <c r="C117" s="41">
        <v>18.55</v>
      </c>
      <c r="D117" s="61">
        <v>18.600000000000001</v>
      </c>
      <c r="E117" s="61">
        <v>18.5</v>
      </c>
      <c r="F117" s="42">
        <v>18.5</v>
      </c>
      <c r="G117" s="43">
        <v>-5.0000000000000711E-2</v>
      </c>
      <c r="H117" s="43">
        <v>-0.26954177897574505</v>
      </c>
      <c r="I117" s="72">
        <v>4631900</v>
      </c>
      <c r="J117" s="62">
        <v>85944200.349999994</v>
      </c>
      <c r="K117" s="46">
        <v>0.39097744360902253</v>
      </c>
      <c r="V117" s="7" t="str">
        <f t="shared" si="21"/>
        <v>TIP</v>
      </c>
      <c r="W117" s="52">
        <f t="shared" si="24"/>
        <v>-2.6954177897574507E-3</v>
      </c>
      <c r="X117" s="52">
        <f t="shared" si="25"/>
        <v>0.39097744360902253</v>
      </c>
      <c r="Y117" s="53">
        <f t="shared" si="22"/>
        <v>4631900</v>
      </c>
      <c r="Z117" s="53">
        <f t="shared" si="23"/>
        <v>85944200.349999994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21481</v>
      </c>
      <c r="J118" s="62">
        <v>12373056</v>
      </c>
      <c r="K118" s="46">
        <v>0</v>
      </c>
      <c r="V118" s="7" t="str">
        <f t="shared" si="21"/>
        <v>TOTAL</v>
      </c>
      <c r="W118" s="52">
        <f t="shared" si="24"/>
        <v>0</v>
      </c>
      <c r="X118" s="52">
        <f t="shared" si="25"/>
        <v>0</v>
      </c>
      <c r="Y118" s="53">
        <f t="shared" si="22"/>
        <v>21481</v>
      </c>
      <c r="Z118" s="53">
        <f t="shared" si="23"/>
        <v>12373056</v>
      </c>
    </row>
    <row r="119" spans="2:34" x14ac:dyDescent="0.3">
      <c r="B119" s="60" t="s">
        <v>140</v>
      </c>
      <c r="C119" s="41">
        <v>189.7</v>
      </c>
      <c r="D119" s="41">
        <v>189.7</v>
      </c>
      <c r="E119" s="41">
        <v>189.7</v>
      </c>
      <c r="F119" s="42">
        <v>189.7</v>
      </c>
      <c r="G119" s="43">
        <v>0</v>
      </c>
      <c r="H119" s="43">
        <v>0</v>
      </c>
      <c r="I119" s="44">
        <v>52947</v>
      </c>
      <c r="J119" s="62">
        <v>9867962.5999999996</v>
      </c>
      <c r="K119" s="46">
        <v>0.11000585137507302</v>
      </c>
      <c r="V119" s="7" t="str">
        <f t="shared" si="21"/>
        <v>TRANSCOHOT</v>
      </c>
      <c r="W119" s="52">
        <f t="shared" si="24"/>
        <v>0</v>
      </c>
      <c r="X119" s="52">
        <f t="shared" si="25"/>
        <v>0.11000585137507302</v>
      </c>
      <c r="Y119" s="53">
        <f t="shared" si="22"/>
        <v>52947</v>
      </c>
      <c r="Z119" s="53">
        <f t="shared" si="23"/>
        <v>9867962.5999999996</v>
      </c>
    </row>
    <row r="120" spans="2:34" x14ac:dyDescent="0.3">
      <c r="B120" s="60" t="s">
        <v>141</v>
      </c>
      <c r="C120" s="41">
        <v>52</v>
      </c>
      <c r="D120" s="41">
        <v>51.2</v>
      </c>
      <c r="E120" s="41">
        <v>51</v>
      </c>
      <c r="F120" s="42">
        <v>51.2</v>
      </c>
      <c r="G120" s="43">
        <v>-0.79999999999999716</v>
      </c>
      <c r="H120" s="43">
        <v>-1.538461538461533</v>
      </c>
      <c r="I120" s="44">
        <v>3970065</v>
      </c>
      <c r="J120" s="62">
        <v>202926415.80000001</v>
      </c>
      <c r="K120" s="46">
        <v>0.12775330396475781</v>
      </c>
      <c r="V120" s="7" t="str">
        <f t="shared" si="21"/>
        <v>TRANSCORP</v>
      </c>
      <c r="W120" s="52">
        <f t="shared" si="24"/>
        <v>-1.538461538461533E-2</v>
      </c>
      <c r="X120" s="52">
        <f t="shared" si="25"/>
        <v>0.12775330396475781</v>
      </c>
      <c r="Y120" s="53">
        <f t="shared" si="22"/>
        <v>3970065</v>
      </c>
      <c r="Z120" s="53">
        <f t="shared" si="23"/>
        <v>202926415.80000001</v>
      </c>
    </row>
    <row r="121" spans="2:34" x14ac:dyDescent="0.3">
      <c r="B121" s="60" t="s">
        <v>142</v>
      </c>
      <c r="C121" s="41">
        <v>2.36</v>
      </c>
      <c r="D121" s="41">
        <v>2.36</v>
      </c>
      <c r="E121" s="41">
        <v>2.36</v>
      </c>
      <c r="F121" s="42">
        <v>2.36</v>
      </c>
      <c r="G121" s="43">
        <v>0</v>
      </c>
      <c r="H121" s="43">
        <v>0</v>
      </c>
      <c r="I121" s="44">
        <v>500</v>
      </c>
      <c r="J121" s="62">
        <v>1295</v>
      </c>
      <c r="K121" s="46">
        <v>9.7674418604651203E-2</v>
      </c>
      <c r="V121" s="7" t="str">
        <f t="shared" si="21"/>
        <v>TRANSEXPR</v>
      </c>
      <c r="W121" s="52">
        <f t="shared" si="24"/>
        <v>0</v>
      </c>
      <c r="X121" s="52">
        <f t="shared" si="25"/>
        <v>9.7674418604651203E-2</v>
      </c>
      <c r="Y121" s="53">
        <f t="shared" si="22"/>
        <v>500</v>
      </c>
      <c r="Z121" s="53">
        <f t="shared" si="23"/>
        <v>1295</v>
      </c>
    </row>
    <row r="122" spans="2:34" x14ac:dyDescent="0.3">
      <c r="B122" s="60" t="s">
        <v>143</v>
      </c>
      <c r="C122" s="41">
        <v>306.89999999999998</v>
      </c>
      <c r="D122" s="61">
        <v>306.89999999999998</v>
      </c>
      <c r="E122" s="61">
        <v>306.89999999999998</v>
      </c>
      <c r="F122" s="42">
        <v>306.89999999999998</v>
      </c>
      <c r="G122" s="43">
        <v>0</v>
      </c>
      <c r="H122" s="43">
        <v>0</v>
      </c>
      <c r="I122" s="44">
        <v>173521</v>
      </c>
      <c r="J122" s="62">
        <v>47943852.299999997</v>
      </c>
      <c r="K122" s="46">
        <v>-3.2573289902282365E-4</v>
      </c>
      <c r="V122" s="7" t="str">
        <f t="shared" si="21"/>
        <v>TRANSPOWER</v>
      </c>
      <c r="W122" s="52">
        <f t="shared" si="24"/>
        <v>0</v>
      </c>
      <c r="X122" s="52">
        <f t="shared" si="25"/>
        <v>-3.2573289902282365E-4</v>
      </c>
      <c r="Y122" s="53">
        <f t="shared" si="22"/>
        <v>173521</v>
      </c>
      <c r="Z122" s="53">
        <f t="shared" si="23"/>
        <v>47943852.299999997</v>
      </c>
    </row>
    <row r="123" spans="2:34" x14ac:dyDescent="0.3">
      <c r="B123" s="60" t="s">
        <v>144</v>
      </c>
      <c r="C123" s="41">
        <v>4.7300000000000004</v>
      </c>
      <c r="D123" s="41">
        <v>4.7300000000000004</v>
      </c>
      <c r="E123" s="41">
        <v>4.7300000000000004</v>
      </c>
      <c r="F123" s="42">
        <v>4.7300000000000004</v>
      </c>
      <c r="G123" s="43">
        <v>0</v>
      </c>
      <c r="H123" s="43">
        <v>0</v>
      </c>
      <c r="I123" s="44">
        <v>50757</v>
      </c>
      <c r="J123" s="62">
        <v>219840.68</v>
      </c>
      <c r="K123" s="46">
        <v>7.0135746606335037E-2</v>
      </c>
      <c r="V123" s="7" t="str">
        <f t="shared" si="21"/>
        <v>TRIPPLEG</v>
      </c>
      <c r="W123" s="52">
        <f t="shared" si="24"/>
        <v>0</v>
      </c>
      <c r="X123" s="52">
        <f t="shared" si="25"/>
        <v>7.0135746606335037E-2</v>
      </c>
      <c r="Y123" s="53">
        <f t="shared" si="22"/>
        <v>50757</v>
      </c>
      <c r="Z123" s="53">
        <f t="shared" si="23"/>
        <v>219840.68</v>
      </c>
    </row>
    <row r="124" spans="2:34" x14ac:dyDescent="0.3">
      <c r="B124" s="60" t="s">
        <v>145</v>
      </c>
      <c r="C124" s="41">
        <v>106.7</v>
      </c>
      <c r="D124" s="41">
        <v>115</v>
      </c>
      <c r="E124" s="41">
        <v>110</v>
      </c>
      <c r="F124" s="42">
        <v>115</v>
      </c>
      <c r="G124" s="43">
        <v>8.2999999999999972</v>
      </c>
      <c r="H124" s="43">
        <v>7.7788191190253011</v>
      </c>
      <c r="I124" s="44">
        <v>7692637</v>
      </c>
      <c r="J124" s="62">
        <v>867679674.89999998</v>
      </c>
      <c r="K124" s="46">
        <v>0.26373626373626369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UACN</v>
      </c>
      <c r="W124" s="52">
        <f t="shared" si="24"/>
        <v>7.7788191190253014E-2</v>
      </c>
      <c r="X124" s="52">
        <f t="shared" si="25"/>
        <v>0.26373626373626369</v>
      </c>
      <c r="Y124" s="53">
        <f t="shared" si="22"/>
        <v>7692637</v>
      </c>
      <c r="Z124" s="53">
        <f t="shared" si="23"/>
        <v>867679674.89999998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47.05</v>
      </c>
      <c r="D125" s="41">
        <v>47.6</v>
      </c>
      <c r="E125" s="41">
        <v>47.2</v>
      </c>
      <c r="F125" s="42">
        <v>47.6</v>
      </c>
      <c r="G125" s="43">
        <v>0.55000000000000426</v>
      </c>
      <c r="H125" s="43">
        <v>1.1689691817215819</v>
      </c>
      <c r="I125" s="44">
        <v>29716524</v>
      </c>
      <c r="J125" s="62">
        <v>1407779438.75</v>
      </c>
      <c r="K125" s="46">
        <v>0.14285714285714302</v>
      </c>
      <c r="V125" s="7" t="str">
        <f t="shared" si="21"/>
        <v>UBA</v>
      </c>
      <c r="W125" s="52">
        <f t="shared" si="24"/>
        <v>1.168969181721582E-2</v>
      </c>
      <c r="X125" s="52">
        <f t="shared" si="25"/>
        <v>0.14285714285714302</v>
      </c>
      <c r="Y125" s="53">
        <f t="shared" si="22"/>
        <v>29716524</v>
      </c>
      <c r="Z125" s="53">
        <f t="shared" si="23"/>
        <v>1407779438.75</v>
      </c>
    </row>
    <row r="126" spans="2:34" x14ac:dyDescent="0.3">
      <c r="B126" s="60" t="s">
        <v>147</v>
      </c>
      <c r="C126" s="41">
        <v>18.5</v>
      </c>
      <c r="D126" s="41">
        <v>18.5</v>
      </c>
      <c r="E126" s="41">
        <v>18.100000000000001</v>
      </c>
      <c r="F126" s="42">
        <v>18.3</v>
      </c>
      <c r="G126" s="43">
        <v>-0.19999999999999929</v>
      </c>
      <c r="H126" s="43">
        <v>-1.0810810810810774</v>
      </c>
      <c r="I126" s="44">
        <v>17669832</v>
      </c>
      <c r="J126" s="62">
        <v>321625754.94999999</v>
      </c>
      <c r="K126" s="46">
        <v>-2.1390374331550777E-2</v>
      </c>
      <c r="V126" s="7" t="str">
        <f t="shared" si="21"/>
        <v>UCAP</v>
      </c>
      <c r="W126" s="52">
        <f t="shared" si="24"/>
        <v>-1.0810810810810773E-2</v>
      </c>
      <c r="X126" s="52">
        <f t="shared" si="25"/>
        <v>-2.1390374331550777E-2</v>
      </c>
      <c r="Y126" s="53">
        <f t="shared" si="22"/>
        <v>17669832</v>
      </c>
      <c r="Z126" s="53">
        <f t="shared" si="23"/>
        <v>321625754.94999999</v>
      </c>
    </row>
    <row r="127" spans="2:34" x14ac:dyDescent="0.3">
      <c r="B127" s="60" t="s">
        <v>148</v>
      </c>
      <c r="C127" s="41">
        <v>76.150000000000006</v>
      </c>
      <c r="D127" s="41">
        <v>76.150000000000006</v>
      </c>
      <c r="E127" s="41">
        <v>76.150000000000006</v>
      </c>
      <c r="F127" s="42">
        <v>76.150000000000006</v>
      </c>
      <c r="G127" s="43">
        <v>0</v>
      </c>
      <c r="H127" s="43">
        <v>0</v>
      </c>
      <c r="I127" s="44">
        <v>90653</v>
      </c>
      <c r="J127" s="62">
        <v>6669839.7000000002</v>
      </c>
      <c r="K127" s="46">
        <v>0.46865959498553522</v>
      </c>
      <c r="V127" s="7" t="str">
        <f t="shared" si="21"/>
        <v>UHOMREIT</v>
      </c>
      <c r="W127" s="52">
        <f t="shared" si="24"/>
        <v>0</v>
      </c>
      <c r="X127" s="52">
        <f t="shared" si="25"/>
        <v>0.46865959498553522</v>
      </c>
      <c r="Y127" s="53">
        <f t="shared" si="22"/>
        <v>90653</v>
      </c>
      <c r="Z127" s="53">
        <f t="shared" si="23"/>
        <v>6669839.7000000002</v>
      </c>
    </row>
    <row r="128" spans="2:34" x14ac:dyDescent="0.3">
      <c r="B128" s="60" t="s">
        <v>149</v>
      </c>
      <c r="C128" s="41">
        <v>94.9</v>
      </c>
      <c r="D128" s="41">
        <v>94.9</v>
      </c>
      <c r="E128" s="41">
        <v>94.9</v>
      </c>
      <c r="F128" s="42">
        <v>94.9</v>
      </c>
      <c r="G128" s="43">
        <v>0</v>
      </c>
      <c r="H128" s="43">
        <v>0</v>
      </c>
      <c r="I128" s="44">
        <v>197866</v>
      </c>
      <c r="J128" s="62">
        <v>19449264.699999999</v>
      </c>
      <c r="K128" s="46">
        <v>0.31805555555555554</v>
      </c>
      <c r="V128" s="7" t="str">
        <f t="shared" si="21"/>
        <v>UNILEVER</v>
      </c>
      <c r="W128" s="52">
        <f t="shared" si="24"/>
        <v>0</v>
      </c>
      <c r="X128" s="52">
        <f t="shared" si="25"/>
        <v>0.31805555555555554</v>
      </c>
      <c r="Y128" s="53">
        <f t="shared" si="22"/>
        <v>197866</v>
      </c>
      <c r="Z128" s="53">
        <f t="shared" si="23"/>
        <v>19449264.699999999</v>
      </c>
    </row>
    <row r="129" spans="2:34" x14ac:dyDescent="0.3">
      <c r="B129" s="60" t="s">
        <v>150</v>
      </c>
      <c r="C129" s="41">
        <v>16.600000000000001</v>
      </c>
      <c r="D129" s="41">
        <v>14.95</v>
      </c>
      <c r="E129" s="41">
        <v>14.95</v>
      </c>
      <c r="F129" s="42">
        <v>14.95</v>
      </c>
      <c r="G129" s="43">
        <v>-1.6500000000000021</v>
      </c>
      <c r="H129" s="43">
        <v>-9.93975903614459</v>
      </c>
      <c r="I129" s="44">
        <v>735756</v>
      </c>
      <c r="J129" s="62">
        <v>11015566.449999999</v>
      </c>
      <c r="K129" s="46">
        <v>1.1666666666666665</v>
      </c>
      <c r="V129" s="7" t="str">
        <f t="shared" si="21"/>
        <v>UNIONDICON</v>
      </c>
      <c r="W129" s="52">
        <f t="shared" si="24"/>
        <v>-9.9397590361445895E-2</v>
      </c>
      <c r="X129" s="52">
        <f t="shared" si="25"/>
        <v>1.1666666666666665</v>
      </c>
      <c r="Y129" s="53">
        <f t="shared" si="22"/>
        <v>735756</v>
      </c>
      <c r="Z129" s="53">
        <f t="shared" si="23"/>
        <v>11015566.449999999</v>
      </c>
    </row>
    <row r="130" spans="2:34" x14ac:dyDescent="0.3">
      <c r="B130" s="60" t="s">
        <v>151</v>
      </c>
      <c r="C130" s="41">
        <v>1.35</v>
      </c>
      <c r="D130" s="41">
        <v>1.4</v>
      </c>
      <c r="E130" s="41">
        <v>1.22</v>
      </c>
      <c r="F130" s="42">
        <v>1.35</v>
      </c>
      <c r="G130" s="43">
        <v>0</v>
      </c>
      <c r="H130" s="43">
        <v>0</v>
      </c>
      <c r="I130" s="44">
        <v>48358215</v>
      </c>
      <c r="J130" s="62">
        <v>61374538.93</v>
      </c>
      <c r="K130" s="46">
        <v>0.11570247933884303</v>
      </c>
      <c r="V130" s="7" t="str">
        <f t="shared" si="21"/>
        <v>UNIVINSURE</v>
      </c>
      <c r="W130" s="52">
        <f t="shared" si="24"/>
        <v>0</v>
      </c>
      <c r="X130" s="52">
        <f t="shared" si="25"/>
        <v>0.11570247933884303</v>
      </c>
      <c r="Y130" s="53">
        <f t="shared" si="22"/>
        <v>48358215</v>
      </c>
      <c r="Z130" s="53">
        <f t="shared" si="23"/>
        <v>61374538.93</v>
      </c>
    </row>
    <row r="131" spans="2:34" x14ac:dyDescent="0.3">
      <c r="B131" s="60" t="s">
        <v>152</v>
      </c>
      <c r="C131" s="41">
        <v>5.05</v>
      </c>
      <c r="D131" s="41">
        <v>5.15</v>
      </c>
      <c r="E131" s="41">
        <v>5</v>
      </c>
      <c r="F131" s="42">
        <v>5.15</v>
      </c>
      <c r="G131" s="43">
        <v>0.10000000000000053</v>
      </c>
      <c r="H131" s="43">
        <v>1.9801980198019911</v>
      </c>
      <c r="I131" s="44">
        <v>3702327</v>
      </c>
      <c r="J131" s="62">
        <v>18882705.300000001</v>
      </c>
      <c r="K131" s="46">
        <v>5.1020408163265252E-2</v>
      </c>
      <c r="V131" s="7" t="str">
        <f t="shared" si="21"/>
        <v>UPDC</v>
      </c>
      <c r="W131" s="52">
        <f t="shared" si="24"/>
        <v>1.980198019801991E-2</v>
      </c>
      <c r="X131" s="52">
        <f t="shared" si="25"/>
        <v>5.1020408163265252E-2</v>
      </c>
      <c r="Y131" s="53">
        <f t="shared" si="22"/>
        <v>3702327</v>
      </c>
      <c r="Z131" s="53">
        <f t="shared" si="23"/>
        <v>18882705.300000001</v>
      </c>
    </row>
    <row r="132" spans="2:34" x14ac:dyDescent="0.3">
      <c r="B132" s="60" t="s">
        <v>153</v>
      </c>
      <c r="C132" s="41">
        <v>7.6</v>
      </c>
      <c r="D132" s="41">
        <v>7.6</v>
      </c>
      <c r="E132" s="41">
        <v>7.5</v>
      </c>
      <c r="F132" s="42">
        <v>7.5</v>
      </c>
      <c r="G132" s="43">
        <v>-9.9999999999999645E-2</v>
      </c>
      <c r="H132" s="43">
        <v>-1.315789473684206</v>
      </c>
      <c r="I132" s="44">
        <v>3879920</v>
      </c>
      <c r="J132" s="62">
        <v>29355724.850000001</v>
      </c>
      <c r="K132" s="46">
        <v>8.6956521739130377E-2</v>
      </c>
      <c r="V132" s="7" t="str">
        <f t="shared" si="21"/>
        <v>UPDCREIT</v>
      </c>
      <c r="W132" s="52">
        <f t="shared" si="24"/>
        <v>-1.3157894736842059E-2</v>
      </c>
      <c r="X132" s="52">
        <f t="shared" si="25"/>
        <v>8.6956521739130377E-2</v>
      </c>
      <c r="Y132" s="53">
        <f t="shared" si="22"/>
        <v>3879920</v>
      </c>
      <c r="Z132" s="53">
        <f t="shared" si="23"/>
        <v>29355724.850000001</v>
      </c>
    </row>
    <row r="133" spans="2:34" x14ac:dyDescent="0.3">
      <c r="B133" s="60" t="s">
        <v>154</v>
      </c>
      <c r="C133" s="41">
        <v>5.85</v>
      </c>
      <c r="D133" s="41">
        <v>5.85</v>
      </c>
      <c r="E133" s="41">
        <v>5.85</v>
      </c>
      <c r="F133" s="42">
        <v>5.85</v>
      </c>
      <c r="G133" s="43">
        <v>0</v>
      </c>
      <c r="H133" s="43">
        <v>0</v>
      </c>
      <c r="I133" s="44">
        <v>358598</v>
      </c>
      <c r="J133" s="62">
        <v>2142017.5</v>
      </c>
      <c r="K133" s="46">
        <v>-2.5000000000000022E-2</v>
      </c>
      <c r="V133" s="7" t="str">
        <f t="shared" si="21"/>
        <v>UPL</v>
      </c>
      <c r="W133" s="52">
        <f t="shared" si="24"/>
        <v>0</v>
      </c>
      <c r="X133" s="52">
        <f t="shared" si="25"/>
        <v>-2.5000000000000022E-2</v>
      </c>
      <c r="Y133" s="53">
        <f t="shared" si="22"/>
        <v>358598</v>
      </c>
      <c r="Z133" s="53">
        <f t="shared" si="23"/>
        <v>2142017.5</v>
      </c>
    </row>
    <row r="134" spans="2:34" x14ac:dyDescent="0.3">
      <c r="B134" s="60" t="s">
        <v>155</v>
      </c>
      <c r="C134" s="41">
        <v>2.2999999999999998</v>
      </c>
      <c r="D134" s="41">
        <v>2.44</v>
      </c>
      <c r="E134" s="41">
        <v>2.2599999999999998</v>
      </c>
      <c r="F134" s="42">
        <v>2.29</v>
      </c>
      <c r="G134" s="43">
        <v>-9.9999999999997868E-3</v>
      </c>
      <c r="H134" s="43">
        <v>-0.43478260869564289</v>
      </c>
      <c r="I134" s="44">
        <v>56418738</v>
      </c>
      <c r="J134" s="62">
        <v>130015054.33</v>
      </c>
      <c r="K134" s="46">
        <v>0.33918128654970769</v>
      </c>
      <c r="V134" s="7" t="str">
        <f t="shared" si="21"/>
        <v>VERITASKAP</v>
      </c>
      <c r="W134" s="52">
        <f t="shared" si="24"/>
        <v>-4.347826086956429E-3</v>
      </c>
      <c r="X134" s="52">
        <f t="shared" si="25"/>
        <v>0.33918128654970769</v>
      </c>
      <c r="Y134" s="53">
        <f t="shared" si="22"/>
        <v>56418738</v>
      </c>
      <c r="Z134" s="53">
        <f t="shared" si="23"/>
        <v>130015054.33</v>
      </c>
    </row>
    <row r="135" spans="2:34" x14ac:dyDescent="0.3">
      <c r="B135" s="60" t="s">
        <v>156</v>
      </c>
      <c r="C135" s="41">
        <v>11.45</v>
      </c>
      <c r="D135" s="41">
        <v>11.5</v>
      </c>
      <c r="E135" s="41">
        <v>11.45</v>
      </c>
      <c r="F135" s="42">
        <v>11.5</v>
      </c>
      <c r="G135" s="43">
        <v>5.0000000000000711E-2</v>
      </c>
      <c r="H135" s="43">
        <v>0.43668122270742982</v>
      </c>
      <c r="I135" s="44">
        <v>3283419</v>
      </c>
      <c r="J135" s="62">
        <v>37627663.5</v>
      </c>
      <c r="K135" s="46">
        <v>4.5454545454545414E-2</v>
      </c>
      <c r="V135" s="7" t="str">
        <f t="shared" si="21"/>
        <v>VFDGROUP</v>
      </c>
      <c r="W135" s="52">
        <f t="shared" si="24"/>
        <v>4.366812227074298E-3</v>
      </c>
      <c r="X135" s="52">
        <f t="shared" si="25"/>
        <v>4.5454545454545414E-2</v>
      </c>
      <c r="Y135" s="53">
        <f t="shared" si="22"/>
        <v>3283419</v>
      </c>
      <c r="Z135" s="53">
        <f t="shared" si="23"/>
        <v>37627663.5</v>
      </c>
    </row>
    <row r="136" spans="2:34" x14ac:dyDescent="0.3">
      <c r="B136" s="60" t="s">
        <v>157</v>
      </c>
      <c r="C136" s="41">
        <v>119</v>
      </c>
      <c r="D136" s="41">
        <v>110</v>
      </c>
      <c r="E136" s="41">
        <v>110</v>
      </c>
      <c r="F136" s="42">
        <v>110</v>
      </c>
      <c r="G136" s="43">
        <v>-9</v>
      </c>
      <c r="H136" s="43">
        <v>-7.5630252100840334</v>
      </c>
      <c r="I136" s="44">
        <v>729869</v>
      </c>
      <c r="J136" s="62">
        <v>81278948.900000006</v>
      </c>
      <c r="K136" s="46">
        <v>0.19565217391304346</v>
      </c>
      <c r="V136" s="7" t="str">
        <f t="shared" si="21"/>
        <v>VITAFOAM</v>
      </c>
      <c r="W136" s="52">
        <f t="shared" si="24"/>
        <v>-7.5630252100840331E-2</v>
      </c>
      <c r="X136" s="52">
        <f t="shared" si="25"/>
        <v>0.19565217391304346</v>
      </c>
      <c r="Y136" s="53">
        <f t="shared" si="22"/>
        <v>729869</v>
      </c>
      <c r="Z136" s="53">
        <f t="shared" si="23"/>
        <v>81278948.900000006</v>
      </c>
    </row>
    <row r="137" spans="2:34" x14ac:dyDescent="0.3">
      <c r="B137" s="60" t="s">
        <v>158</v>
      </c>
      <c r="C137" s="41">
        <v>210</v>
      </c>
      <c r="D137" s="41">
        <v>210</v>
      </c>
      <c r="E137" s="41">
        <v>210</v>
      </c>
      <c r="F137" s="42">
        <v>210</v>
      </c>
      <c r="G137" s="43">
        <v>0</v>
      </c>
      <c r="H137" s="43">
        <v>0</v>
      </c>
      <c r="I137" s="44">
        <v>2490307</v>
      </c>
      <c r="J137" s="62">
        <v>512301520.80000001</v>
      </c>
      <c r="K137" s="46">
        <v>0.5613382899628252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6">IF(ISTEXT(B137),B137,"")</f>
        <v>WAPCO</v>
      </c>
      <c r="W137" s="52">
        <f t="shared" si="24"/>
        <v>0</v>
      </c>
      <c r="X137" s="52">
        <f t="shared" si="25"/>
        <v>0.5613382899628252</v>
      </c>
      <c r="Y137" s="53">
        <f t="shared" ref="Y137:Y140" si="27">IF(ISTEXT(B137),I137,"")</f>
        <v>2490307</v>
      </c>
      <c r="Z137" s="53">
        <f t="shared" ref="Z137:Z140" si="28">IF(ISTEXT(B137),J137,"")</f>
        <v>512301520.80000001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3.5</v>
      </c>
      <c r="D138" s="41">
        <v>3.5</v>
      </c>
      <c r="E138" s="41">
        <v>3.5</v>
      </c>
      <c r="F138" s="42">
        <v>3.5</v>
      </c>
      <c r="G138" s="43">
        <v>0</v>
      </c>
      <c r="H138" s="43">
        <v>0</v>
      </c>
      <c r="I138" s="44">
        <v>907294</v>
      </c>
      <c r="J138" s="62">
        <v>3156257.23</v>
      </c>
      <c r="K138" s="46">
        <v>7.6923076923076872E-2</v>
      </c>
      <c r="V138" s="7" t="str">
        <f t="shared" si="26"/>
        <v>WAPIC</v>
      </c>
      <c r="W138" s="52">
        <f t="shared" ref="W138:W140" si="29">IF(ISTEXT(B138),H138,"")/100</f>
        <v>0</v>
      </c>
      <c r="X138" s="52">
        <f t="shared" ref="X138:X140" si="30">IF(ISTEXT(B138),K138,"")</f>
        <v>7.6923076923076872E-2</v>
      </c>
      <c r="Y138" s="53">
        <f t="shared" si="27"/>
        <v>907294</v>
      </c>
      <c r="Z138" s="53">
        <f t="shared" si="28"/>
        <v>3156257.23</v>
      </c>
    </row>
    <row r="139" spans="2:34" x14ac:dyDescent="0.3">
      <c r="B139" s="60" t="s">
        <v>160</v>
      </c>
      <c r="C139" s="41">
        <v>27.9</v>
      </c>
      <c r="D139" s="41">
        <v>27.95</v>
      </c>
      <c r="E139" s="41">
        <v>27.6</v>
      </c>
      <c r="F139" s="42">
        <v>27.8</v>
      </c>
      <c r="G139" s="43">
        <v>-9.9999999999997868E-2</v>
      </c>
      <c r="H139" s="43">
        <v>-0.35842293906809275</v>
      </c>
      <c r="I139" s="44">
        <v>13375293</v>
      </c>
      <c r="J139" s="62">
        <v>372580027.25</v>
      </c>
      <c r="K139" s="46">
        <v>0.36274509803921573</v>
      </c>
      <c r="V139" s="7" t="str">
        <f t="shared" si="26"/>
        <v>WEMABANK</v>
      </c>
      <c r="W139" s="52">
        <f t="shared" si="29"/>
        <v>-3.5842293906809277E-3</v>
      </c>
      <c r="X139" s="52">
        <f t="shared" si="30"/>
        <v>0.36274509803921573</v>
      </c>
      <c r="Y139" s="53">
        <f t="shared" si="27"/>
        <v>13375293</v>
      </c>
      <c r="Z139" s="53">
        <f t="shared" si="28"/>
        <v>372580027.25</v>
      </c>
    </row>
    <row r="140" spans="2:34" x14ac:dyDescent="0.3">
      <c r="B140" s="60" t="s">
        <v>161</v>
      </c>
      <c r="C140" s="41">
        <v>92</v>
      </c>
      <c r="D140" s="41">
        <v>92.7</v>
      </c>
      <c r="E140" s="41">
        <v>92</v>
      </c>
      <c r="F140" s="42">
        <v>92</v>
      </c>
      <c r="G140" s="43">
        <v>0</v>
      </c>
      <c r="H140" s="43">
        <v>0</v>
      </c>
      <c r="I140" s="44">
        <v>47625643</v>
      </c>
      <c r="J140" s="62">
        <v>4388625582.0500002</v>
      </c>
      <c r="K140" s="46">
        <v>0.48867313915857613</v>
      </c>
      <c r="V140" s="7" t="str">
        <f t="shared" si="26"/>
        <v>ZENITHBANK</v>
      </c>
      <c r="W140" s="52">
        <f t="shared" si="29"/>
        <v>0</v>
      </c>
      <c r="X140" s="52">
        <f t="shared" si="30"/>
        <v>0.48867313915857613</v>
      </c>
      <c r="Y140" s="53">
        <f t="shared" si="27"/>
        <v>47625643</v>
      </c>
      <c r="Z140" s="53">
        <f t="shared" si="28"/>
        <v>4388625582.0500002</v>
      </c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9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40:J140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2026-03-04T13:45:27Z</dcterms:created>
  <dcterms:modified xsi:type="dcterms:W3CDTF">2026-03-04T13:46:09Z</dcterms:modified>
</cp:coreProperties>
</file>