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6DD501FE-DE29-43BA-84A0-0349558A6322}" xr6:coauthVersionLast="47" xr6:coauthVersionMax="47" xr10:uidLastSave="{00000000-0000-0000-0000-000000000000}"/>
  <bookViews>
    <workbookView xWindow="-108" yWindow="-108" windowWidth="23256" windowHeight="12456" xr2:uid="{1CD02797-AF4A-4B56-B59C-4D44A163469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V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W118" i="1"/>
  <c r="V118" i="1"/>
  <c r="X118" i="1"/>
  <c r="Z117" i="1"/>
  <c r="Y117" i="1"/>
  <c r="X117" i="1"/>
  <c r="V117" i="1"/>
  <c r="W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W110" i="1"/>
  <c r="V110" i="1"/>
  <c r="X110" i="1"/>
  <c r="Z109" i="1"/>
  <c r="Y109" i="1"/>
  <c r="X109" i="1"/>
  <c r="V109" i="1"/>
  <c r="W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W102" i="1"/>
  <c r="V102" i="1"/>
  <c r="X102" i="1"/>
  <c r="Z101" i="1"/>
  <c r="Y101" i="1"/>
  <c r="X101" i="1"/>
  <c r="V101" i="1"/>
  <c r="W101" i="1"/>
  <c r="Z100" i="1"/>
  <c r="Y100" i="1"/>
  <c r="X100" i="1"/>
  <c r="W100" i="1"/>
  <c r="V100" i="1"/>
  <c r="Z99" i="1"/>
  <c r="Y99" i="1"/>
  <c r="X99" i="1"/>
  <c r="W99" i="1"/>
  <c r="V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W94" i="1"/>
  <c r="V94" i="1"/>
  <c r="X94" i="1"/>
  <c r="Z93" i="1"/>
  <c r="Y93" i="1"/>
  <c r="X93" i="1"/>
  <c r="V93" i="1"/>
  <c r="W93" i="1"/>
  <c r="Z92" i="1"/>
  <c r="Y92" i="1"/>
  <c r="X92" i="1"/>
  <c r="W92" i="1"/>
  <c r="V92" i="1"/>
  <c r="Z91" i="1"/>
  <c r="Y91" i="1"/>
  <c r="X91" i="1"/>
  <c r="W91" i="1"/>
  <c r="V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W86" i="1"/>
  <c r="V86" i="1"/>
  <c r="X86" i="1"/>
  <c r="Z85" i="1"/>
  <c r="Y85" i="1"/>
  <c r="X85" i="1"/>
  <c r="V85" i="1"/>
  <c r="W85" i="1"/>
  <c r="Z84" i="1"/>
  <c r="Y84" i="1"/>
  <c r="X84" i="1"/>
  <c r="W84" i="1"/>
  <c r="V84" i="1"/>
  <c r="Z83" i="1"/>
  <c r="Y83" i="1"/>
  <c r="X83" i="1"/>
  <c r="W83" i="1"/>
  <c r="V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W78" i="1"/>
  <c r="V78" i="1"/>
  <c r="X78" i="1"/>
  <c r="Z77" i="1"/>
  <c r="Y77" i="1"/>
  <c r="X77" i="1"/>
  <c r="V77" i="1"/>
  <c r="W77" i="1"/>
  <c r="Z76" i="1"/>
  <c r="Y76" i="1"/>
  <c r="X76" i="1"/>
  <c r="W76" i="1"/>
  <c r="V76" i="1"/>
  <c r="Z75" i="1"/>
  <c r="Y75" i="1"/>
  <c r="X75" i="1"/>
  <c r="W75" i="1"/>
  <c r="V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W70" i="1"/>
  <c r="V70" i="1"/>
  <c r="X70" i="1"/>
  <c r="Z69" i="1"/>
  <c r="Y69" i="1"/>
  <c r="X69" i="1"/>
  <c r="V69" i="1"/>
  <c r="W69" i="1"/>
  <c r="Z68" i="1"/>
  <c r="Y68" i="1"/>
  <c r="X68" i="1"/>
  <c r="W68" i="1"/>
  <c r="V68" i="1"/>
  <c r="Z67" i="1"/>
  <c r="Y67" i="1"/>
  <c r="X67" i="1"/>
  <c r="W67" i="1"/>
  <c r="V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W62" i="1"/>
  <c r="V62" i="1"/>
  <c r="X62" i="1"/>
  <c r="Z61" i="1"/>
  <c r="Y61" i="1"/>
  <c r="X61" i="1"/>
  <c r="V61" i="1"/>
  <c r="W61" i="1"/>
  <c r="Z60" i="1"/>
  <c r="Y60" i="1"/>
  <c r="X60" i="1"/>
  <c r="W60" i="1"/>
  <c r="V60" i="1"/>
  <c r="Z59" i="1"/>
  <c r="Y59" i="1"/>
  <c r="X59" i="1"/>
  <c r="W59" i="1"/>
  <c r="V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O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W13" i="1"/>
  <c r="V13" i="1"/>
  <c r="Z12" i="1"/>
  <c r="Y12" i="1"/>
  <c r="X12" i="1"/>
  <c r="W12" i="1"/>
  <c r="V12" i="1"/>
  <c r="Z11" i="1"/>
  <c r="Y11" i="1"/>
  <c r="V11" i="1"/>
  <c r="X11" i="1"/>
  <c r="W11" i="1"/>
  <c r="Z10" i="1"/>
  <c r="Y10" i="1"/>
  <c r="AQ17" i="1" s="1"/>
  <c r="AP17" i="1" s="1"/>
  <c r="X10" i="1"/>
  <c r="V10" i="1"/>
  <c r="W10" i="1"/>
  <c r="Z9" i="1"/>
  <c r="Y9" i="1"/>
  <c r="V9" i="1"/>
  <c r="X9" i="1"/>
  <c r="T8" i="1"/>
  <c r="P8" i="1"/>
  <c r="AT14" i="1" l="1"/>
  <c r="AS14" i="1" s="1"/>
  <c r="AQ14" i="1"/>
  <c r="AP14" i="1" s="1"/>
  <c r="AQ9" i="1"/>
  <c r="AP9" i="1" s="1"/>
  <c r="AN18" i="1"/>
  <c r="AM18" i="1" s="1"/>
  <c r="AN17" i="1"/>
  <c r="AM17" i="1" s="1"/>
  <c r="AK15" i="1"/>
  <c r="AJ15" i="1" s="1"/>
  <c r="AN9" i="1"/>
  <c r="AM9" i="1" s="1"/>
  <c r="AN14" i="1"/>
  <c r="AM14" i="1" s="1"/>
  <c r="AK12" i="1"/>
  <c r="AJ12" i="1" s="1"/>
  <c r="AN13" i="1"/>
  <c r="AM13" i="1" s="1"/>
  <c r="AK17" i="1"/>
  <c r="AJ17" i="1" s="1"/>
  <c r="AN11" i="1"/>
  <c r="AM11" i="1" s="1"/>
  <c r="AK9" i="1"/>
  <c r="AJ9" i="1" s="1"/>
  <c r="AK14" i="1"/>
  <c r="AJ14" i="1" s="1"/>
  <c r="AK11" i="1"/>
  <c r="AJ11" i="1" s="1"/>
  <c r="AN16" i="1"/>
  <c r="AM16" i="1" s="1"/>
  <c r="AK16" i="1"/>
  <c r="AJ16" i="1" s="1"/>
  <c r="AN12" i="1"/>
  <c r="AM12" i="1" s="1"/>
  <c r="AK10" i="1"/>
  <c r="AJ10" i="1" s="1"/>
  <c r="AN10" i="1"/>
  <c r="AM10" i="1" s="1"/>
  <c r="AK13" i="1"/>
  <c r="AJ13" i="1" s="1"/>
  <c r="AN15" i="1"/>
  <c r="AM15" i="1" s="1"/>
  <c r="AK18" i="1"/>
  <c r="AJ18" i="1" s="1"/>
  <c r="N21" i="1"/>
  <c r="Q21" i="1" s="1"/>
  <c r="P21" i="1"/>
  <c r="W9" i="1"/>
  <c r="AQ11" i="1"/>
  <c r="AP11" i="1" s="1"/>
  <c r="AQ16" i="1"/>
  <c r="AP16" i="1" s="1"/>
  <c r="AQ10" i="1"/>
  <c r="AP10" i="1" s="1"/>
  <c r="AQ15" i="1"/>
  <c r="AP15" i="1" s="1"/>
  <c r="AQ13" i="1"/>
  <c r="AP13" i="1" s="1"/>
  <c r="AQ18" i="1"/>
  <c r="AP18" i="1" s="1"/>
  <c r="AQ12" i="1"/>
  <c r="AP12" i="1" s="1"/>
  <c r="AT13" i="1"/>
  <c r="AS13" i="1" s="1"/>
  <c r="AT11" i="1"/>
  <c r="AS11" i="1" s="1"/>
  <c r="AT16" i="1"/>
  <c r="AS16" i="1" s="1"/>
  <c r="AT9" i="1"/>
  <c r="AS9" i="1" s="1"/>
  <c r="AT17" i="1"/>
  <c r="AS17" i="1" s="1"/>
  <c r="AT15" i="1"/>
  <c r="AS15" i="1" s="1"/>
  <c r="AT18" i="1"/>
  <c r="AS18" i="1" s="1"/>
  <c r="AT12" i="1"/>
  <c r="AS12" i="1" s="1"/>
  <c r="AT10" i="1"/>
  <c r="AS10" i="1" s="1"/>
  <c r="AE14" i="1" l="1"/>
  <c r="AD14" i="1" s="1"/>
  <c r="AC12" i="1"/>
  <c r="AE11" i="1"/>
  <c r="AD11" i="1" s="1"/>
  <c r="AC11" i="1"/>
  <c r="AC16" i="1"/>
  <c r="AC13" i="1"/>
  <c r="AB13" i="1" s="1" a="1"/>
  <c r="AB13" i="1" s="1"/>
  <c r="AC17" i="1"/>
  <c r="AC9" i="1"/>
  <c r="AB9" i="1" s="1" a="1"/>
  <c r="AB9" i="1" s="1"/>
  <c r="AE13" i="1"/>
  <c r="AD13" i="1" s="1"/>
  <c r="AE18" i="1"/>
  <c r="AD18" i="1" s="1"/>
  <c r="AE15" i="1"/>
  <c r="AD15" i="1" s="1"/>
  <c r="AE16" i="1"/>
  <c r="AD16" i="1" s="1"/>
  <c r="AC14" i="1"/>
  <c r="AE10" i="1"/>
  <c r="AD10" i="1" s="1"/>
  <c r="AH5" i="1"/>
  <c r="AC10" i="1"/>
  <c r="AB10" i="1" s="1" a="1"/>
  <c r="AB10" i="1" s="1"/>
  <c r="AC15" i="1"/>
  <c r="AE17" i="1"/>
  <c r="AD17" i="1" s="1"/>
  <c r="AE12" i="1"/>
  <c r="AD12" i="1" s="1"/>
  <c r="AE9" i="1"/>
  <c r="AD9" i="1" s="1"/>
  <c r="AC18" i="1"/>
  <c r="AH13" i="1" l="1"/>
  <c r="AH10" i="1"/>
  <c r="AH17" i="1"/>
  <c r="AH18" i="1"/>
  <c r="AH15" i="1"/>
  <c r="AH12" i="1"/>
  <c r="AH9" i="1"/>
  <c r="AG9" i="1" s="1" a="1"/>
  <c r="AG9" i="1" s="1"/>
  <c r="AH14" i="1"/>
  <c r="AG14" i="1" s="1" a="1"/>
  <c r="AG14" i="1" s="1"/>
  <c r="AH16" i="1"/>
  <c r="AH11" i="1"/>
  <c r="AG11" i="1" s="1" a="1"/>
  <c r="AG11" i="1" s="1"/>
  <c r="AB17" i="1" a="1"/>
  <c r="AB17" i="1" s="1"/>
  <c r="AB14" i="1" a="1"/>
  <c r="AB14" i="1" s="1"/>
  <c r="AB16" i="1" a="1"/>
  <c r="AB16" i="1" s="1"/>
  <c r="AB18" i="1" a="1"/>
  <c r="AB18" i="1" s="1"/>
  <c r="AB11" i="1" a="1"/>
  <c r="AB11" i="1" s="1"/>
  <c r="AB12" i="1" a="1"/>
  <c r="AB12" i="1" s="1"/>
  <c r="AB15" i="1" a="1"/>
  <c r="AB15" i="1" s="1"/>
  <c r="AG10" i="1" l="1" a="1"/>
  <c r="AG10" i="1" s="1"/>
  <c r="AG12" i="1" a="1"/>
  <c r="AG12" i="1" s="1"/>
  <c r="AG15" i="1" a="1"/>
  <c r="AG15" i="1" s="1"/>
  <c r="AG18" i="1" a="1"/>
  <c r="AG18" i="1" s="1"/>
  <c r="AG17" i="1" a="1"/>
  <c r="AG17" i="1" s="1"/>
  <c r="AG16" i="1" a="1"/>
  <c r="AG16" i="1" s="1"/>
  <c r="AG13" i="1" a="1"/>
  <c r="AG13" i="1" s="1"/>
  <c r="N9" i="1" l="1" a="1"/>
  <c r="N14" i="1" s="1"/>
  <c r="N16" i="1" l="1"/>
  <c r="T16" i="1" s="1"/>
  <c r="P16" i="1" s="1"/>
  <c r="N11" i="1"/>
  <c r="N15" i="1"/>
  <c r="O15" i="1" s="1"/>
  <c r="N10" i="1"/>
  <c r="N18" i="1"/>
  <c r="T18" i="1" s="1"/>
  <c r="P18" i="1" s="1"/>
  <c r="N12" i="1"/>
  <c r="O12" i="1" s="1"/>
  <c r="N17" i="1"/>
  <c r="N13" i="1"/>
  <c r="O13" i="1" s="1"/>
  <c r="N9" i="1"/>
  <c r="T15" i="1"/>
  <c r="P15" i="1" s="1"/>
  <c r="O16" i="1"/>
  <c r="O10" i="1"/>
  <c r="T10" i="1"/>
  <c r="P10" i="1" s="1"/>
  <c r="O18" i="1"/>
  <c r="T11" i="1"/>
  <c r="P11" i="1" s="1"/>
  <c r="O11" i="1"/>
  <c r="O17" i="1"/>
  <c r="T17" i="1"/>
  <c r="P17" i="1" s="1"/>
  <c r="T13" i="1"/>
  <c r="P13" i="1" s="1"/>
  <c r="T9" i="1"/>
  <c r="P9" i="1" s="1"/>
  <c r="O9" i="1"/>
  <c r="O14" i="1"/>
  <c r="T14" i="1"/>
  <c r="P14" i="1" s="1"/>
  <c r="T12" i="1" l="1"/>
  <c r="P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<sst xmlns="http://schemas.openxmlformats.org/spreadsheetml/2006/main" count="164" uniqueCount="161">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</sst>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BD3D3D24-2EE8-4486-B4C9-E72BCB3FC761}"/>
    <cellStyle name="Normal" xfId="0" builtinId="0"/>
    <cellStyle name="Percent 2" xfId="2" xr:uid="{DB64BD48-B076-466F-A7B7-0DF561EB9288}"/>
    <cellStyle name="Percent 4" xfId="3" xr:uid="{C30CBE41-4D27-4A4A-92D9-B2094DF76A7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B4988D8-B7E2-46E8-B756-9B8621EAB6E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A585FA9-CFDE-4C3F-A38D-8AFCDC9A64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2F6CCB6-DD95-4812-86D3-2BB112E7884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19A9378-7030-46CA-BAC8-4079789FDB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AB6988D-7918-44A0-8B20-D87D883E8EE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99BBBBC-D576-40F8-B0F9-21048B8B047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C28C284-3F7F-432E-A608-B1C71772E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577431</v>
          </cell>
          <cell r="J44">
            <v>5440903.1500000004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1734942</v>
          </cell>
          <cell r="J45">
            <v>11185345.33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159137</v>
          </cell>
          <cell r="J46">
            <v>1306852.5</v>
          </cell>
        </row>
        <row r="47">
          <cell r="B47" t="str">
            <v>ACCESSCORP</v>
          </cell>
          <cell r="C47">
            <v>25.95</v>
          </cell>
          <cell r="F47">
            <v>25</v>
          </cell>
          <cell r="I47">
            <v>48265839</v>
          </cell>
          <cell r="J47">
            <v>1221554576</v>
          </cell>
        </row>
        <row r="48">
          <cell r="B48" t="str">
            <v>AFRIPRUD</v>
          </cell>
          <cell r="C48">
            <v>15.2</v>
          </cell>
          <cell r="F48">
            <v>15.5</v>
          </cell>
          <cell r="I48">
            <v>4508566</v>
          </cell>
          <cell r="J48">
            <v>70253230.450000003</v>
          </cell>
        </row>
        <row r="49">
          <cell r="B49" t="str">
            <v>AIICO</v>
          </cell>
          <cell r="C49">
            <v>4.2</v>
          </cell>
          <cell r="F49">
            <v>4.1399999999999997</v>
          </cell>
          <cell r="I49">
            <v>15082967</v>
          </cell>
          <cell r="J49">
            <v>62280323.729999997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53</v>
          </cell>
          <cell r="J50">
            <v>132341</v>
          </cell>
        </row>
        <row r="51">
          <cell r="B51" t="str">
            <v>ALEX</v>
          </cell>
          <cell r="C51">
            <v>15.5</v>
          </cell>
          <cell r="F51">
            <v>13.95</v>
          </cell>
          <cell r="I51">
            <v>516509</v>
          </cell>
          <cell r="J51">
            <v>7220002.2999999998</v>
          </cell>
        </row>
        <row r="52">
          <cell r="B52" t="str">
            <v>ARADEL</v>
          </cell>
          <cell r="C52">
            <v>1300.4000000000001</v>
          </cell>
          <cell r="F52">
            <v>1340</v>
          </cell>
          <cell r="I52">
            <v>3883726</v>
          </cell>
          <cell r="J52">
            <v>5071782848.0000038</v>
          </cell>
        </row>
        <row r="53">
          <cell r="B53" t="str">
            <v>AUSTINLAZ</v>
          </cell>
          <cell r="C53">
            <v>4.1500000000000004</v>
          </cell>
          <cell r="F53">
            <v>4.1500000000000004</v>
          </cell>
          <cell r="I53">
            <v>1048754</v>
          </cell>
          <cell r="J53">
            <v>3995205.82</v>
          </cell>
        </row>
        <row r="54">
          <cell r="B54" t="str">
            <v>BERGER</v>
          </cell>
          <cell r="C54">
            <v>66.650000000000006</v>
          </cell>
          <cell r="F54">
            <v>66.650000000000006</v>
          </cell>
          <cell r="I54">
            <v>335524</v>
          </cell>
          <cell r="J54">
            <v>21748749.149999999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169621</v>
          </cell>
          <cell r="J55">
            <v>79257457</v>
          </cell>
        </row>
        <row r="56">
          <cell r="B56" t="str">
            <v>BUACEMENT</v>
          </cell>
          <cell r="C56">
            <v>225</v>
          </cell>
          <cell r="F56">
            <v>225</v>
          </cell>
          <cell r="I56">
            <v>1684155</v>
          </cell>
          <cell r="J56">
            <v>372135223.19999999</v>
          </cell>
        </row>
        <row r="57">
          <cell r="B57" t="str">
            <v>BUAFOODS</v>
          </cell>
          <cell r="C57">
            <v>796.6</v>
          </cell>
          <cell r="F57">
            <v>796.6</v>
          </cell>
          <cell r="I57">
            <v>154347</v>
          </cell>
          <cell r="J57">
            <v>120694978.3</v>
          </cell>
        </row>
        <row r="58">
          <cell r="B58" t="str">
            <v>CADBURY</v>
          </cell>
          <cell r="C58">
            <v>70</v>
          </cell>
          <cell r="F58">
            <v>70</v>
          </cell>
          <cell r="I58">
            <v>728545</v>
          </cell>
          <cell r="J58">
            <v>50195945.700000003</v>
          </cell>
        </row>
        <row r="59">
          <cell r="B59" t="str">
            <v>CAP</v>
          </cell>
          <cell r="C59">
            <v>92.25</v>
          </cell>
          <cell r="F59">
            <v>92.25</v>
          </cell>
          <cell r="I59">
            <v>160086</v>
          </cell>
          <cell r="J59">
            <v>14662940.4</v>
          </cell>
        </row>
        <row r="60">
          <cell r="B60" t="str">
            <v>CAVERTON</v>
          </cell>
          <cell r="C60">
            <v>6.6</v>
          </cell>
          <cell r="F60">
            <v>6.35</v>
          </cell>
          <cell r="I60">
            <v>1233471</v>
          </cell>
          <cell r="J60">
            <v>8003434.0999999996</v>
          </cell>
        </row>
        <row r="61">
          <cell r="B61" t="str">
            <v>CHAMPION</v>
          </cell>
          <cell r="C61">
            <v>17</v>
          </cell>
          <cell r="F61">
            <v>16.350000000000001</v>
          </cell>
          <cell r="I61">
            <v>4966460</v>
          </cell>
          <cell r="J61">
            <v>81457800.599999994</v>
          </cell>
        </row>
        <row r="62">
          <cell r="B62" t="str">
            <v>CHAMS</v>
          </cell>
          <cell r="C62">
            <v>4.05</v>
          </cell>
          <cell r="F62">
            <v>4</v>
          </cell>
          <cell r="I62">
            <v>30072197</v>
          </cell>
          <cell r="J62">
            <v>117625905.7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47944</v>
          </cell>
          <cell r="J63">
            <v>680640</v>
          </cell>
        </row>
        <row r="64">
          <cell r="B64" t="str">
            <v>CILEASING</v>
          </cell>
          <cell r="C64">
            <v>7.3</v>
          </cell>
          <cell r="F64">
            <v>7.3</v>
          </cell>
          <cell r="I64">
            <v>554413</v>
          </cell>
          <cell r="J64">
            <v>4010042.95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556</v>
          </cell>
          <cell r="J65">
            <v>64185</v>
          </cell>
        </row>
        <row r="66">
          <cell r="B66" t="str">
            <v>CONHALLPLC</v>
          </cell>
          <cell r="C66">
            <v>5</v>
          </cell>
          <cell r="F66">
            <v>4.92</v>
          </cell>
          <cell r="I66">
            <v>2277556</v>
          </cell>
          <cell r="J66">
            <v>11249113.65</v>
          </cell>
        </row>
        <row r="67">
          <cell r="B67" t="str">
            <v>CONOIL</v>
          </cell>
          <cell r="C67">
            <v>169</v>
          </cell>
          <cell r="F67">
            <v>185.9</v>
          </cell>
          <cell r="I67">
            <v>1157020</v>
          </cell>
          <cell r="J67">
            <v>215078638</v>
          </cell>
        </row>
        <row r="68">
          <cell r="B68" t="str">
            <v>CORNERST</v>
          </cell>
          <cell r="C68">
            <v>5.95</v>
          </cell>
          <cell r="F68">
            <v>5.5</v>
          </cell>
          <cell r="I68">
            <v>1100408</v>
          </cell>
          <cell r="J68">
            <v>6240804.5700000003</v>
          </cell>
        </row>
        <row r="69">
          <cell r="B69" t="str">
            <v>CUSTODIAN</v>
          </cell>
          <cell r="C69">
            <v>81.900000000000006</v>
          </cell>
          <cell r="F69">
            <v>81.900000000000006</v>
          </cell>
          <cell r="I69">
            <v>1362260</v>
          </cell>
          <cell r="J69">
            <v>105498869.45</v>
          </cell>
        </row>
        <row r="70">
          <cell r="B70" t="str">
            <v>CUTIX</v>
          </cell>
          <cell r="C70">
            <v>3.3</v>
          </cell>
          <cell r="F70">
            <v>3.3</v>
          </cell>
          <cell r="I70">
            <v>17510307</v>
          </cell>
          <cell r="J70">
            <v>57693053.119999997</v>
          </cell>
        </row>
        <row r="71">
          <cell r="B71" t="str">
            <v>CWG</v>
          </cell>
          <cell r="C71">
            <v>21</v>
          </cell>
          <cell r="F71">
            <v>21.95</v>
          </cell>
          <cell r="I71">
            <v>5368187</v>
          </cell>
          <cell r="J71">
            <v>108922019.8</v>
          </cell>
        </row>
        <row r="72">
          <cell r="B72" t="str">
            <v>DAARCOMM</v>
          </cell>
          <cell r="C72">
            <v>2</v>
          </cell>
          <cell r="F72">
            <v>1.83</v>
          </cell>
          <cell r="I72">
            <v>3312364</v>
          </cell>
          <cell r="J72">
            <v>6374305.0999999996</v>
          </cell>
        </row>
        <row r="73">
          <cell r="B73" t="str">
            <v>DANGCEM</v>
          </cell>
          <cell r="C73">
            <v>815</v>
          </cell>
          <cell r="F73">
            <v>815</v>
          </cell>
          <cell r="I73">
            <v>810890</v>
          </cell>
          <cell r="J73">
            <v>658934008.29999995</v>
          </cell>
        </row>
        <row r="74">
          <cell r="B74" t="str">
            <v>DANGSUGAR</v>
          </cell>
          <cell r="C74">
            <v>72.45</v>
          </cell>
          <cell r="F74">
            <v>72.400000000000006</v>
          </cell>
          <cell r="I74">
            <v>7263734</v>
          </cell>
          <cell r="J74">
            <v>523642480.5</v>
          </cell>
        </row>
        <row r="75">
          <cell r="B75" t="str">
            <v>DEAPCAP</v>
          </cell>
          <cell r="C75">
            <v>6.6</v>
          </cell>
          <cell r="F75">
            <v>6.7</v>
          </cell>
          <cell r="I75">
            <v>5366425</v>
          </cell>
          <cell r="J75">
            <v>35872664.359999999</v>
          </cell>
        </row>
        <row r="76">
          <cell r="B76" t="str">
            <v>ELLAHLAKES</v>
          </cell>
          <cell r="C76">
            <v>12.85</v>
          </cell>
          <cell r="F76">
            <v>12.3</v>
          </cell>
          <cell r="I76">
            <v>8755182</v>
          </cell>
          <cell r="J76">
            <v>107460116.40000001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5817</v>
          </cell>
          <cell r="J77">
            <v>215181.5</v>
          </cell>
        </row>
        <row r="78">
          <cell r="B78" t="str">
            <v>ETERNA</v>
          </cell>
          <cell r="C78">
            <v>42.35</v>
          </cell>
          <cell r="F78">
            <v>46.55</v>
          </cell>
          <cell r="I78">
            <v>1367103</v>
          </cell>
          <cell r="J78">
            <v>63632415</v>
          </cell>
        </row>
        <row r="79">
          <cell r="B79" t="str">
            <v>ETI</v>
          </cell>
          <cell r="C79">
            <v>45</v>
          </cell>
          <cell r="F79">
            <v>45</v>
          </cell>
          <cell r="I79">
            <v>394049</v>
          </cell>
          <cell r="J79">
            <v>18488194.550000001</v>
          </cell>
        </row>
        <row r="80">
          <cell r="B80" t="str">
            <v>ETRANZACT</v>
          </cell>
          <cell r="C80">
            <v>19</v>
          </cell>
          <cell r="F80">
            <v>19</v>
          </cell>
          <cell r="I80">
            <v>1925389</v>
          </cell>
          <cell r="J80">
            <v>39042847.399999999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17938</v>
          </cell>
          <cell r="J81">
            <v>2324764.7999999998</v>
          </cell>
        </row>
        <row r="82">
          <cell r="B82" t="str">
            <v>FCMB</v>
          </cell>
          <cell r="C82">
            <v>13.15</v>
          </cell>
          <cell r="F82">
            <v>13.05</v>
          </cell>
          <cell r="I82">
            <v>14909190</v>
          </cell>
          <cell r="J82">
            <v>196946959.65000001</v>
          </cell>
        </row>
        <row r="83">
          <cell r="B83" t="str">
            <v>FIDELITYBK</v>
          </cell>
          <cell r="C83">
            <v>19.600000000000001</v>
          </cell>
          <cell r="F83">
            <v>19.75</v>
          </cell>
          <cell r="I83">
            <v>12864363</v>
          </cell>
          <cell r="J83">
            <v>249808684.69999999</v>
          </cell>
        </row>
        <row r="84">
          <cell r="B84" t="str">
            <v>FIDSON</v>
          </cell>
          <cell r="C84">
            <v>88.5</v>
          </cell>
          <cell r="F84">
            <v>93.9</v>
          </cell>
          <cell r="I84">
            <v>1377313</v>
          </cell>
          <cell r="J84">
            <v>123883858.3</v>
          </cell>
        </row>
        <row r="85">
          <cell r="B85" t="str">
            <v>FIRSTHOLDCO</v>
          </cell>
          <cell r="C85">
            <v>52</v>
          </cell>
          <cell r="F85">
            <v>50</v>
          </cell>
          <cell r="I85">
            <v>16712806</v>
          </cell>
          <cell r="J85">
            <v>838113020.85000002</v>
          </cell>
        </row>
        <row r="86">
          <cell r="B86" t="str">
            <v>FTGINSURE</v>
          </cell>
          <cell r="C86">
            <v>1.49</v>
          </cell>
          <cell r="F86">
            <v>1.46</v>
          </cell>
          <cell r="I86">
            <v>127455351</v>
          </cell>
          <cell r="J86">
            <v>184236066.05000001</v>
          </cell>
        </row>
        <row r="87">
          <cell r="B87" t="str">
            <v>FTNCOCOA</v>
          </cell>
          <cell r="C87">
            <v>6</v>
          </cell>
          <cell r="F87">
            <v>6</v>
          </cell>
          <cell r="I87">
            <v>3036328</v>
          </cell>
          <cell r="J87">
            <v>17803692.59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3295</v>
          </cell>
          <cell r="J88">
            <v>3385283</v>
          </cell>
        </row>
        <row r="89">
          <cell r="B89" t="str">
            <v>GTCO</v>
          </cell>
          <cell r="C89">
            <v>119</v>
          </cell>
          <cell r="F89">
            <v>118</v>
          </cell>
          <cell r="I89">
            <v>8735883</v>
          </cell>
          <cell r="J89">
            <v>1030758679.1</v>
          </cell>
        </row>
        <row r="90">
          <cell r="B90" t="str">
            <v>GUINEAINS</v>
          </cell>
          <cell r="C90">
            <v>1.44</v>
          </cell>
          <cell r="F90">
            <v>1.31</v>
          </cell>
          <cell r="I90">
            <v>6328857</v>
          </cell>
          <cell r="J90">
            <v>8551792.5299999993</v>
          </cell>
        </row>
        <row r="91">
          <cell r="B91" t="str">
            <v>GUINNESS</v>
          </cell>
          <cell r="C91">
            <v>344.4</v>
          </cell>
          <cell r="F91">
            <v>344.4</v>
          </cell>
          <cell r="I91">
            <v>109998</v>
          </cell>
          <cell r="J91">
            <v>34990753.799999997</v>
          </cell>
        </row>
        <row r="92">
          <cell r="B92" t="str">
            <v>HMCALL</v>
          </cell>
          <cell r="C92">
            <v>3.95</v>
          </cell>
          <cell r="F92">
            <v>4</v>
          </cell>
          <cell r="I92">
            <v>1486972</v>
          </cell>
          <cell r="J92">
            <v>5923936.8499999996</v>
          </cell>
        </row>
        <row r="93">
          <cell r="B93" t="str">
            <v>HONYFLOUR</v>
          </cell>
          <cell r="C93">
            <v>21</v>
          </cell>
          <cell r="F93">
            <v>21</v>
          </cell>
          <cell r="I93">
            <v>3524672</v>
          </cell>
          <cell r="J93">
            <v>75542853.349999994</v>
          </cell>
        </row>
        <row r="94">
          <cell r="B94" t="str">
            <v>IKEJAHOTEL</v>
          </cell>
          <cell r="C94">
            <v>36</v>
          </cell>
          <cell r="F94">
            <v>36</v>
          </cell>
          <cell r="I94">
            <v>334660</v>
          </cell>
          <cell r="J94">
            <v>11650264.9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40178</v>
          </cell>
          <cell r="J95">
            <v>1321863.95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348134</v>
          </cell>
          <cell r="J96">
            <v>6481944.4000000004</v>
          </cell>
        </row>
        <row r="97">
          <cell r="B97" t="str">
            <v>INTBREW</v>
          </cell>
          <cell r="C97">
            <v>13.6</v>
          </cell>
          <cell r="F97">
            <v>14.7</v>
          </cell>
          <cell r="I97">
            <v>3401776</v>
          </cell>
          <cell r="J97">
            <v>48865564.5</v>
          </cell>
        </row>
        <row r="98">
          <cell r="B98" t="str">
            <v>INTENEGINS</v>
          </cell>
          <cell r="C98">
            <v>3.22</v>
          </cell>
          <cell r="F98">
            <v>3.11</v>
          </cell>
          <cell r="I98">
            <v>2146106</v>
          </cell>
          <cell r="J98">
            <v>6781973.4800000004</v>
          </cell>
        </row>
        <row r="99">
          <cell r="B99" t="str">
            <v>JAIZBANK</v>
          </cell>
          <cell r="C99">
            <v>10.3</v>
          </cell>
          <cell r="F99">
            <v>10.73</v>
          </cell>
          <cell r="I99">
            <v>27278474</v>
          </cell>
          <cell r="J99">
            <v>292040800.17000002</v>
          </cell>
        </row>
        <row r="100">
          <cell r="B100" t="str">
            <v>JAPAULGOLD</v>
          </cell>
          <cell r="C100">
            <v>3.72</v>
          </cell>
          <cell r="F100">
            <v>3.79</v>
          </cell>
          <cell r="I100">
            <v>24603294</v>
          </cell>
          <cell r="J100">
            <v>93425011.629999995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43718</v>
          </cell>
          <cell r="J101">
            <v>11580631.5</v>
          </cell>
        </row>
        <row r="102">
          <cell r="B102" t="str">
            <v>JOHNHOLT</v>
          </cell>
          <cell r="C102">
            <v>9.4499999999999993</v>
          </cell>
          <cell r="F102">
            <v>9.4499999999999993</v>
          </cell>
          <cell r="I102">
            <v>262954</v>
          </cell>
          <cell r="J102">
            <v>2427926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40915</v>
          </cell>
          <cell r="J103">
            <v>294779.84999999998</v>
          </cell>
        </row>
        <row r="104">
          <cell r="B104" t="str">
            <v>LASACO</v>
          </cell>
          <cell r="C104">
            <v>2.44</v>
          </cell>
          <cell r="F104">
            <v>2.4500000000000002</v>
          </cell>
          <cell r="I104">
            <v>7767568</v>
          </cell>
          <cell r="J104">
            <v>18454132.57</v>
          </cell>
        </row>
        <row r="105">
          <cell r="B105" t="str">
            <v>LEARNAFRCA</v>
          </cell>
          <cell r="C105">
            <v>9.8000000000000007</v>
          </cell>
          <cell r="F105">
            <v>9.8000000000000007</v>
          </cell>
          <cell r="I105">
            <v>242096</v>
          </cell>
          <cell r="J105">
            <v>2155627.65</v>
          </cell>
        </row>
        <row r="106">
          <cell r="B106" t="str">
            <v>LEGENDINT</v>
          </cell>
          <cell r="C106">
            <v>6.4</v>
          </cell>
          <cell r="F106">
            <v>7.04</v>
          </cell>
          <cell r="I106">
            <v>7749289</v>
          </cell>
          <cell r="J106">
            <v>52904051.490000002</v>
          </cell>
        </row>
        <row r="107">
          <cell r="B107" t="str">
            <v>LINKASSURE</v>
          </cell>
          <cell r="C107">
            <v>1.79</v>
          </cell>
          <cell r="F107">
            <v>1.72</v>
          </cell>
          <cell r="I107">
            <v>11571694</v>
          </cell>
          <cell r="J107">
            <v>19941057.609999999</v>
          </cell>
        </row>
        <row r="108">
          <cell r="B108" t="str">
            <v>LIVESTOCK</v>
          </cell>
          <cell r="C108">
            <v>7</v>
          </cell>
          <cell r="F108">
            <v>7</v>
          </cell>
          <cell r="I108">
            <v>3342680</v>
          </cell>
          <cell r="J108">
            <v>23750374.899999999</v>
          </cell>
        </row>
        <row r="109">
          <cell r="B109" t="str">
            <v>LIVINGTRUST</v>
          </cell>
          <cell r="C109">
            <v>5.87</v>
          </cell>
          <cell r="F109">
            <v>5.87</v>
          </cell>
          <cell r="I109">
            <v>388289</v>
          </cell>
          <cell r="J109">
            <v>2135925.44</v>
          </cell>
        </row>
        <row r="110">
          <cell r="B110" t="str">
            <v>MANSARD</v>
          </cell>
          <cell r="C110">
            <v>16.5</v>
          </cell>
          <cell r="F110">
            <v>16</v>
          </cell>
          <cell r="I110">
            <v>1761722</v>
          </cell>
          <cell r="J110">
            <v>28282468.219999999</v>
          </cell>
        </row>
        <row r="111">
          <cell r="B111" t="str">
            <v>MAYBAKER</v>
          </cell>
          <cell r="C111">
            <v>38</v>
          </cell>
          <cell r="F111">
            <v>38</v>
          </cell>
          <cell r="I111">
            <v>2215713</v>
          </cell>
          <cell r="J111">
            <v>77468727.75</v>
          </cell>
        </row>
        <row r="112">
          <cell r="B112" t="str">
            <v>MBENEFIT</v>
          </cell>
          <cell r="C112">
            <v>5.2</v>
          </cell>
          <cell r="F112">
            <v>5.0999999999999996</v>
          </cell>
          <cell r="I112">
            <v>14016674</v>
          </cell>
          <cell r="J112">
            <v>71541397.030000001</v>
          </cell>
        </row>
        <row r="113">
          <cell r="B113" t="str">
            <v>MCNICHOLS</v>
          </cell>
          <cell r="C113">
            <v>6.4</v>
          </cell>
          <cell r="F113">
            <v>6.5</v>
          </cell>
          <cell r="I113">
            <v>2270929</v>
          </cell>
          <cell r="J113">
            <v>14869352.16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343474</v>
          </cell>
          <cell r="J114">
            <v>19027227.399999999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35688</v>
          </cell>
          <cell r="J115">
            <v>606183.5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17647</v>
          </cell>
          <cell r="J116">
            <v>209395.20000000001</v>
          </cell>
        </row>
        <row r="117">
          <cell r="B117" t="str">
            <v>MTNN</v>
          </cell>
          <cell r="C117">
            <v>790</v>
          </cell>
          <cell r="F117">
            <v>790</v>
          </cell>
          <cell r="I117">
            <v>2429682</v>
          </cell>
          <cell r="J117">
            <v>1884589666.199996</v>
          </cell>
        </row>
        <row r="118">
          <cell r="B118" t="str">
            <v>MULTIVERSE</v>
          </cell>
          <cell r="C118">
            <v>18.45</v>
          </cell>
          <cell r="F118">
            <v>18.45</v>
          </cell>
          <cell r="I118">
            <v>548938</v>
          </cell>
          <cell r="J118">
            <v>9370474.9000000004</v>
          </cell>
        </row>
        <row r="119">
          <cell r="B119" t="str">
            <v>NAHCO</v>
          </cell>
          <cell r="C119">
            <v>170</v>
          </cell>
          <cell r="F119">
            <v>163.9</v>
          </cell>
          <cell r="I119">
            <v>810341</v>
          </cell>
          <cell r="J119">
            <v>131037629.75</v>
          </cell>
        </row>
        <row r="120">
          <cell r="B120" t="str">
            <v>NASCON</v>
          </cell>
          <cell r="C120">
            <v>164</v>
          </cell>
          <cell r="F120">
            <v>164</v>
          </cell>
          <cell r="I120">
            <v>471578</v>
          </cell>
          <cell r="J120">
            <v>69770520.099999994</v>
          </cell>
        </row>
        <row r="121">
          <cell r="B121" t="str">
            <v>NB</v>
          </cell>
          <cell r="C121">
            <v>82</v>
          </cell>
          <cell r="F121">
            <v>80</v>
          </cell>
          <cell r="I121">
            <v>1745743</v>
          </cell>
          <cell r="J121">
            <v>138493860.25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38724</v>
          </cell>
          <cell r="J122">
            <v>6988793.5</v>
          </cell>
        </row>
        <row r="123">
          <cell r="B123" t="str">
            <v>NEIMETH</v>
          </cell>
          <cell r="C123">
            <v>10.7</v>
          </cell>
          <cell r="F123">
            <v>10.4</v>
          </cell>
          <cell r="I123">
            <v>2552792</v>
          </cell>
          <cell r="J123">
            <v>26711524.449999999</v>
          </cell>
        </row>
        <row r="124">
          <cell r="B124" t="str">
            <v>NEM</v>
          </cell>
          <cell r="C124">
            <v>32.6</v>
          </cell>
          <cell r="F124">
            <v>31.3</v>
          </cell>
          <cell r="I124">
            <v>3789414</v>
          </cell>
          <cell r="J124">
            <v>122031412.09999999</v>
          </cell>
        </row>
        <row r="125">
          <cell r="B125" t="str">
            <v>NESTLE</v>
          </cell>
          <cell r="C125">
            <v>3250</v>
          </cell>
          <cell r="F125">
            <v>3250</v>
          </cell>
          <cell r="I125">
            <v>35206</v>
          </cell>
          <cell r="J125">
            <v>112466774.8</v>
          </cell>
        </row>
        <row r="126">
          <cell r="B126" t="str">
            <v>NGXGROUP</v>
          </cell>
          <cell r="C126">
            <v>150.94999999999999</v>
          </cell>
          <cell r="F126">
            <v>166</v>
          </cell>
          <cell r="I126">
            <v>15322343</v>
          </cell>
          <cell r="J126">
            <v>2457659268.5000029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224984</v>
          </cell>
          <cell r="J127">
            <v>28964347.5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95549</v>
          </cell>
          <cell r="J128">
            <v>6831753.5</v>
          </cell>
        </row>
        <row r="129">
          <cell r="B129" t="str">
            <v>NPFMCRFBK</v>
          </cell>
          <cell r="C129">
            <v>7.31</v>
          </cell>
          <cell r="F129">
            <v>7.5</v>
          </cell>
          <cell r="I129">
            <v>3344235</v>
          </cell>
          <cell r="J129">
            <v>25318487.199999999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16487</v>
          </cell>
          <cell r="J130">
            <v>1768616</v>
          </cell>
        </row>
        <row r="131">
          <cell r="B131" t="str">
            <v>NSLTECH</v>
          </cell>
          <cell r="C131">
            <v>1.42</v>
          </cell>
          <cell r="F131">
            <v>1.32</v>
          </cell>
          <cell r="I131">
            <v>10873409</v>
          </cell>
          <cell r="J131">
            <v>14363461.15</v>
          </cell>
        </row>
        <row r="132">
          <cell r="B132" t="str">
            <v>OANDO</v>
          </cell>
          <cell r="C132">
            <v>49.7</v>
          </cell>
          <cell r="F132">
            <v>54.65</v>
          </cell>
          <cell r="I132">
            <v>23827345</v>
          </cell>
          <cell r="J132">
            <v>1281443299.499999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1272986</v>
          </cell>
          <cell r="J133">
            <v>2074444376.400001</v>
          </cell>
        </row>
        <row r="134">
          <cell r="B134" t="str">
            <v>OMATEK</v>
          </cell>
          <cell r="C134">
            <v>2.2000000000000002</v>
          </cell>
          <cell r="F134">
            <v>2.42</v>
          </cell>
          <cell r="I134">
            <v>5305778</v>
          </cell>
          <cell r="J134">
            <v>12679590.609999999</v>
          </cell>
        </row>
        <row r="135">
          <cell r="B135" t="str">
            <v>PREMPAINTS</v>
          </cell>
          <cell r="C135">
            <v>14.6</v>
          </cell>
          <cell r="F135">
            <v>16.05</v>
          </cell>
          <cell r="I135">
            <v>189500</v>
          </cell>
          <cell r="J135">
            <v>3041475</v>
          </cell>
        </row>
        <row r="136">
          <cell r="B136" t="str">
            <v>PRESCO</v>
          </cell>
          <cell r="C136">
            <v>2315.4</v>
          </cell>
          <cell r="F136">
            <v>2315.4</v>
          </cell>
          <cell r="I136">
            <v>90487</v>
          </cell>
          <cell r="J136">
            <v>188565859.30000001</v>
          </cell>
        </row>
        <row r="137">
          <cell r="B137" t="str">
            <v>PRESTIGE</v>
          </cell>
          <cell r="C137">
            <v>1.61</v>
          </cell>
          <cell r="F137">
            <v>1.66</v>
          </cell>
          <cell r="I137">
            <v>4473135</v>
          </cell>
          <cell r="J137">
            <v>6980726.9900000002</v>
          </cell>
        </row>
        <row r="138">
          <cell r="B138" t="str">
            <v>PZ</v>
          </cell>
          <cell r="C138">
            <v>79</v>
          </cell>
          <cell r="F138">
            <v>79</v>
          </cell>
          <cell r="I138">
            <v>15340448</v>
          </cell>
          <cell r="J138">
            <v>1183301261.0999999</v>
          </cell>
        </row>
        <row r="139">
          <cell r="B139" t="str">
            <v>REDSTAREX</v>
          </cell>
          <cell r="C139">
            <v>31.95</v>
          </cell>
          <cell r="F139">
            <v>31.7</v>
          </cell>
          <cell r="I139">
            <v>471411</v>
          </cell>
          <cell r="J139">
            <v>14215849</v>
          </cell>
        </row>
        <row r="140">
          <cell r="B140" t="str">
            <v>REGALINS</v>
          </cell>
          <cell r="C140">
            <v>1.24</v>
          </cell>
          <cell r="F140">
            <v>1.1499999999999999</v>
          </cell>
          <cell r="I140">
            <v>8827326</v>
          </cell>
          <cell r="J140">
            <v>10199728.76</v>
          </cell>
        </row>
        <row r="141">
          <cell r="B141" t="str">
            <v>ROYALEX</v>
          </cell>
          <cell r="C141">
            <v>1.88</v>
          </cell>
          <cell r="F141">
            <v>1.85</v>
          </cell>
          <cell r="I141">
            <v>3982643</v>
          </cell>
          <cell r="J141">
            <v>7263188.3899999997</v>
          </cell>
        </row>
        <row r="142">
          <cell r="B142" t="str">
            <v>RTBRISCOE</v>
          </cell>
          <cell r="C142">
            <v>12.06</v>
          </cell>
          <cell r="F142">
            <v>10.87</v>
          </cell>
          <cell r="I142">
            <v>4010849</v>
          </cell>
          <cell r="J142">
            <v>44297507.960000001</v>
          </cell>
        </row>
        <row r="143">
          <cell r="B143" t="str">
            <v>SCOA</v>
          </cell>
          <cell r="C143">
            <v>34.35</v>
          </cell>
          <cell r="F143">
            <v>30.95</v>
          </cell>
          <cell r="I143">
            <v>184154</v>
          </cell>
          <cell r="J143">
            <v>5806999.2000000002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166377</v>
          </cell>
          <cell r="J144">
            <v>1499233135.0999999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45474</v>
          </cell>
          <cell r="J145">
            <v>19227540.399999999</v>
          </cell>
        </row>
        <row r="146">
          <cell r="B146" t="str">
            <v>SKYAVN</v>
          </cell>
          <cell r="C146">
            <v>144.9</v>
          </cell>
          <cell r="F146">
            <v>144.9</v>
          </cell>
          <cell r="I146">
            <v>140984</v>
          </cell>
          <cell r="J146">
            <v>18444985.899999999</v>
          </cell>
        </row>
        <row r="147">
          <cell r="B147" t="str">
            <v>SOVRENINS</v>
          </cell>
          <cell r="C147">
            <v>2.66</v>
          </cell>
          <cell r="F147">
            <v>2.5</v>
          </cell>
          <cell r="I147">
            <v>6530606</v>
          </cell>
          <cell r="J147">
            <v>16252927.869999999</v>
          </cell>
        </row>
        <row r="148">
          <cell r="B148" t="str">
            <v>STANBIC</v>
          </cell>
          <cell r="C148">
            <v>133</v>
          </cell>
          <cell r="F148">
            <v>133.69999999999999</v>
          </cell>
          <cell r="I148">
            <v>1331009</v>
          </cell>
          <cell r="J148">
            <v>180413127.40000001</v>
          </cell>
        </row>
        <row r="149">
          <cell r="B149" t="str">
            <v>STERLINGNG</v>
          </cell>
          <cell r="C149">
            <v>7.85</v>
          </cell>
          <cell r="F149">
            <v>7.7</v>
          </cell>
          <cell r="I149">
            <v>18248560</v>
          </cell>
          <cell r="J149">
            <v>140316641.69999999</v>
          </cell>
        </row>
        <row r="150">
          <cell r="B150" t="str">
            <v>SUNUASSUR</v>
          </cell>
          <cell r="C150">
            <v>4.79</v>
          </cell>
          <cell r="F150">
            <v>4.32</v>
          </cell>
          <cell r="I150">
            <v>730180</v>
          </cell>
          <cell r="J150">
            <v>3308041.3</v>
          </cell>
        </row>
        <row r="151">
          <cell r="B151" t="str">
            <v>TANTALIZER</v>
          </cell>
          <cell r="C151">
            <v>4.6399999999999997</v>
          </cell>
          <cell r="F151">
            <v>4.45</v>
          </cell>
          <cell r="I151">
            <v>6385310</v>
          </cell>
          <cell r="J151">
            <v>28632481.82</v>
          </cell>
        </row>
        <row r="152">
          <cell r="B152" t="str">
            <v>TIP</v>
          </cell>
          <cell r="C152">
            <v>19</v>
          </cell>
          <cell r="F152">
            <v>19.100000000000001</v>
          </cell>
          <cell r="I152">
            <v>4920376</v>
          </cell>
          <cell r="J152">
            <v>94565468.400000006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72365</v>
          </cell>
          <cell r="J153">
            <v>41682240</v>
          </cell>
        </row>
        <row r="154">
          <cell r="B154" t="str">
            <v>TRANSCOHOT</v>
          </cell>
          <cell r="C154">
            <v>189.7</v>
          </cell>
          <cell r="F154">
            <v>189.7</v>
          </cell>
          <cell r="I154">
            <v>29604</v>
          </cell>
          <cell r="J154">
            <v>5251923.0999999996</v>
          </cell>
        </row>
        <row r="155">
          <cell r="B155" t="str">
            <v>TRANSCORP</v>
          </cell>
          <cell r="C155">
            <v>51</v>
          </cell>
          <cell r="F155">
            <v>49.6</v>
          </cell>
          <cell r="I155">
            <v>2461793</v>
          </cell>
          <cell r="J155">
            <v>122243491.05</v>
          </cell>
        </row>
        <row r="156">
          <cell r="B156" t="str">
            <v>TRANSPOWER</v>
          </cell>
          <cell r="C156">
            <v>306.89999999999998</v>
          </cell>
          <cell r="F156">
            <v>306.89999999999998</v>
          </cell>
          <cell r="I156">
            <v>123449</v>
          </cell>
          <cell r="J156">
            <v>34108958.700000003</v>
          </cell>
        </row>
        <row r="157">
          <cell r="B157" t="str">
            <v>TRIPPLEG</v>
          </cell>
          <cell r="C157">
            <v>4.26</v>
          </cell>
          <cell r="F157">
            <v>4.26</v>
          </cell>
          <cell r="I157">
            <v>173772</v>
          </cell>
          <cell r="J157">
            <v>690193.18</v>
          </cell>
        </row>
        <row r="158">
          <cell r="B158" t="str">
            <v>UACN</v>
          </cell>
          <cell r="C158">
            <v>115.8</v>
          </cell>
          <cell r="F158">
            <v>115.8</v>
          </cell>
          <cell r="I158">
            <v>312461</v>
          </cell>
          <cell r="J158">
            <v>33522570.949999999</v>
          </cell>
        </row>
        <row r="159">
          <cell r="B159" t="str">
            <v>UBA</v>
          </cell>
          <cell r="C159">
            <v>47.6</v>
          </cell>
          <cell r="F159">
            <v>47</v>
          </cell>
          <cell r="I159">
            <v>16888924</v>
          </cell>
          <cell r="J159">
            <v>805327345.5</v>
          </cell>
        </row>
        <row r="160">
          <cell r="B160" t="str">
            <v>UCAP</v>
          </cell>
          <cell r="C160">
            <v>18.75</v>
          </cell>
          <cell r="F160">
            <v>18.2</v>
          </cell>
          <cell r="I160">
            <v>11138539</v>
          </cell>
          <cell r="J160">
            <v>205906546.30000001</v>
          </cell>
        </row>
        <row r="161">
          <cell r="B161" t="str">
            <v>UHOMREIT</v>
          </cell>
          <cell r="C161">
            <v>76.150000000000006</v>
          </cell>
          <cell r="F161">
            <v>76.150000000000006</v>
          </cell>
          <cell r="I161">
            <v>231012</v>
          </cell>
          <cell r="J161">
            <v>17840963.800000001</v>
          </cell>
        </row>
        <row r="162">
          <cell r="B162" t="str">
            <v>UNILEVER</v>
          </cell>
          <cell r="C162">
            <v>96</v>
          </cell>
          <cell r="F162">
            <v>96</v>
          </cell>
          <cell r="I162">
            <v>407052</v>
          </cell>
          <cell r="J162">
            <v>39227258.5</v>
          </cell>
        </row>
        <row r="163">
          <cell r="B163" t="str">
            <v>UNIONDICON</v>
          </cell>
          <cell r="C163">
            <v>16.399999999999999</v>
          </cell>
          <cell r="F163">
            <v>14.8</v>
          </cell>
          <cell r="I163">
            <v>645394</v>
          </cell>
          <cell r="J163">
            <v>9637252.75</v>
          </cell>
        </row>
        <row r="164">
          <cell r="B164" t="str">
            <v>UNIVINSURE</v>
          </cell>
          <cell r="C164">
            <v>1.39</v>
          </cell>
          <cell r="F164">
            <v>1.38</v>
          </cell>
          <cell r="I164">
            <v>16979929</v>
          </cell>
          <cell r="J164">
            <v>23249411.699999999</v>
          </cell>
        </row>
        <row r="165">
          <cell r="B165" t="str">
            <v>UPDC</v>
          </cell>
          <cell r="C165">
            <v>5</v>
          </cell>
          <cell r="F165">
            <v>5</v>
          </cell>
          <cell r="I165">
            <v>6836258</v>
          </cell>
          <cell r="J165">
            <v>34448191.700000003</v>
          </cell>
        </row>
        <row r="166">
          <cell r="B166" t="str">
            <v>UPDCREIT</v>
          </cell>
          <cell r="C166">
            <v>7.5</v>
          </cell>
          <cell r="F166">
            <v>7.5</v>
          </cell>
          <cell r="I166">
            <v>3655986</v>
          </cell>
          <cell r="J166">
            <v>27645559.149999999</v>
          </cell>
        </row>
        <row r="167">
          <cell r="B167" t="str">
            <v>UPL</v>
          </cell>
          <cell r="C167">
            <v>5.6</v>
          </cell>
          <cell r="F167">
            <v>5.35</v>
          </cell>
          <cell r="I167">
            <v>1104512</v>
          </cell>
          <cell r="J167">
            <v>5931825.2000000002</v>
          </cell>
        </row>
        <row r="168">
          <cell r="B168" t="str">
            <v>VERITASKAP</v>
          </cell>
          <cell r="C168">
            <v>2.3199999999999998</v>
          </cell>
          <cell r="F168">
            <v>2.2999999999999998</v>
          </cell>
          <cell r="I168">
            <v>8366783</v>
          </cell>
          <cell r="J168">
            <v>18898465.559999999</v>
          </cell>
        </row>
        <row r="169">
          <cell r="B169" t="str">
            <v>VFDGROUP</v>
          </cell>
          <cell r="C169">
            <v>11.8</v>
          </cell>
          <cell r="F169">
            <v>11</v>
          </cell>
          <cell r="I169">
            <v>3093944</v>
          </cell>
          <cell r="J169">
            <v>34505298.450000003</v>
          </cell>
        </row>
        <row r="170">
          <cell r="B170" t="str">
            <v>VITAFOAM</v>
          </cell>
          <cell r="C170">
            <v>114.3</v>
          </cell>
          <cell r="F170">
            <v>114.95</v>
          </cell>
          <cell r="I170">
            <v>1989981</v>
          </cell>
          <cell r="J170">
            <v>220611366.59999999</v>
          </cell>
        </row>
        <row r="171">
          <cell r="B171" t="str">
            <v>WAPCO</v>
          </cell>
          <cell r="C171">
            <v>210</v>
          </cell>
          <cell r="F171">
            <v>210</v>
          </cell>
          <cell r="I171">
            <v>3927855</v>
          </cell>
          <cell r="J171">
            <v>792324376.29999995</v>
          </cell>
        </row>
        <row r="172">
          <cell r="B172" t="str">
            <v>WAPIC</v>
          </cell>
          <cell r="C172">
            <v>3.25</v>
          </cell>
          <cell r="F172">
            <v>3.26</v>
          </cell>
          <cell r="I172">
            <v>4041176</v>
          </cell>
          <cell r="J172">
            <v>13155867.869999999</v>
          </cell>
        </row>
        <row r="173">
          <cell r="B173" t="str">
            <v>WEMABANK</v>
          </cell>
          <cell r="C173">
            <v>27.2</v>
          </cell>
          <cell r="F173">
            <v>26.95</v>
          </cell>
          <cell r="I173">
            <v>10876544</v>
          </cell>
          <cell r="J173">
            <v>289707169.80000001</v>
          </cell>
        </row>
        <row r="174">
          <cell r="B174" t="str">
            <v>ZENITHBANK</v>
          </cell>
          <cell r="C174">
            <v>93</v>
          </cell>
          <cell r="F174">
            <v>93.05</v>
          </cell>
          <cell r="I174">
            <v>39723760</v>
          </cell>
          <cell r="J174">
            <v>3699149687.4499969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0AA5A-3DCA-4EF0-AB9F-5136E7D5847D}">
  <dimension ref="A1:AY207"/>
  <sheetViews>
    <sheetView tabSelected="1" topLeftCell="A125" zoomScale="80" zoomScaleNormal="80" workbookViewId="0">
      <selection activeCell="J147" sqref="J14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1" bestFit="1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46090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577431</v>
      </c>
      <c r="J9" s="45">
        <v>5440903.1500000004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CONOIL</v>
      </c>
      <c r="O9" s="49">
        <f>VLOOKUP(N9,$B$9:$F$1048576,5,FALSE)</f>
        <v>185.9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0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1">IF(ISTEXT(B9),I9,"")</f>
        <v>577431</v>
      </c>
      <c r="Z9" s="53">
        <f t="shared" ref="Z9:Z72" si="2">IF(ISTEXT(B9),J9,"")</f>
        <v>5440903.1500000004</v>
      </c>
      <c r="AA9" s="8">
        <v>1</v>
      </c>
      <c r="AB9" s="54" t="str" cm="1">
        <f t="array" ref="AB9">IF($AC9="","",INDEX($V$9:$V$168,SMALL(IF($W$9:$W$168=$AC9,ROW($V$9:$V$168)-ROW($V$9)+1),COUNTIFS($AC$9:AC9,AC9))))</f>
        <v>ALEX</v>
      </c>
      <c r="AC9" s="55">
        <f>IF(ROWS($AC$9:AC9)&lt;=$AC$5,SMALL($W$9:$W$168,ROWS($AC$9:AC9)),"")</f>
        <v>-0.10000000000000005</v>
      </c>
      <c r="AD9" s="56" t="str">
        <f>INDEX($V$9:$Z$168,MATCH(AE9,$W$9:$W$168,0)+0,1)</f>
        <v>ALEX</v>
      </c>
      <c r="AE9" s="57">
        <f>_xlfn.MINIFS($W$9:$W$168,$W$9:$W$168,"&lt;&gt;0")</f>
        <v>-0.10000000000000005</v>
      </c>
      <c r="AF9" s="57"/>
      <c r="AG9" s="54" t="str" cm="1">
        <f t="array" ref="AG9">IF($AH9="","",INDEX($V$9:$V$168,SMALL(IF($W$9:$W$168=$AH9,ROW($V$9:$V$168)-ROW($V$9)+1),COUNTIFS($AH$9:AH9,AH9))))</f>
        <v>CONOIL</v>
      </c>
      <c r="AH9" s="55">
        <f>IF(ROWS($AH$9:AH9)&lt;=$AH$5,LARGE($W$9:$W$168,ROWS($AH$9:AH9)),"")</f>
        <v>0.10000000000000003</v>
      </c>
      <c r="AJ9" s="56" t="str">
        <f>INDEX($V$9:$Z$168,MATCH(AK9,$X$9:$X$168,0)+0,1)</f>
        <v>ALEX</v>
      </c>
      <c r="AK9" s="57">
        <f>_xlfn.MINIFS($X$9:$X$168,$X$9:$X$168,"&lt;&gt;0")</f>
        <v>-0.35565819861431869</v>
      </c>
      <c r="AM9" s="56" t="str">
        <f>INDEX($V$9:$Z$168,MATCH(AN9,$X$9:$X$168,0)+0,1)</f>
        <v>FTGINSURE</v>
      </c>
      <c r="AN9" s="57">
        <f>LARGE($X$9:$X$168,AA9)</f>
        <v>6.3</v>
      </c>
      <c r="AP9" s="56" t="str">
        <f>INDEX($V$9:$Z$168,MATCH(AQ9,$Y$9:$Y$168,0)+0,1)</f>
        <v>FTGINSURE</v>
      </c>
      <c r="AQ9" s="58">
        <f>LARGE($Y$9:$Y$168,AA9)</f>
        <v>127455351</v>
      </c>
      <c r="AR9" s="58"/>
      <c r="AS9" s="56" t="str">
        <f>INDEX($V$9:$Z$168,MATCH(AT9,$Z$9:$Z$168,0)+0,1)</f>
        <v>ARADEL</v>
      </c>
      <c r="AT9" s="59">
        <f>LARGE($Z$9:$Z$168,AA9)</f>
        <v>5071782848.0000038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1734942</v>
      </c>
      <c r="J10" s="62">
        <v>11185345.33</v>
      </c>
      <c r="K10" s="46">
        <v>0.52195121951219536</v>
      </c>
      <c r="L10" s="47"/>
      <c r="N10" s="48" t="str">
        <v>LEGENDINT</v>
      </c>
      <c r="O10" s="49">
        <f>VLOOKUP(N10,$B$9:$F$1048576,5,FALSE)</f>
        <v>7.04</v>
      </c>
      <c r="P10" s="50" t="str">
        <f t="shared" ref="P10:P18" si="3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9.9999999999999947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ref="X10:X73" si="5">IF(ISTEXT(B10),K10,"")</f>
        <v>0.52195121951219536</v>
      </c>
      <c r="Y10" s="53">
        <f t="shared" si="1"/>
        <v>1734942</v>
      </c>
      <c r="Z10" s="53">
        <f t="shared" si="2"/>
        <v>11185345.33</v>
      </c>
      <c r="AA10" s="8">
        <v>2</v>
      </c>
      <c r="AB10" s="54" t="str" cm="1">
        <f t="array" ref="AB10">IF($AC10="","",INDEX($V$9:$V$168,SMALL(IF($W$9:$W$168=$AC10,ROW($V$9:$V$168)-ROW($V$9)+1),COUNTIFS($AC$9:AC10,AC10))))</f>
        <v>SCOA</v>
      </c>
      <c r="AC10" s="55">
        <f>IF(ROWS($AC$9:AC10)&lt;=$AC$5,SMALL($W$9:$W$168,ROWS($AC$9:AC10)),"")</f>
        <v>-9.8981077147016053E-2</v>
      </c>
      <c r="AD10" s="56" t="str">
        <f>INDEX($V$9:$Z$168,MATCH(AE10,$W$9:$W$168,0)+0,1)</f>
        <v>SCOA</v>
      </c>
      <c r="AE10" s="57">
        <f>SMALL($W$9:$W$168,AA10)</f>
        <v>-9.8981077147016053E-2</v>
      </c>
      <c r="AF10" s="57"/>
      <c r="AG10" s="54" t="str" cm="1">
        <f t="array" ref="AG10">IF($AH10="","",INDEX($V$9:$V$168,SMALL(IF($W$9:$W$168=$AH10,ROW($V$9:$V$168)-ROW($V$9)+1),COUNTIFS($AH$9:AH10,AH10))))</f>
        <v>LEGENDINT</v>
      </c>
      <c r="AH10" s="55">
        <f>IF(ROWS($AH$9:AH10)&lt;=$AH$5,LARGE($W$9:$W$168,ROWS($AH$9:AH10)),"")</f>
        <v>9.999999999999995E-2</v>
      </c>
      <c r="AJ10" s="56" t="str">
        <f>INDEX($V$9:$Z$168,MATCH(AK10,$X$9:$X$168,0)+0,1)</f>
        <v>SOVRENINS</v>
      </c>
      <c r="AK10" s="57">
        <f>SMALL($X$9:$X$168,AA10)</f>
        <v>-0.34554973821989521</v>
      </c>
      <c r="AM10" s="56" t="str">
        <f>INDEX($V$9:$Z$168,MATCH(AN10,$X$9:$X$168,0)+0,1)</f>
        <v>SCOA</v>
      </c>
      <c r="AN10" s="57">
        <f>LARGE($X$9:$X$168,AA10)</f>
        <v>3.359154929577465</v>
      </c>
      <c r="AP10" s="56" t="str">
        <f>INDEX($V$9:$Z$168,MATCH(AQ10,$Y$9:$Y$168,0)+0,1)</f>
        <v>ACCESSCORP</v>
      </c>
      <c r="AQ10" s="58">
        <f>LARGE($Y$9:$Y$168,AA10)</f>
        <v>48265839</v>
      </c>
      <c r="AR10" s="58"/>
      <c r="AS10" s="56" t="str">
        <f>INDEX($V$9:$Z$168,MATCH(AT10,$Z$9:$Z$168,0)+0,1)</f>
        <v>ZENITHBANK</v>
      </c>
      <c r="AT10" s="59">
        <f>LARGE($Z$9:$Z$168,AA10)</f>
        <v>3699149687.4499969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159137</v>
      </c>
      <c r="J11" s="62">
        <v>1306852.5</v>
      </c>
      <c r="K11" s="46">
        <v>0.15068493150684947</v>
      </c>
      <c r="L11" s="47"/>
      <c r="N11" s="48" t="str">
        <v>OMATEK</v>
      </c>
      <c r="O11" s="49">
        <f>VLOOKUP(N11,$B$9:$F$1048576,5,FALSE)</f>
        <v>2.42</v>
      </c>
      <c r="P11" s="63" t="str">
        <f>IF($T$8="change",ROUNDUP((T11*1),1)&amp;"%",IF($T$8="YTD",ROUNDUP((T11*100),0)&amp;"%",T11))</f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9.9999999999999876</v>
      </c>
      <c r="V11" s="7" t="str">
        <f t="shared" si="0"/>
        <v>ACADEMY</v>
      </c>
      <c r="W11" s="52">
        <f t="shared" si="4"/>
        <v>0</v>
      </c>
      <c r="X11" s="52">
        <f t="shared" si="5"/>
        <v>0.15068493150684947</v>
      </c>
      <c r="Y11" s="53">
        <f t="shared" si="1"/>
        <v>159137</v>
      </c>
      <c r="Z11" s="53">
        <f t="shared" si="2"/>
        <v>1306852.5</v>
      </c>
      <c r="AA11" s="8">
        <v>3</v>
      </c>
      <c r="AB11" s="54" t="str" cm="1">
        <f t="array" ref="AB11">IF($AC11="","",INDEX($V$9:$V$168,SMALL(IF($W$9:$W$168=$AC11,ROW($V$9:$V$168)-ROW($V$9)+1),COUNTIFS($AC$9:AC11,AC11))))</f>
        <v>RTBRISCOE</v>
      </c>
      <c r="AC11" s="55">
        <f>IF(ROWS($AC$9:AC11)&lt;=$AC$5,SMALL($W$9:$W$168,ROWS($AC$9:AC11)),"")</f>
        <v>-9.8673300165837585E-2</v>
      </c>
      <c r="AD11" s="56" t="str">
        <f>INDEX($V$9:$Z$168,MATCH(AE11,$W$9:$W$168,0)+0,1)</f>
        <v>RTBRISCOE</v>
      </c>
      <c r="AE11" s="57">
        <f>SMALL($W$9:$W$168,AA11)</f>
        <v>-9.8673300165837585E-2</v>
      </c>
      <c r="AF11" s="57"/>
      <c r="AG11" s="54" t="str" cm="1">
        <f t="array" ref="AG11">IF($AH11="","",INDEX($V$9:$V$168,SMALL(IF($W$9:$W$168=$AH11,ROW($V$9:$V$168)-ROW($V$9)+1),COUNTIFS($AH$9:AH11,AH11))))</f>
        <v>OMATEK</v>
      </c>
      <c r="AH11" s="55">
        <f>IF(ROWS($AH$9:AH11)&lt;=$AH$5,LARGE($W$9:$W$168,ROWS($AH$9:AH11)),"")</f>
        <v>9.9999999999999881E-2</v>
      </c>
      <c r="AJ11" s="56" t="str">
        <f>INDEX($V$9:$Z$168,MATCH(AK11,$X$9:$X$168,0)+0,1)</f>
        <v>SUNUASSUR</v>
      </c>
      <c r="AK11" s="57">
        <f>SMALL($X$9:$X$168,AA11)</f>
        <v>-0.21454545454545448</v>
      </c>
      <c r="AM11" s="56" t="str">
        <f>INDEX($V$9:$Z$168,MATCH(AN11,$X$9:$X$168,0)+0,1)</f>
        <v>REDSTAREX</v>
      </c>
      <c r="AN11" s="57">
        <f>LARGE($X$9:$X$168,AA11)</f>
        <v>2.6436781609195403</v>
      </c>
      <c r="AP11" s="56" t="str">
        <f>INDEX($V$9:$Z$168,MATCH(AQ11,$Y$9:$Y$168,0)+0,1)</f>
        <v>ZENITHBANK</v>
      </c>
      <c r="AQ11" s="58">
        <f>LARGE($Y$9:$Y$168,AA11)</f>
        <v>39723760</v>
      </c>
      <c r="AR11" s="58"/>
      <c r="AS11" s="56" t="str">
        <f>INDEX($V$9:$Z$168,MATCH(AT11,$Z$9:$Z$168,0)+0,1)</f>
        <v>NGXGROUP</v>
      </c>
      <c r="AT11" s="59">
        <f>LARGE($Z$9:$Z$168,AA11)</f>
        <v>2457659268.5000029</v>
      </c>
    </row>
    <row r="12" spans="2:46" x14ac:dyDescent="0.3">
      <c r="B12" s="60" t="s">
        <v>28</v>
      </c>
      <c r="C12" s="41">
        <v>25.95</v>
      </c>
      <c r="D12" s="41">
        <v>25.85</v>
      </c>
      <c r="E12" s="41">
        <v>24.5</v>
      </c>
      <c r="F12" s="42">
        <v>25</v>
      </c>
      <c r="G12" s="43">
        <v>-0.94999999999999929</v>
      </c>
      <c r="H12" s="43">
        <v>-3.6608863198458548</v>
      </c>
      <c r="I12" s="44">
        <v>48265839</v>
      </c>
      <c r="J12" s="62">
        <v>1221554576</v>
      </c>
      <c r="K12" s="46">
        <v>0.19047619047619047</v>
      </c>
      <c r="L12" s="47"/>
      <c r="N12" s="48" t="str">
        <v>NGXGROUP</v>
      </c>
      <c r="O12" s="49">
        <f>VLOOKUP(N12,$B$9:$F$1048576,5,FALSE)</f>
        <v>166</v>
      </c>
      <c r="P12" s="50" t="str">
        <f t="shared" ref="P12:P20" si="6">IF($T$8="change",ROUNDUP((T12*1),1)&amp;"%",IF($T$8="YTD",ROUNDUP((T12*100),0)&amp;"%",T12))</f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9.9701888042398235</v>
      </c>
      <c r="V12" s="7" t="str">
        <f t="shared" si="0"/>
        <v>ACCESSCORP</v>
      </c>
      <c r="W12" s="52">
        <f t="shared" si="4"/>
        <v>-3.6608863198458547E-2</v>
      </c>
      <c r="X12" s="52">
        <f t="shared" si="5"/>
        <v>0.19047619047619047</v>
      </c>
      <c r="Y12" s="53">
        <f t="shared" si="1"/>
        <v>48265839</v>
      </c>
      <c r="Z12" s="53">
        <f t="shared" si="2"/>
        <v>1221554576</v>
      </c>
      <c r="AA12" s="8">
        <v>4</v>
      </c>
      <c r="AB12" s="54" t="str" cm="1">
        <f t="array" ref="AB12">IF($AC12="","",INDEX($V$9:$V$168,SMALL(IF($W$9:$W$168=$AC12,ROW($V$9:$V$168)-ROW($V$9)+1),COUNTIFS($AC$9:AC12,AC12))))</f>
        <v>SUNUASSUR</v>
      </c>
      <c r="AC12" s="55">
        <f>IF(ROWS($AC$9:AC12)&lt;=$AC$5,SMALL($W$9:$W$168,ROWS($AC$9:AC12)),"")</f>
        <v>-9.8121085594989499E-2</v>
      </c>
      <c r="AD12" s="56" t="str">
        <f>INDEX($V$9:$Z$168,MATCH(AE12,$W$9:$W$168,0)+0,1)</f>
        <v>SUNUASSUR</v>
      </c>
      <c r="AE12" s="57">
        <f>SMALL($W$9:$W$168,AA12)</f>
        <v>-9.8121085594989499E-2</v>
      </c>
      <c r="AF12" s="57"/>
      <c r="AG12" s="54" t="str" cm="1">
        <f t="array" ref="AG12">IF($AH12="","",INDEX($V$9:$V$168,SMALL(IF($W$9:$W$168=$AH12,ROW($V$9:$V$168)-ROW($V$9)+1),COUNTIFS($AH$9:AH12,AH12))))</f>
        <v>NGXGROUP</v>
      </c>
      <c r="AH12" s="55">
        <f>IF(ROWS($AH$9:AH12)&lt;=$AH$5,LARGE($W$9:$W$168,ROWS($AH$9:AH12)),"")</f>
        <v>9.970188804239824E-2</v>
      </c>
      <c r="AJ12" s="56" t="str">
        <f>INDEX($V$9:$Z$168,MATCH(AK12,$X$9:$X$168,0)+0,1)</f>
        <v>IKEJAHOTEL</v>
      </c>
      <c r="AK12" s="57">
        <f>SMALL($X$9:$X$168,AA12)</f>
        <v>-0.1408114558472553</v>
      </c>
      <c r="AM12" s="56" t="str">
        <f>INDEX($V$9:$Z$168,MATCH(AN12,$X$9:$X$168,0)+0,1)</f>
        <v>DEAPCAP</v>
      </c>
      <c r="AN12" s="57">
        <f>LARGE($X$9:$X$168,AA12)</f>
        <v>2.5263157894736845</v>
      </c>
      <c r="AP12" s="56" t="str">
        <f>INDEX($V$9:$Z$168,MATCH(AQ12,$Y$9:$Y$168,0)+0,1)</f>
        <v>CHAMS</v>
      </c>
      <c r="AQ12" s="58">
        <f>LARGE($Y$9:$Y$168,AA12)</f>
        <v>30072197</v>
      </c>
      <c r="AR12" s="58"/>
      <c r="AS12" s="56" t="str">
        <f>INDEX($V$9:$Z$168,MATCH(AT12,$Z$9:$Z$168,0)+0,1)</f>
        <v>OKOMUOIL</v>
      </c>
      <c r="AT12" s="59">
        <f>LARGE($Z$9:$Z$168,AA12)</f>
        <v>2074444376.400001</v>
      </c>
    </row>
    <row r="13" spans="2:46" x14ac:dyDescent="0.3">
      <c r="B13" s="60" t="s">
        <v>29</v>
      </c>
      <c r="C13" s="41">
        <v>15.2</v>
      </c>
      <c r="D13" s="61">
        <v>15.75</v>
      </c>
      <c r="E13" s="61">
        <v>15.5</v>
      </c>
      <c r="F13" s="42">
        <v>15.5</v>
      </c>
      <c r="G13" s="43">
        <v>0.30000000000000071</v>
      </c>
      <c r="H13" s="43">
        <v>1.9736842105263206</v>
      </c>
      <c r="I13" s="44">
        <v>4508566</v>
      </c>
      <c r="J13" s="62">
        <v>70253230.450000003</v>
      </c>
      <c r="K13" s="46">
        <v>4.7297297297297147E-2</v>
      </c>
      <c r="L13" s="47"/>
      <c r="N13" s="48" t="str">
        <v>OANDO</v>
      </c>
      <c r="O13" s="49">
        <f>VLOOKUP(N13,$B$9:$F$1048576,5,FALSE)</f>
        <v>54.65</v>
      </c>
      <c r="P13" s="50" t="str">
        <f>IF($T$8="change",ROUNDUP((T13*1),1)&amp;"%",IF($T$8="YTD",ROUNDUP((T13*100),0)&amp;"%",T13))</f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9.9597585513078375</v>
      </c>
      <c r="V13" s="7" t="str">
        <f t="shared" si="0"/>
        <v>AFRIPRUD</v>
      </c>
      <c r="W13" s="52">
        <f t="shared" si="4"/>
        <v>1.9736842105263205E-2</v>
      </c>
      <c r="X13" s="52">
        <f t="shared" si="5"/>
        <v>4.7297297297297147E-2</v>
      </c>
      <c r="Y13" s="53">
        <f t="shared" si="1"/>
        <v>4508566</v>
      </c>
      <c r="Z13" s="53">
        <f t="shared" si="2"/>
        <v>70253230.450000003</v>
      </c>
      <c r="AA13" s="8">
        <v>5</v>
      </c>
      <c r="AB13" s="54" t="str" cm="1">
        <f t="array" ref="AB13">IF($AC13="","",INDEX($V$9:$V$168,SMALL(IF($W$9:$W$168=$AC13,ROW($V$9:$V$168)-ROW($V$9)+1),COUNTIFS($AC$9:AC13,AC13))))</f>
        <v>UNIONDICON</v>
      </c>
      <c r="AC13" s="55">
        <f>IF(ROWS($AC$9:AC13)&lt;=$AC$5,SMALL($W$9:$W$168,ROWS($AC$9:AC13)),"")</f>
        <v>-9.7560975609755976E-2</v>
      </c>
      <c r="AD13" s="56" t="str">
        <f>INDEX($V$9:$Z$168,MATCH(AE13,$W$9:$W$168,0)+0,1)</f>
        <v>UNIONDICON</v>
      </c>
      <c r="AE13" s="57">
        <f>SMALL($W$9:$W$168,AA13)</f>
        <v>-9.7560975609755976E-2</v>
      </c>
      <c r="AF13" s="57"/>
      <c r="AG13" s="54" t="str" cm="1">
        <f t="array" ref="AG13">IF($AH13="","",INDEX($V$9:$V$168,SMALL(IF($W$9:$W$168=$AH13,ROW($V$9:$V$168)-ROW($V$9)+1),COUNTIFS($AH$9:AH13,AH13))))</f>
        <v>OANDO</v>
      </c>
      <c r="AH13" s="55">
        <f>IF(ROWS($AH$9:AH13)&lt;=$AH$5,LARGE($W$9:$W$168,ROWS($AH$9:AH13)),"")</f>
        <v>9.9597585513078374E-2</v>
      </c>
      <c r="AJ13" s="56" t="str">
        <f>INDEX($V$9:$Z$168,MATCH(AK13,$X$9:$X$168,0)+0,1)</f>
        <v>UPL</v>
      </c>
      <c r="AK13" s="57">
        <f>SMALL($X$9:$X$168,AA13)</f>
        <v>-0.10833333333333339</v>
      </c>
      <c r="AM13" s="56" t="str">
        <f>INDEX($V$9:$Z$168,MATCH(AN13,$X$9:$X$168,0)+0,1)</f>
        <v>RTBRISCOE</v>
      </c>
      <c r="AN13" s="57">
        <f>LARGE($X$9:$X$168,AA13)</f>
        <v>2.1057142857142854</v>
      </c>
      <c r="AP13" s="56" t="str">
        <f>INDEX($V$9:$Z$168,MATCH(AQ13,$Y$9:$Y$168,0)+0,1)</f>
        <v>JAIZBANK</v>
      </c>
      <c r="AQ13" s="58">
        <f>LARGE($Y$9:$Y$168,AA13)</f>
        <v>27278474</v>
      </c>
      <c r="AR13" s="58"/>
      <c r="AS13" s="56" t="str">
        <f>INDEX($V$9:$Z$168,MATCH(AT13,$Z$9:$Z$168,0)+0,1)</f>
        <v>MTNN</v>
      </c>
      <c r="AT13" s="59">
        <f>LARGE($Z$9:$Z$168,AA13)</f>
        <v>1884589666.199996</v>
      </c>
    </row>
    <row r="14" spans="2:46" x14ac:dyDescent="0.3">
      <c r="B14" s="60" t="s">
        <v>30</v>
      </c>
      <c r="C14" s="41">
        <v>4.2</v>
      </c>
      <c r="D14" s="41">
        <v>4.17</v>
      </c>
      <c r="E14" s="41">
        <v>4.0999999999999996</v>
      </c>
      <c r="F14" s="42">
        <v>4.1399999999999997</v>
      </c>
      <c r="G14" s="43">
        <v>-6.0000000000000497E-2</v>
      </c>
      <c r="H14" s="43">
        <v>-1.4285714285714404</v>
      </c>
      <c r="I14" s="44">
        <v>15082967</v>
      </c>
      <c r="J14" s="62">
        <v>62280323.729999997</v>
      </c>
      <c r="K14" s="46">
        <v>9.2348284960422022E-2</v>
      </c>
      <c r="L14" s="47"/>
      <c r="N14" s="48" t="str">
        <v>PREMPAINTS</v>
      </c>
      <c r="O14" s="49">
        <f>VLOOKUP(N14,$B$9:$F$1048576,5,FALSE)</f>
        <v>16.05</v>
      </c>
      <c r="P14" s="50" t="str">
        <f t="shared" ref="P14:P22" si="7">IF($T$8="change",ROUNDUP((T14*1),1)&amp;"%",IF($T$8="YTD",ROUNDUP((T14*100),0)&amp;"%",T14))</f>
        <v>10%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9.9315068493150758</v>
      </c>
      <c r="V14" s="7" t="str">
        <f t="shared" si="0"/>
        <v>AIICO</v>
      </c>
      <c r="W14" s="52">
        <f t="shared" si="4"/>
        <v>-1.4285714285714403E-2</v>
      </c>
      <c r="X14" s="52">
        <f t="shared" si="5"/>
        <v>9.2348284960422022E-2</v>
      </c>
      <c r="Y14" s="53">
        <f t="shared" si="1"/>
        <v>15082967</v>
      </c>
      <c r="Z14" s="53">
        <f t="shared" si="2"/>
        <v>62280323.729999997</v>
      </c>
      <c r="AA14" s="8">
        <v>6</v>
      </c>
      <c r="AB14" s="54" t="str" cm="1">
        <f t="array" ref="AB14">IF($AC14="","",INDEX($V$9:$V$168,SMALL(IF($W$9:$W$168=$AC14,ROW($V$9:$V$168)-ROW($V$9)+1),COUNTIFS($AC$9:AC14,AC14))))</f>
        <v>GUINEAINS</v>
      </c>
      <c r="AC14" s="55">
        <f>IF(ROWS($AC$9:AC14)&lt;=$AC$5,SMALL($W$9:$W$168,ROWS($AC$9:AC14)),"")</f>
        <v>-9.0277777777777721E-2</v>
      </c>
      <c r="AD14" s="56" t="str">
        <f>INDEX($V$9:$Z$168,MATCH(AE14,$W$9:$W$168,0)+0,1)</f>
        <v>GUINEAINS</v>
      </c>
      <c r="AE14" s="57">
        <f>SMALL($W$9:$W$168,AA14)</f>
        <v>-9.0277777777777721E-2</v>
      </c>
      <c r="AF14" s="57"/>
      <c r="AG14" s="54" t="str" cm="1">
        <f t="array" ref="AG14">IF($AH14="","",INDEX($V$9:$V$168,SMALL(IF($W$9:$W$168=$AH14,ROW($V$9:$V$168)-ROW($V$9)+1),COUNTIFS($AH$9:AH14,AH14))))</f>
        <v>PREMPAINTS</v>
      </c>
      <c r="AH14" s="55">
        <f>IF(ROWS($AH$9:AH14)&lt;=$AH$5,LARGE($W$9:$W$168,ROWS($AH$9:AH14)),"")</f>
        <v>9.9315068493150763E-2</v>
      </c>
      <c r="AJ14" s="56" t="str">
        <f>INDEX($V$9:$Z$168,MATCH(AK14,$X$9:$X$168,0)+0,1)</f>
        <v>JULI</v>
      </c>
      <c r="AK14" s="57">
        <f>SMALL($X$9:$X$168,AA14)</f>
        <v>-9.9255583126550917E-2</v>
      </c>
      <c r="AM14" s="56" t="str">
        <f>INDEX($V$9:$Z$168,MATCH(AN14,$X$9:$X$168,0)+0,1)</f>
        <v>NCR</v>
      </c>
      <c r="AN14" s="57">
        <f>LARGE($X$9:$X$168,AA14)</f>
        <v>1.7372764786795045</v>
      </c>
      <c r="AP14" s="56" t="str">
        <f>INDEX($V$9:$Z$168,MATCH(AQ14,$Y$9:$Y$168,0)+0,1)</f>
        <v>JAPAULGOLD</v>
      </c>
      <c r="AQ14" s="58">
        <f>LARGE($Y$9:$Y$168,AA14)</f>
        <v>24603294</v>
      </c>
      <c r="AR14" s="58"/>
      <c r="AS14" s="56" t="str">
        <f>INDEX($V$9:$Z$168,MATCH(AT14,$Z$9:$Z$168,0)+0,1)</f>
        <v>SEPLAT</v>
      </c>
      <c r="AT14" s="59">
        <f>LARGE($Z$9:$Z$168,AA14)</f>
        <v>1499233135.0999999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53</v>
      </c>
      <c r="J15" s="62">
        <v>132341</v>
      </c>
      <c r="K15" s="46">
        <v>0</v>
      </c>
      <c r="L15" s="47"/>
      <c r="N15" s="48" t="str">
        <v>ETERNA</v>
      </c>
      <c r="O15" s="49">
        <f>VLOOKUP(N15,$B$9:$F$1048576,5,FALSE)</f>
        <v>46.55</v>
      </c>
      <c r="P15" s="50" t="str">
        <f>IF($T$8="change",ROUNDUP((T15*1),1)&amp;"%",IF($T$8="YTD",ROUNDUP((T15*100),0)&amp;"%",T15))</f>
        <v>10%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9.9173553719008147</v>
      </c>
      <c r="V15" s="7" t="str">
        <f t="shared" si="0"/>
        <v>AIRTELAFRI</v>
      </c>
      <c r="W15" s="52">
        <f t="shared" si="4"/>
        <v>0</v>
      </c>
      <c r="X15" s="52">
        <f t="shared" si="5"/>
        <v>0</v>
      </c>
      <c r="Y15" s="53">
        <f t="shared" si="1"/>
        <v>53</v>
      </c>
      <c r="Z15" s="53">
        <f t="shared" si="2"/>
        <v>132341</v>
      </c>
      <c r="AA15" s="8">
        <v>7</v>
      </c>
      <c r="AB15" s="54" t="str" cm="1">
        <f t="array" ref="AB15">IF($AC15="","",INDEX($V$9:$V$168,SMALL(IF($W$9:$W$168=$AC15,ROW($V$9:$V$168)-ROW($V$9)+1),COUNTIFS($AC$9:AC15,AC15))))</f>
        <v>DAARCOMM</v>
      </c>
      <c r="AC15" s="55">
        <f>IF(ROWS($AC$9:AC15)&lt;=$AC$5,SMALL($W$9:$W$168,ROWS($AC$9:AC15)),"")</f>
        <v>-8.4999999999999964E-2</v>
      </c>
      <c r="AD15" s="56" t="str">
        <f>INDEX($V$9:$Z$168,MATCH(AE15,$W$9:$W$168,0)+0,1)</f>
        <v>DAARCOMM</v>
      </c>
      <c r="AE15" s="57">
        <f>SMALL($W$9:$W$168,AA15)</f>
        <v>-8.4999999999999964E-2</v>
      </c>
      <c r="AF15" s="57"/>
      <c r="AG15" s="54" t="str" cm="1">
        <f t="array" ref="AG15">IF($AH15="","",INDEX($V$9:$V$168,SMALL(IF($W$9:$W$168=$AH15,ROW($V$9:$V$168)-ROW($V$9)+1),COUNTIFS($AH$9:AH15,AH15))))</f>
        <v>ETERNA</v>
      </c>
      <c r="AH15" s="55">
        <f>IF(ROWS($AH$9:AH15)&lt;=$AH$5,LARGE($W$9:$W$168,ROWS($AH$9:AH15)),"")</f>
        <v>9.9173553719008142E-2</v>
      </c>
      <c r="AJ15" s="56" t="str">
        <f>INDEX($V$9:$Z$168,MATCH(AK15,$X$9:$X$168,0)+0,1)</f>
        <v>ENAMELWA</v>
      </c>
      <c r="AK15" s="57">
        <f>SMALL($X$9:$X$168,AA15)</f>
        <v>-8.6419753086419804E-2</v>
      </c>
      <c r="AM15" s="56" t="str">
        <f>INDEX($V$9:$Z$168,MATCH(AN15,$X$9:$X$168,0)+0,1)</f>
        <v>INFINITY</v>
      </c>
      <c r="AN15" s="57">
        <f>LARGE($X$9:$X$168,AA15)</f>
        <v>1.7142857142857144</v>
      </c>
      <c r="AP15" s="56" t="str">
        <f>INDEX($V$9:$Z$168,MATCH(AQ15,$Y$9:$Y$168,0)+0,1)</f>
        <v>OANDO</v>
      </c>
      <c r="AQ15" s="58">
        <f>LARGE($Y$9:$Y$168,AA15)</f>
        <v>23827345</v>
      </c>
      <c r="AR15" s="58"/>
      <c r="AS15" s="56" t="str">
        <f>INDEX($V$9:$Z$168,MATCH(AT15,$Z$9:$Z$168,0)+0,1)</f>
        <v>OANDO</v>
      </c>
      <c r="AT15" s="59">
        <f>LARGE($Z$9:$Z$168,AA15)</f>
        <v>1281443299.499999</v>
      </c>
    </row>
    <row r="16" spans="2:46" x14ac:dyDescent="0.3">
      <c r="B16" s="60" t="s">
        <v>32</v>
      </c>
      <c r="C16" s="41">
        <v>15.5</v>
      </c>
      <c r="D16" s="41">
        <v>13.95</v>
      </c>
      <c r="E16" s="41">
        <v>13.95</v>
      </c>
      <c r="F16" s="42">
        <v>13.95</v>
      </c>
      <c r="G16" s="43">
        <v>-1.5500000000000007</v>
      </c>
      <c r="H16" s="43">
        <v>-10.000000000000005</v>
      </c>
      <c r="I16" s="44">
        <v>516509</v>
      </c>
      <c r="J16" s="62">
        <v>7220002.2999999998</v>
      </c>
      <c r="K16" s="46">
        <v>-0.35565819861431869</v>
      </c>
      <c r="L16" s="47"/>
      <c r="N16" s="48" t="str">
        <v>INTBREW</v>
      </c>
      <c r="O16" s="49">
        <f>VLOOKUP(N16,$B$9:$F$1048576,5,FALSE)</f>
        <v>14.7</v>
      </c>
      <c r="P16" s="50" t="str">
        <f t="shared" ref="P16:P24" si="8">IF($T$8="change",ROUNDUP((T16*1),1)&amp;"%",IF($T$8="YTD",ROUNDUP((T16*100),0)&amp;"%",T16))</f>
        <v>8.1%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8.088235294117645</v>
      </c>
      <c r="V16" s="7" t="str">
        <f t="shared" si="0"/>
        <v>ALEX</v>
      </c>
      <c r="W16" s="52">
        <f t="shared" si="4"/>
        <v>-0.10000000000000005</v>
      </c>
      <c r="X16" s="52">
        <f t="shared" si="5"/>
        <v>-0.35565819861431869</v>
      </c>
      <c r="Y16" s="53">
        <f t="shared" si="1"/>
        <v>516509</v>
      </c>
      <c r="Z16" s="53">
        <f t="shared" si="2"/>
        <v>7220002.2999999998</v>
      </c>
      <c r="AA16" s="8">
        <v>8</v>
      </c>
      <c r="AB16" s="54" t="str" cm="1">
        <f t="array" ref="AB16">IF($AC16="","",INDEX($V$9:$V$168,SMALL(IF($W$9:$W$168=$AC16,ROW($V$9:$V$168)-ROW($V$9)+1),COUNTIFS($AC$9:AC16,AC16))))</f>
        <v>CORNERST</v>
      </c>
      <c r="AC16" s="55">
        <f>IF(ROWS($AC$9:AC16)&lt;=$AC$5,SMALL($W$9:$W$168,ROWS($AC$9:AC16)),"")</f>
        <v>-7.5630252100840359E-2</v>
      </c>
      <c r="AD16" s="56" t="str">
        <f>INDEX($V$9:$Z$168,MATCH(AE16,$W$9:$W$168,0)+0,1)</f>
        <v>CORNERST</v>
      </c>
      <c r="AE16" s="57">
        <f>SMALL($W$9:$W$168,AA16)</f>
        <v>-7.5630252100840359E-2</v>
      </c>
      <c r="AF16" s="57"/>
      <c r="AG16" s="54" t="str" cm="1">
        <f t="array" ref="AG16">IF($AH16="","",INDEX($V$9:$V$168,SMALL(IF($W$9:$W$168=$AH16,ROW($V$9:$V$168)-ROW($V$9)+1),COUNTIFS($AH$9:AH16,AH16))))</f>
        <v>INTBREW</v>
      </c>
      <c r="AH16" s="55">
        <f>IF(ROWS($AH$9:AH16)&lt;=$AH$5,LARGE($W$9:$W$168,ROWS($AH$9:AH16)),"")</f>
        <v>8.0882352941176447E-2</v>
      </c>
      <c r="AJ16" s="56" t="str">
        <f>INDEX($V$9:$Z$168,MATCH(AK16,$X$9:$X$168,0)+0,1)</f>
        <v>ELLAHLAKES</v>
      </c>
      <c r="AK16" s="57">
        <f>SMALL($X$9:$X$168,AA16)</f>
        <v>-8.2089552238805985E-2</v>
      </c>
      <c r="AM16" s="56" t="str">
        <f>INDEX($V$9:$Z$168,MATCH(AN16,$X$9:$X$168,0)+0,1)</f>
        <v>NGXGROUP</v>
      </c>
      <c r="AN16" s="57">
        <f>LARGE($X$9:$X$168,AA16)</f>
        <v>1.3714285714285714</v>
      </c>
      <c r="AP16" s="56" t="str">
        <f>INDEX($V$9:$Z$168,MATCH(AQ16,$Y$9:$Y$168,0)+0,1)</f>
        <v>STERLINGNG</v>
      </c>
      <c r="AQ16" s="58">
        <f>LARGE($Y$9:$Y$168,AA16)</f>
        <v>18248560</v>
      </c>
      <c r="AR16" s="58"/>
      <c r="AS16" s="56" t="str">
        <f>INDEX($V$9:$Z$168,MATCH(AT16,$Z$9:$Z$168,0)+0,1)</f>
        <v>ACCESSCORP</v>
      </c>
      <c r="AT16" s="59">
        <f>LARGE($Z$9:$Z$168,AA16)</f>
        <v>1221554576</v>
      </c>
    </row>
    <row r="17" spans="2:46" x14ac:dyDescent="0.3">
      <c r="B17" s="60" t="s">
        <v>33</v>
      </c>
      <c r="C17" s="41">
        <v>1300.4000000000001</v>
      </c>
      <c r="D17" s="41">
        <v>1340</v>
      </c>
      <c r="E17" s="41">
        <v>1340</v>
      </c>
      <c r="F17" s="42">
        <v>1340</v>
      </c>
      <c r="G17" s="43">
        <v>39.599999999999909</v>
      </c>
      <c r="H17" s="43">
        <v>3.0452168563518844</v>
      </c>
      <c r="I17" s="44">
        <v>3883726</v>
      </c>
      <c r="J17" s="62">
        <v>5071782848.0000038</v>
      </c>
      <c r="K17" s="46">
        <v>1</v>
      </c>
      <c r="L17" s="47"/>
      <c r="N17" s="48" t="str">
        <v>FIDSON</v>
      </c>
      <c r="O17" s="49">
        <f>VLOOKUP(N17,$B$9:$F$1048576,5,FALSE)</f>
        <v>93.9</v>
      </c>
      <c r="P17" s="50" t="str">
        <f t="shared" si="8"/>
        <v>6.2%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6.1016949152542441</v>
      </c>
      <c r="V17" s="7" t="str">
        <f t="shared" si="0"/>
        <v>ARADEL</v>
      </c>
      <c r="W17" s="52">
        <f t="shared" si="4"/>
        <v>3.0452168563518844E-2</v>
      </c>
      <c r="X17" s="52">
        <f t="shared" si="5"/>
        <v>1</v>
      </c>
      <c r="Y17" s="53">
        <f t="shared" si="1"/>
        <v>3883726</v>
      </c>
      <c r="Z17" s="53">
        <f t="shared" si="2"/>
        <v>5071782848.0000038</v>
      </c>
      <c r="AA17" s="8">
        <v>9</v>
      </c>
      <c r="AB17" s="54" t="str" cm="1">
        <f t="array" ref="AB17">IF($AC17="","",INDEX($V$9:$V$168,SMALL(IF($W$9:$W$168=$AC17,ROW($V$9:$V$168)-ROW($V$9)+1),COUNTIFS($AC$9:AC17,AC17))))</f>
        <v>REGALINS</v>
      </c>
      <c r="AC17" s="55">
        <f>IF(ROWS($AC$9:AC17)&lt;=$AC$5,SMALL($W$9:$W$168,ROWS($AC$9:AC17)),"")</f>
        <v>-7.2580645161290383E-2</v>
      </c>
      <c r="AD17" s="56" t="str">
        <f>INDEX($V$9:$Z$168,MATCH(AE17,$W$9:$W$168,0)+0,1)</f>
        <v>REGALINS</v>
      </c>
      <c r="AE17" s="57">
        <f>SMALL($W$9:$W$168,AA17)</f>
        <v>-7.2580645161290383E-2</v>
      </c>
      <c r="AF17" s="57"/>
      <c r="AG17" s="54" t="str" cm="1">
        <f t="array" ref="AG17">IF($AH17="","",INDEX($V$9:$V$168,SMALL(IF($W$9:$W$168=$AH17,ROW($V$9:$V$168)-ROW($V$9)+1),COUNTIFS($AH$9:AH17,AH17))))</f>
        <v>FIDSON</v>
      </c>
      <c r="AH17" s="55">
        <f>IF(ROWS($AH$9:AH17)&lt;=$AH$5,LARGE($W$9:$W$168,ROWS($AH$9:AH17)),"")</f>
        <v>6.1016949152542438E-2</v>
      </c>
      <c r="AJ17" s="56" t="str">
        <f>INDEX($V$9:$Z$168,MATCH(AK17,$X$9:$X$168,0)+0,1)</f>
        <v>CORNERST</v>
      </c>
      <c r="AK17" s="57">
        <f>SMALL($X$9:$X$168,AA17)</f>
        <v>-7.7181208053691219E-2</v>
      </c>
      <c r="AM17" s="56" t="str">
        <f>INDEX($V$9:$Z$168,MATCH(AN17,$X$9:$X$168,0)+0,1)</f>
        <v>JAIZBANK</v>
      </c>
      <c r="AN17" s="57">
        <f>LARGE($X$9:$X$168,AA17)</f>
        <v>1.3582417582417583</v>
      </c>
      <c r="AP17" s="56" t="str">
        <f>INDEX($V$9:$Z$168,MATCH(AQ17,$Y$9:$Y$168,0)+0,1)</f>
        <v>CUTIX</v>
      </c>
      <c r="AQ17" s="58">
        <f>LARGE($Y$9:$Y$168,AA17)</f>
        <v>17510307</v>
      </c>
      <c r="AR17" s="58"/>
      <c r="AS17" s="56" t="str">
        <f>INDEX($V$9:$Z$168,MATCH(AT17,$Z$9:$Z$168,0)+0,1)</f>
        <v>PZ</v>
      </c>
      <c r="AT17" s="59">
        <f>LARGE($Z$9:$Z$168,AA17)</f>
        <v>1183301261.0999999</v>
      </c>
    </row>
    <row r="18" spans="2:46" x14ac:dyDescent="0.3">
      <c r="B18" s="60" t="s">
        <v>34</v>
      </c>
      <c r="C18" s="41">
        <v>4.1500000000000004</v>
      </c>
      <c r="D18" s="41">
        <v>4.1500000000000004</v>
      </c>
      <c r="E18" s="41">
        <v>4.1500000000000004</v>
      </c>
      <c r="F18" s="42">
        <v>4.1500000000000004</v>
      </c>
      <c r="G18" s="43">
        <v>0</v>
      </c>
      <c r="H18" s="43">
        <v>0</v>
      </c>
      <c r="I18" s="44">
        <v>1048754</v>
      </c>
      <c r="J18" s="62">
        <v>3995205.82</v>
      </c>
      <c r="K18" s="46">
        <v>-2.3529411764705799E-2</v>
      </c>
      <c r="L18" s="47"/>
      <c r="N18" s="48" t="str">
        <v>CWG</v>
      </c>
      <c r="O18" s="49">
        <f>VLOOKUP(N18,$B$9:$F$1048576,5,FALSE)</f>
        <v>21.95</v>
      </c>
      <c r="P18" s="50" t="str">
        <f t="shared" si="8"/>
        <v>4.6%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4.5238095238095202</v>
      </c>
      <c r="V18" s="7" t="str">
        <f t="shared" si="0"/>
        <v>AUSTINLAZ</v>
      </c>
      <c r="W18" s="52">
        <f t="shared" si="4"/>
        <v>0</v>
      </c>
      <c r="X18" s="52">
        <f t="shared" si="5"/>
        <v>-2.3529411764705799E-2</v>
      </c>
      <c r="Y18" s="53">
        <f t="shared" si="1"/>
        <v>1048754</v>
      </c>
      <c r="Z18" s="53">
        <f t="shared" si="2"/>
        <v>3995205.82</v>
      </c>
      <c r="AA18" s="8">
        <v>10</v>
      </c>
      <c r="AB18" s="54" t="str" cm="1">
        <f t="array" ref="AB18">IF($AC18="","",INDEX($V$9:$V$168,SMALL(IF($W$9:$W$168=$AC18,ROW($V$9:$V$168)-ROW($V$9)+1),COUNTIFS($AC$9:AC18,AC18))))</f>
        <v>NSLTECH</v>
      </c>
      <c r="AC18" s="55">
        <f>IF(ROWS($AC$9:AC18)&lt;=$AC$5,SMALL($W$9:$W$168,ROWS($AC$9:AC18)),"")</f>
        <v>-7.0422535211267512E-2</v>
      </c>
      <c r="AD18" s="56" t="str">
        <f>INDEX($V$9:$Z$168,MATCH(AE18,$W$9:$W$168,0)+0,1)</f>
        <v>NSLTECH</v>
      </c>
      <c r="AE18" s="57">
        <f>SMALL($W$9:$W$168,AA18)</f>
        <v>-7.0422535211267512E-2</v>
      </c>
      <c r="AF18" s="57"/>
      <c r="AG18" s="54" t="str" cm="1">
        <f t="array" ref="AG18">IF($AH18="","",INDEX($V$9:$V$168,SMALL(IF($W$9:$W$168=$AH18,ROW($V$9:$V$168)-ROW($V$9)+1),COUNTIFS($AH$9:AH18,AH18))))</f>
        <v>CWG</v>
      </c>
      <c r="AH18" s="55">
        <f>IF(ROWS($AH$9:AH18)&lt;=$AH$5,LARGE($W$9:$W$168,ROWS($AH$9:AH18)),"")</f>
        <v>4.5238095238095202E-2</v>
      </c>
      <c r="AJ18" s="56" t="str">
        <f>INDEX($V$9:$Z$168,MATCH(AK18,$X$9:$X$168,0)+0,1)</f>
        <v>NNFM</v>
      </c>
      <c r="AK18" s="57">
        <f>SMALL($X$9:$X$168,AA18)</f>
        <v>-5.8125741399762676E-2</v>
      </c>
      <c r="AM18" s="56" t="str">
        <f>INDEX($V$9:$Z$168,MATCH(AN18,$X$9:$X$168,0)+0,1)</f>
        <v>MORISON</v>
      </c>
      <c r="AN18" s="57">
        <f>LARGE($X$9:$X$168,AA18)</f>
        <v>1.3436893203883495</v>
      </c>
      <c r="AP18" s="56" t="str">
        <f>INDEX($V$9:$Z$168,MATCH(AQ18,$Y$9:$Y$168,0)+0,1)</f>
        <v>UNIVINSURE</v>
      </c>
      <c r="AQ18" s="58">
        <f>LARGE($Y$9:$Y$168,AA18)</f>
        <v>16979929</v>
      </c>
      <c r="AR18" s="58"/>
      <c r="AS18" s="56" t="str">
        <f>INDEX($V$9:$Z$168,MATCH(AT18,$Z$9:$Z$168,0)+0,1)</f>
        <v>GTCO</v>
      </c>
      <c r="AT18" s="59">
        <f>LARGE($Z$9:$Z$168,AA18)</f>
        <v>1030758679.1</v>
      </c>
    </row>
    <row r="19" spans="2:46" x14ac:dyDescent="0.3">
      <c r="B19" s="60" t="s">
        <v>35</v>
      </c>
      <c r="C19" s="41">
        <v>66.650000000000006</v>
      </c>
      <c r="D19" s="41">
        <v>66.650000000000006</v>
      </c>
      <c r="E19" s="41">
        <v>66.650000000000006</v>
      </c>
      <c r="F19" s="42">
        <v>66.650000000000006</v>
      </c>
      <c r="G19" s="43">
        <v>0</v>
      </c>
      <c r="H19" s="43">
        <v>0</v>
      </c>
      <c r="I19" s="44">
        <v>335524</v>
      </c>
      <c r="J19" s="62">
        <v>21748749.149999999</v>
      </c>
      <c r="K19" s="46">
        <v>0.38854166666666679</v>
      </c>
      <c r="L19" s="47"/>
      <c r="P19" s="64"/>
      <c r="V19" s="7" t="str">
        <f t="shared" si="0"/>
        <v>BERGER</v>
      </c>
      <c r="W19" s="52">
        <f t="shared" si="4"/>
        <v>0</v>
      </c>
      <c r="X19" s="52">
        <f t="shared" si="5"/>
        <v>0.38854166666666679</v>
      </c>
      <c r="Y19" s="53">
        <f t="shared" si="1"/>
        <v>335524</v>
      </c>
      <c r="Z19" s="53">
        <f t="shared" si="2"/>
        <v>21748749.149999999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169621</v>
      </c>
      <c r="J20" s="62">
        <v>79257457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BETAGLAS</v>
      </c>
      <c r="W20" s="52">
        <f t="shared" si="4"/>
        <v>0</v>
      </c>
      <c r="X20" s="52">
        <f t="shared" si="5"/>
        <v>0.34729729729729719</v>
      </c>
      <c r="Y20" s="53">
        <f t="shared" si="1"/>
        <v>169621</v>
      </c>
      <c r="Z20" s="53">
        <f t="shared" si="2"/>
        <v>79257457</v>
      </c>
    </row>
    <row r="21" spans="2:46" x14ac:dyDescent="0.3">
      <c r="B21" s="60" t="s">
        <v>41</v>
      </c>
      <c r="C21" s="41">
        <v>225</v>
      </c>
      <c r="D21" s="61">
        <v>225</v>
      </c>
      <c r="E21" s="61">
        <v>225</v>
      </c>
      <c r="F21" s="42">
        <v>225</v>
      </c>
      <c r="G21" s="43">
        <v>0</v>
      </c>
      <c r="H21" s="43">
        <v>0</v>
      </c>
      <c r="I21" s="44">
        <v>1684155</v>
      </c>
      <c r="J21" s="62">
        <v>372135223.19999999</v>
      </c>
      <c r="K21" s="46">
        <v>0.26050420168067223</v>
      </c>
      <c r="L21" s="47"/>
      <c r="N21" s="66">
        <f>COUNTIF($H$9:$H$289,"&gt;0.00")</f>
        <v>26</v>
      </c>
      <c r="O21" s="66">
        <f>COUNTIF($H$9:$H$295,"&lt;0.00")</f>
        <v>43</v>
      </c>
      <c r="P21" s="66">
        <f>COUNTIF($H$9:$H$259,"=0.00")</f>
        <v>62</v>
      </c>
      <c r="Q21" s="67">
        <f>N21/O21</f>
        <v>0.60465116279069764</v>
      </c>
      <c r="V21" s="7" t="str">
        <f t="shared" si="0"/>
        <v>BUACEMENT</v>
      </c>
      <c r="W21" s="52">
        <f t="shared" si="4"/>
        <v>0</v>
      </c>
      <c r="X21" s="52">
        <f t="shared" si="5"/>
        <v>0.26050420168067223</v>
      </c>
      <c r="Y21" s="53">
        <f t="shared" si="1"/>
        <v>1684155</v>
      </c>
      <c r="Z21" s="53">
        <f t="shared" si="2"/>
        <v>372135223.19999999</v>
      </c>
      <c r="AG21" s="57"/>
      <c r="AH21" s="57"/>
      <c r="AI21" s="68"/>
    </row>
    <row r="22" spans="2:46" x14ac:dyDescent="0.3">
      <c r="B22" s="60" t="s">
        <v>42</v>
      </c>
      <c r="C22" s="41">
        <v>796.6</v>
      </c>
      <c r="D22" s="61">
        <v>796.6</v>
      </c>
      <c r="E22" s="61">
        <v>796.6</v>
      </c>
      <c r="F22" s="42">
        <v>796.6</v>
      </c>
      <c r="G22" s="43">
        <v>0</v>
      </c>
      <c r="H22" s="43">
        <v>0</v>
      </c>
      <c r="I22" s="44">
        <v>154347</v>
      </c>
      <c r="J22" s="62">
        <v>120694978.3</v>
      </c>
      <c r="K22" s="46">
        <v>-2.8789585680309981E-3</v>
      </c>
      <c r="L22" s="47"/>
      <c r="V22" s="7" t="str">
        <f t="shared" si="0"/>
        <v>BUAFOODS</v>
      </c>
      <c r="W22" s="52">
        <f t="shared" si="4"/>
        <v>0</v>
      </c>
      <c r="X22" s="52">
        <f t="shared" si="5"/>
        <v>-2.8789585680309981E-3</v>
      </c>
      <c r="Y22" s="53">
        <f t="shared" si="1"/>
        <v>154347</v>
      </c>
      <c r="Z22" s="53">
        <f t="shared" si="2"/>
        <v>120694978.3</v>
      </c>
      <c r="AG22" s="57"/>
      <c r="AH22" s="57"/>
      <c r="AI22" s="68"/>
    </row>
    <row r="23" spans="2:46" x14ac:dyDescent="0.3">
      <c r="B23" s="60" t="s">
        <v>43</v>
      </c>
      <c r="C23" s="41">
        <v>70</v>
      </c>
      <c r="D23" s="61">
        <v>70</v>
      </c>
      <c r="E23" s="61">
        <v>70</v>
      </c>
      <c r="F23" s="42">
        <v>70</v>
      </c>
      <c r="G23" s="43">
        <v>0</v>
      </c>
      <c r="H23" s="43">
        <v>0</v>
      </c>
      <c r="I23" s="44">
        <v>728545</v>
      </c>
      <c r="J23" s="62">
        <v>50195945.700000003</v>
      </c>
      <c r="K23" s="46">
        <v>0.1686143572621035</v>
      </c>
      <c r="L23" s="47"/>
      <c r="N23" s="69"/>
      <c r="O23" s="69"/>
      <c r="P23" s="69"/>
      <c r="V23" s="7" t="str">
        <f t="shared" si="0"/>
        <v>CADBURY</v>
      </c>
      <c r="W23" s="52">
        <f t="shared" si="4"/>
        <v>0</v>
      </c>
      <c r="X23" s="52">
        <f t="shared" si="5"/>
        <v>0.1686143572621035</v>
      </c>
      <c r="Y23" s="53">
        <f t="shared" si="1"/>
        <v>728545</v>
      </c>
      <c r="Z23" s="53">
        <f t="shared" si="2"/>
        <v>50195945.700000003</v>
      </c>
      <c r="AG23" s="57"/>
      <c r="AH23" s="57"/>
      <c r="AI23" s="68"/>
    </row>
    <row r="24" spans="2:46" x14ac:dyDescent="0.3">
      <c r="B24" s="60" t="s">
        <v>44</v>
      </c>
      <c r="C24" s="41">
        <v>92.25</v>
      </c>
      <c r="D24" s="61">
        <v>92.25</v>
      </c>
      <c r="E24" s="61">
        <v>92.25</v>
      </c>
      <c r="F24" s="42">
        <v>92.25</v>
      </c>
      <c r="G24" s="43">
        <v>0</v>
      </c>
      <c r="H24" s="43">
        <v>0</v>
      </c>
      <c r="I24" s="44">
        <v>160086</v>
      </c>
      <c r="J24" s="62">
        <v>14662940.4</v>
      </c>
      <c r="K24" s="46">
        <v>0.33695652173913038</v>
      </c>
      <c r="L24" s="47"/>
      <c r="N24" s="69"/>
      <c r="O24" s="69" t="s">
        <v>45</v>
      </c>
      <c r="P24" s="69"/>
      <c r="V24" s="7" t="str">
        <f t="shared" si="0"/>
        <v>CAP</v>
      </c>
      <c r="W24" s="52">
        <f t="shared" si="4"/>
        <v>0</v>
      </c>
      <c r="X24" s="52">
        <f t="shared" si="5"/>
        <v>0.33695652173913038</v>
      </c>
      <c r="Y24" s="53">
        <f t="shared" si="1"/>
        <v>160086</v>
      </c>
      <c r="Z24" s="53">
        <f t="shared" si="2"/>
        <v>14662940.4</v>
      </c>
      <c r="AG24" s="57"/>
      <c r="AH24" s="57"/>
      <c r="AI24" s="68"/>
    </row>
    <row r="25" spans="2:46" x14ac:dyDescent="0.3">
      <c r="B25" s="60" t="s">
        <v>46</v>
      </c>
      <c r="C25" s="41">
        <v>6.6</v>
      </c>
      <c r="D25" s="41">
        <v>6.6</v>
      </c>
      <c r="E25" s="41">
        <v>6.35</v>
      </c>
      <c r="F25" s="42">
        <v>6.35</v>
      </c>
      <c r="G25" s="43">
        <v>-0.25</v>
      </c>
      <c r="H25" s="43">
        <v>-3.7878787878787881</v>
      </c>
      <c r="I25" s="44">
        <v>1233471</v>
      </c>
      <c r="J25" s="62">
        <v>8003434.0999999996</v>
      </c>
      <c r="K25" s="46">
        <v>0.17592592592592582</v>
      </c>
      <c r="L25" s="47"/>
      <c r="V25" s="7" t="str">
        <f t="shared" si="0"/>
        <v>CAVERTON</v>
      </c>
      <c r="W25" s="52">
        <f t="shared" si="4"/>
        <v>-3.787878787878788E-2</v>
      </c>
      <c r="X25" s="52">
        <f t="shared" si="5"/>
        <v>0.17592592592592582</v>
      </c>
      <c r="Y25" s="53">
        <f t="shared" si="1"/>
        <v>1233471</v>
      </c>
      <c r="Z25" s="53">
        <f t="shared" si="2"/>
        <v>8003434.0999999996</v>
      </c>
      <c r="AG25" s="57"/>
      <c r="AH25" s="57"/>
      <c r="AI25" s="68"/>
    </row>
    <row r="26" spans="2:46" x14ac:dyDescent="0.3">
      <c r="B26" s="60" t="s">
        <v>47</v>
      </c>
      <c r="C26" s="41">
        <v>17</v>
      </c>
      <c r="D26" s="61">
        <v>16.75</v>
      </c>
      <c r="E26" s="61">
        <v>16.350000000000001</v>
      </c>
      <c r="F26" s="42">
        <v>16.350000000000001</v>
      </c>
      <c r="G26" s="43">
        <v>-0.64999999999999858</v>
      </c>
      <c r="H26" s="43">
        <v>-3.8235294117646976</v>
      </c>
      <c r="I26" s="44">
        <v>4966460</v>
      </c>
      <c r="J26" s="62">
        <v>81457800.599999994</v>
      </c>
      <c r="K26" s="46">
        <v>0.16785714285714293</v>
      </c>
      <c r="L26" s="47"/>
      <c r="N26" s="70"/>
      <c r="O26" s="70"/>
      <c r="P26" s="70"/>
      <c r="V26" s="7" t="str">
        <f t="shared" si="0"/>
        <v>CHAMPION</v>
      </c>
      <c r="W26" s="52">
        <f t="shared" si="4"/>
        <v>-3.8235294117646978E-2</v>
      </c>
      <c r="X26" s="52">
        <f t="shared" si="5"/>
        <v>0.16785714285714293</v>
      </c>
      <c r="Y26" s="53">
        <f t="shared" si="1"/>
        <v>4966460</v>
      </c>
      <c r="Z26" s="53">
        <f t="shared" si="2"/>
        <v>81457800.599999994</v>
      </c>
      <c r="AG26" s="57"/>
      <c r="AH26" s="57"/>
      <c r="AI26" s="68"/>
    </row>
    <row r="27" spans="2:46" x14ac:dyDescent="0.3">
      <c r="B27" s="60" t="s">
        <v>48</v>
      </c>
      <c r="C27" s="41">
        <v>4.05</v>
      </c>
      <c r="D27" s="61">
        <v>4.0999999999999996</v>
      </c>
      <c r="E27" s="61">
        <v>3.67</v>
      </c>
      <c r="F27" s="42">
        <v>4</v>
      </c>
      <c r="G27" s="43">
        <v>-4.9999999999999822E-2</v>
      </c>
      <c r="H27" s="43">
        <v>-1.2345679012345634</v>
      </c>
      <c r="I27" s="44">
        <v>30072197</v>
      </c>
      <c r="J27" s="62">
        <v>117625905.7</v>
      </c>
      <c r="K27" s="46">
        <v>2.5641025641025772E-2</v>
      </c>
      <c r="L27" s="47"/>
      <c r="V27" s="7" t="str">
        <f t="shared" si="0"/>
        <v>CHAMS</v>
      </c>
      <c r="W27" s="52">
        <f t="shared" si="4"/>
        <v>-1.2345679012345633E-2</v>
      </c>
      <c r="X27" s="52">
        <f t="shared" si="5"/>
        <v>2.5641025641025772E-2</v>
      </c>
      <c r="Y27" s="53">
        <f t="shared" si="1"/>
        <v>30072197</v>
      </c>
      <c r="Z27" s="53">
        <f t="shared" si="2"/>
        <v>117625905.7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47944</v>
      </c>
      <c r="J28" s="62">
        <v>680640</v>
      </c>
      <c r="K28" s="46">
        <v>0</v>
      </c>
      <c r="L28" s="47"/>
      <c r="N28" s="71"/>
      <c r="Q28" t="s">
        <v>45</v>
      </c>
      <c r="V28" s="7" t="str">
        <f t="shared" si="0"/>
        <v>CHELLARAM</v>
      </c>
      <c r="W28" s="52">
        <f t="shared" si="4"/>
        <v>0</v>
      </c>
      <c r="X28" s="52">
        <f t="shared" si="5"/>
        <v>0</v>
      </c>
      <c r="Y28" s="53">
        <f t="shared" si="1"/>
        <v>47944</v>
      </c>
      <c r="Z28" s="53">
        <f t="shared" si="2"/>
        <v>680640</v>
      </c>
      <c r="AG28" s="57"/>
      <c r="AH28" s="57"/>
      <c r="AI28" s="68"/>
    </row>
    <row r="29" spans="2:46" x14ac:dyDescent="0.3">
      <c r="B29" s="60" t="s">
        <v>50</v>
      </c>
      <c r="C29" s="41">
        <v>7.3</v>
      </c>
      <c r="D29" s="41">
        <v>7.3</v>
      </c>
      <c r="E29" s="41">
        <v>7.3</v>
      </c>
      <c r="F29" s="42">
        <v>7.3</v>
      </c>
      <c r="G29" s="43">
        <v>0</v>
      </c>
      <c r="H29" s="43">
        <v>0</v>
      </c>
      <c r="I29" s="44">
        <v>554413</v>
      </c>
      <c r="J29" s="62">
        <v>4010042.95</v>
      </c>
      <c r="K29" s="46">
        <v>6.5693430656934337E-2</v>
      </c>
      <c r="L29" s="47"/>
      <c r="V29" s="7" t="str">
        <f t="shared" si="0"/>
        <v>CILEASING</v>
      </c>
      <c r="W29" s="52">
        <f t="shared" si="4"/>
        <v>0</v>
      </c>
      <c r="X29" s="52">
        <f t="shared" si="5"/>
        <v>6.5693430656934337E-2</v>
      </c>
      <c r="Y29" s="53">
        <f t="shared" si="1"/>
        <v>554413</v>
      </c>
      <c r="Z29" s="53">
        <f t="shared" si="2"/>
        <v>4010042.95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556</v>
      </c>
      <c r="J30" s="62">
        <v>64185</v>
      </c>
      <c r="K30" s="46">
        <v>0.10000000000000009</v>
      </c>
      <c r="L30" s="47"/>
      <c r="V30" s="7" t="str">
        <f t="shared" si="0"/>
        <v>CNIF</v>
      </c>
      <c r="W30" s="52">
        <f t="shared" si="4"/>
        <v>0</v>
      </c>
      <c r="X30" s="52">
        <f t="shared" si="5"/>
        <v>0.10000000000000009</v>
      </c>
      <c r="Y30" s="53">
        <f t="shared" si="1"/>
        <v>556</v>
      </c>
      <c r="Z30" s="53">
        <f t="shared" si="2"/>
        <v>64185</v>
      </c>
      <c r="AG30" s="57"/>
      <c r="AH30" s="57"/>
      <c r="AI30" s="68"/>
    </row>
    <row r="31" spans="2:46" x14ac:dyDescent="0.3">
      <c r="B31" s="60" t="s">
        <v>52</v>
      </c>
      <c r="C31" s="41">
        <v>5</v>
      </c>
      <c r="D31" s="41">
        <v>4.96</v>
      </c>
      <c r="E31" s="41">
        <v>4.92</v>
      </c>
      <c r="F31" s="42">
        <v>4.92</v>
      </c>
      <c r="G31" s="43">
        <v>-8.0000000000000071E-2</v>
      </c>
      <c r="H31" s="43">
        <v>-1.6000000000000014</v>
      </c>
      <c r="I31" s="44">
        <v>2277556</v>
      </c>
      <c r="J31" s="62">
        <v>11249113.65</v>
      </c>
      <c r="K31" s="46">
        <v>0.13364055299539168</v>
      </c>
      <c r="L31" s="47"/>
      <c r="V31" s="7" t="str">
        <f t="shared" si="0"/>
        <v>CONHALLPLC</v>
      </c>
      <c r="W31" s="52">
        <f t="shared" si="4"/>
        <v>-1.6000000000000014E-2</v>
      </c>
      <c r="X31" s="52">
        <f t="shared" si="5"/>
        <v>0.13364055299539168</v>
      </c>
      <c r="Y31" s="53">
        <f t="shared" si="1"/>
        <v>2277556</v>
      </c>
      <c r="Z31" s="53">
        <f t="shared" si="2"/>
        <v>11249113.65</v>
      </c>
    </row>
    <row r="32" spans="2:46" x14ac:dyDescent="0.3">
      <c r="B32" s="60" t="s">
        <v>53</v>
      </c>
      <c r="C32" s="41">
        <v>169</v>
      </c>
      <c r="D32" s="61">
        <v>185.9</v>
      </c>
      <c r="E32" s="61">
        <v>185.9</v>
      </c>
      <c r="F32" s="42">
        <v>185.9</v>
      </c>
      <c r="G32" s="43">
        <v>16.900000000000006</v>
      </c>
      <c r="H32" s="43">
        <v>10.000000000000004</v>
      </c>
      <c r="I32" s="44">
        <v>1157020</v>
      </c>
      <c r="J32" s="62">
        <v>215078638</v>
      </c>
      <c r="K32" s="46">
        <v>-6.9444444444443088E-3</v>
      </c>
      <c r="L32" s="47"/>
      <c r="V32" s="7" t="str">
        <f t="shared" si="0"/>
        <v>CONOIL</v>
      </c>
      <c r="W32" s="52">
        <f t="shared" si="4"/>
        <v>0.10000000000000003</v>
      </c>
      <c r="X32" s="52">
        <f t="shared" si="5"/>
        <v>-6.9444444444443088E-3</v>
      </c>
      <c r="Y32" s="53">
        <f t="shared" si="1"/>
        <v>1157020</v>
      </c>
      <c r="Z32" s="53">
        <f t="shared" si="2"/>
        <v>215078638</v>
      </c>
    </row>
    <row r="33" spans="2:26" x14ac:dyDescent="0.3">
      <c r="B33" s="60" t="s">
        <v>54</v>
      </c>
      <c r="C33" s="41">
        <v>5.95</v>
      </c>
      <c r="D33" s="61">
        <v>5.9</v>
      </c>
      <c r="E33" s="61">
        <v>5.5</v>
      </c>
      <c r="F33" s="42">
        <v>5.5</v>
      </c>
      <c r="G33" s="43">
        <v>-0.45000000000000018</v>
      </c>
      <c r="H33" s="43">
        <v>-7.5630252100840361</v>
      </c>
      <c r="I33" s="44">
        <v>1100408</v>
      </c>
      <c r="J33" s="62">
        <v>6240804.5700000003</v>
      </c>
      <c r="K33" s="46">
        <v>-7.7181208053691219E-2</v>
      </c>
      <c r="V33" s="7" t="str">
        <f t="shared" si="0"/>
        <v>CORNERST</v>
      </c>
      <c r="W33" s="52">
        <f t="shared" si="4"/>
        <v>-7.5630252100840359E-2</v>
      </c>
      <c r="X33" s="52">
        <f t="shared" si="5"/>
        <v>-7.7181208053691219E-2</v>
      </c>
      <c r="Y33" s="53">
        <f t="shared" si="1"/>
        <v>1100408</v>
      </c>
      <c r="Z33" s="53">
        <f t="shared" si="2"/>
        <v>6240804.5700000003</v>
      </c>
    </row>
    <row r="34" spans="2:26" x14ac:dyDescent="0.3">
      <c r="B34" s="60" t="s">
        <v>55</v>
      </c>
      <c r="C34" s="41">
        <v>81.900000000000006</v>
      </c>
      <c r="D34" s="41">
        <v>81.900000000000006</v>
      </c>
      <c r="E34" s="41">
        <v>81.900000000000006</v>
      </c>
      <c r="F34" s="42">
        <v>81.900000000000006</v>
      </c>
      <c r="G34" s="43">
        <v>0</v>
      </c>
      <c r="H34" s="43">
        <v>0</v>
      </c>
      <c r="I34" s="44">
        <v>1362260</v>
      </c>
      <c r="J34" s="62">
        <v>105498869.45</v>
      </c>
      <c r="K34" s="46">
        <v>0.9046511627906979</v>
      </c>
      <c r="L34" s="47"/>
      <c r="V34" s="7" t="str">
        <f t="shared" si="0"/>
        <v>CUSTODIAN</v>
      </c>
      <c r="W34" s="52">
        <f t="shared" si="4"/>
        <v>0</v>
      </c>
      <c r="X34" s="52">
        <f t="shared" si="5"/>
        <v>0.9046511627906979</v>
      </c>
      <c r="Y34" s="53">
        <f t="shared" si="1"/>
        <v>1362260</v>
      </c>
      <c r="Z34" s="53">
        <f t="shared" si="2"/>
        <v>105498869.45</v>
      </c>
    </row>
    <row r="35" spans="2:26" x14ac:dyDescent="0.3">
      <c r="B35" s="60" t="s">
        <v>56</v>
      </c>
      <c r="C35" s="41">
        <v>3.3</v>
      </c>
      <c r="D35" s="61">
        <v>3.45</v>
      </c>
      <c r="E35" s="61">
        <v>3.2</v>
      </c>
      <c r="F35" s="42">
        <v>3.3</v>
      </c>
      <c r="G35" s="43">
        <v>0</v>
      </c>
      <c r="H35" s="43">
        <v>0</v>
      </c>
      <c r="I35" s="44">
        <v>17510307</v>
      </c>
      <c r="J35" s="62">
        <v>57693053.119999997</v>
      </c>
      <c r="K35" s="46">
        <v>6.4516129032258007E-2</v>
      </c>
      <c r="L35" s="47"/>
      <c r="V35" s="7" t="str">
        <f t="shared" si="0"/>
        <v>CUTIX</v>
      </c>
      <c r="W35" s="52">
        <f t="shared" si="4"/>
        <v>0</v>
      </c>
      <c r="X35" s="52">
        <f t="shared" si="5"/>
        <v>6.4516129032258007E-2</v>
      </c>
      <c r="Y35" s="53">
        <f t="shared" si="1"/>
        <v>17510307</v>
      </c>
      <c r="Z35" s="53">
        <f t="shared" si="2"/>
        <v>57693053.119999997</v>
      </c>
    </row>
    <row r="36" spans="2:26" x14ac:dyDescent="0.3">
      <c r="B36" s="60" t="s">
        <v>57</v>
      </c>
      <c r="C36" s="41">
        <v>21</v>
      </c>
      <c r="D36" s="61">
        <v>21.95</v>
      </c>
      <c r="E36" s="61">
        <v>19.75</v>
      </c>
      <c r="F36" s="42">
        <v>21.95</v>
      </c>
      <c r="G36" s="43">
        <v>0.94999999999999929</v>
      </c>
      <c r="H36" s="43">
        <v>4.5238095238095202</v>
      </c>
      <c r="I36" s="44">
        <v>5368187</v>
      </c>
      <c r="J36" s="62">
        <v>108922019.8</v>
      </c>
      <c r="K36" s="46">
        <v>0.21944444444444433</v>
      </c>
      <c r="L36" s="47"/>
      <c r="V36" s="7" t="str">
        <f t="shared" si="0"/>
        <v>CWG</v>
      </c>
      <c r="W36" s="52">
        <f t="shared" si="4"/>
        <v>4.5238095238095202E-2</v>
      </c>
      <c r="X36" s="52">
        <f t="shared" si="5"/>
        <v>0.21944444444444433</v>
      </c>
      <c r="Y36" s="53">
        <f t="shared" si="1"/>
        <v>5368187</v>
      </c>
      <c r="Z36" s="53">
        <f t="shared" si="2"/>
        <v>108922019.8</v>
      </c>
    </row>
    <row r="37" spans="2:26" x14ac:dyDescent="0.3">
      <c r="B37" s="60" t="s">
        <v>58</v>
      </c>
      <c r="C37" s="41">
        <v>2</v>
      </c>
      <c r="D37" s="41">
        <v>2.08</v>
      </c>
      <c r="E37" s="41">
        <v>1.8</v>
      </c>
      <c r="F37" s="42">
        <v>1.83</v>
      </c>
      <c r="G37" s="43">
        <v>-0.16999999999999993</v>
      </c>
      <c r="H37" s="43">
        <v>-8.4999999999999964</v>
      </c>
      <c r="I37" s="44">
        <v>3312364</v>
      </c>
      <c r="J37" s="62">
        <v>6374305.0999999996</v>
      </c>
      <c r="K37" s="46">
        <v>0.967741935483871</v>
      </c>
      <c r="L37" s="47"/>
      <c r="V37" s="7" t="str">
        <f t="shared" si="0"/>
        <v>DAARCOMM</v>
      </c>
      <c r="W37" s="52">
        <f t="shared" si="4"/>
        <v>-8.4999999999999964E-2</v>
      </c>
      <c r="X37" s="52">
        <f t="shared" si="5"/>
        <v>0.967741935483871</v>
      </c>
      <c r="Y37" s="53">
        <f t="shared" si="1"/>
        <v>3312364</v>
      </c>
      <c r="Z37" s="53">
        <f t="shared" si="2"/>
        <v>6374305.0999999996</v>
      </c>
    </row>
    <row r="38" spans="2:26" x14ac:dyDescent="0.3">
      <c r="B38" s="60" t="s">
        <v>59</v>
      </c>
      <c r="C38" s="41">
        <v>815</v>
      </c>
      <c r="D38" s="41">
        <v>815</v>
      </c>
      <c r="E38" s="41">
        <v>815</v>
      </c>
      <c r="F38" s="42">
        <v>815</v>
      </c>
      <c r="G38" s="43">
        <v>0</v>
      </c>
      <c r="H38" s="43">
        <v>0</v>
      </c>
      <c r="I38" s="44">
        <v>810890</v>
      </c>
      <c r="J38" s="62">
        <v>658934008.29999995</v>
      </c>
      <c r="K38" s="46">
        <v>0.3382594417077176</v>
      </c>
      <c r="L38" s="47"/>
      <c r="V38" s="7" t="str">
        <f t="shared" si="0"/>
        <v>DANGCEM</v>
      </c>
      <c r="W38" s="52">
        <f t="shared" si="4"/>
        <v>0</v>
      </c>
      <c r="X38" s="52">
        <f t="shared" si="5"/>
        <v>0.3382594417077176</v>
      </c>
      <c r="Y38" s="53">
        <f t="shared" si="1"/>
        <v>810890</v>
      </c>
      <c r="Z38" s="53">
        <f t="shared" si="2"/>
        <v>658934008.29999995</v>
      </c>
    </row>
    <row r="39" spans="2:26" x14ac:dyDescent="0.3">
      <c r="B39" s="60" t="s">
        <v>60</v>
      </c>
      <c r="C39" s="41">
        <v>72.45</v>
      </c>
      <c r="D39" s="61">
        <v>72.400000000000006</v>
      </c>
      <c r="E39" s="61">
        <v>72.400000000000006</v>
      </c>
      <c r="F39" s="42">
        <v>72.400000000000006</v>
      </c>
      <c r="G39" s="43">
        <v>-4.9999999999997158E-2</v>
      </c>
      <c r="H39" s="43">
        <v>-6.9013112491369433E-2</v>
      </c>
      <c r="I39" s="44">
        <v>7263734</v>
      </c>
      <c r="J39" s="62">
        <v>523642480.5</v>
      </c>
      <c r="K39" s="46">
        <v>0.20666666666666678</v>
      </c>
      <c r="L39" s="47"/>
      <c r="V39" s="7" t="str">
        <f t="shared" si="0"/>
        <v>DANGSUGAR</v>
      </c>
      <c r="W39" s="52">
        <f t="shared" si="4"/>
        <v>-6.9013112491369437E-4</v>
      </c>
      <c r="X39" s="52">
        <f t="shared" si="5"/>
        <v>0.20666666666666678</v>
      </c>
      <c r="Y39" s="53">
        <f t="shared" si="1"/>
        <v>7263734</v>
      </c>
      <c r="Z39" s="53">
        <f t="shared" si="2"/>
        <v>523642480.5</v>
      </c>
    </row>
    <row r="40" spans="2:26" x14ac:dyDescent="0.3">
      <c r="B40" s="60" t="s">
        <v>61</v>
      </c>
      <c r="C40" s="41">
        <v>6.6</v>
      </c>
      <c r="D40" s="41">
        <v>7.19</v>
      </c>
      <c r="E40" s="41">
        <v>6.1</v>
      </c>
      <c r="F40" s="42">
        <v>6.7</v>
      </c>
      <c r="G40" s="43">
        <v>0.10000000000000053</v>
      </c>
      <c r="H40" s="43">
        <v>1.5151515151515234</v>
      </c>
      <c r="I40" s="44">
        <v>5366425</v>
      </c>
      <c r="J40" s="62">
        <v>35872664.359999999</v>
      </c>
      <c r="K40" s="46">
        <v>2.5263157894736845</v>
      </c>
      <c r="L40" s="47"/>
      <c r="V40" s="7" t="str">
        <f t="shared" si="0"/>
        <v>DEAPCAP</v>
      </c>
      <c r="W40" s="52">
        <f t="shared" si="4"/>
        <v>1.5151515151515233E-2</v>
      </c>
      <c r="X40" s="52">
        <f t="shared" si="5"/>
        <v>2.5263157894736845</v>
      </c>
      <c r="Y40" s="53">
        <f t="shared" si="1"/>
        <v>5366425</v>
      </c>
      <c r="Z40" s="53">
        <f t="shared" si="2"/>
        <v>35872664.359999999</v>
      </c>
    </row>
    <row r="41" spans="2:26" x14ac:dyDescent="0.3">
      <c r="B41" s="60" t="s">
        <v>62</v>
      </c>
      <c r="C41" s="41">
        <v>12.85</v>
      </c>
      <c r="D41" s="61">
        <v>12.75</v>
      </c>
      <c r="E41" s="61">
        <v>11.85</v>
      </c>
      <c r="F41" s="42">
        <v>12.3</v>
      </c>
      <c r="G41" s="43">
        <v>-0.54999999999999893</v>
      </c>
      <c r="H41" s="43">
        <v>-4.2801556420233382</v>
      </c>
      <c r="I41" s="44">
        <v>8755182</v>
      </c>
      <c r="J41" s="62">
        <v>107460116.40000001</v>
      </c>
      <c r="K41" s="46">
        <v>-8.2089552238805985E-2</v>
      </c>
      <c r="L41" s="47"/>
      <c r="V41" s="7" t="str">
        <f t="shared" si="0"/>
        <v>ELLAHLAKES</v>
      </c>
      <c r="W41" s="52">
        <f t="shared" si="4"/>
        <v>-4.280155642023338E-2</v>
      </c>
      <c r="X41" s="52">
        <f t="shared" si="5"/>
        <v>-8.2089552238805985E-2</v>
      </c>
      <c r="Y41" s="53">
        <f t="shared" si="1"/>
        <v>8755182</v>
      </c>
      <c r="Z41" s="53">
        <f t="shared" si="2"/>
        <v>107460116.40000001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5817</v>
      </c>
      <c r="J42" s="62">
        <v>215181.5</v>
      </c>
      <c r="K42" s="46">
        <v>-8.6419753086419804E-2</v>
      </c>
      <c r="L42" s="47"/>
      <c r="V42" s="7" t="str">
        <f t="shared" si="0"/>
        <v>ENAMELWA</v>
      </c>
      <c r="W42" s="52">
        <f t="shared" si="4"/>
        <v>0</v>
      </c>
      <c r="X42" s="52">
        <f t="shared" si="5"/>
        <v>-8.6419753086419804E-2</v>
      </c>
      <c r="Y42" s="53">
        <f t="shared" si="1"/>
        <v>5817</v>
      </c>
      <c r="Z42" s="53">
        <f t="shared" si="2"/>
        <v>215181.5</v>
      </c>
    </row>
    <row r="43" spans="2:26" x14ac:dyDescent="0.3">
      <c r="B43" s="60" t="s">
        <v>64</v>
      </c>
      <c r="C43" s="41">
        <v>42.35</v>
      </c>
      <c r="D43" s="61">
        <v>46.55</v>
      </c>
      <c r="E43" s="61">
        <v>46.55</v>
      </c>
      <c r="F43" s="42">
        <v>46.55</v>
      </c>
      <c r="G43" s="43">
        <v>4.1999999999999957</v>
      </c>
      <c r="H43" s="43">
        <v>9.9173553719008147</v>
      </c>
      <c r="I43" s="44">
        <v>1367103</v>
      </c>
      <c r="J43" s="62">
        <v>63632415</v>
      </c>
      <c r="K43" s="46">
        <v>0.6333333333333333</v>
      </c>
      <c r="L43" s="47"/>
      <c r="V43" s="7" t="str">
        <f t="shared" si="0"/>
        <v>ETERNA</v>
      </c>
      <c r="W43" s="52">
        <f t="shared" si="4"/>
        <v>9.9173553719008142E-2</v>
      </c>
      <c r="X43" s="52">
        <f t="shared" si="5"/>
        <v>0.6333333333333333</v>
      </c>
      <c r="Y43" s="53">
        <f t="shared" si="1"/>
        <v>1367103</v>
      </c>
      <c r="Z43" s="53">
        <f t="shared" si="2"/>
        <v>63632415</v>
      </c>
    </row>
    <row r="44" spans="2:26" x14ac:dyDescent="0.3">
      <c r="B44" s="60" t="s">
        <v>65</v>
      </c>
      <c r="C44" s="41">
        <v>45</v>
      </c>
      <c r="D44" s="61">
        <v>45</v>
      </c>
      <c r="E44" s="61">
        <v>45</v>
      </c>
      <c r="F44" s="42">
        <v>45</v>
      </c>
      <c r="G44" s="43">
        <v>0</v>
      </c>
      <c r="H44" s="43">
        <v>0</v>
      </c>
      <c r="I44" s="44">
        <v>394049</v>
      </c>
      <c r="J44" s="62">
        <v>18488194.550000001</v>
      </c>
      <c r="K44" s="46">
        <v>7.398568019093088E-2</v>
      </c>
      <c r="L44" s="47"/>
      <c r="V44" s="7" t="str">
        <f t="shared" si="0"/>
        <v>ETI</v>
      </c>
      <c r="W44" s="52">
        <f t="shared" si="4"/>
        <v>0</v>
      </c>
      <c r="X44" s="52">
        <f t="shared" si="5"/>
        <v>7.398568019093088E-2</v>
      </c>
      <c r="Y44" s="53">
        <f t="shared" si="1"/>
        <v>394049</v>
      </c>
      <c r="Z44" s="53">
        <f t="shared" si="2"/>
        <v>18488194.550000001</v>
      </c>
    </row>
    <row r="45" spans="2:26" x14ac:dyDescent="0.3">
      <c r="B45" s="60" t="s">
        <v>66</v>
      </c>
      <c r="C45" s="41">
        <v>19</v>
      </c>
      <c r="D45" s="61">
        <v>19</v>
      </c>
      <c r="E45" s="61">
        <v>19</v>
      </c>
      <c r="F45" s="42">
        <v>19</v>
      </c>
      <c r="G45" s="43">
        <v>0</v>
      </c>
      <c r="H45" s="43">
        <v>0</v>
      </c>
      <c r="I45" s="44">
        <v>1925389</v>
      </c>
      <c r="J45" s="62">
        <v>39042847.399999999</v>
      </c>
      <c r="K45" s="46">
        <v>0.67400881057268736</v>
      </c>
      <c r="L45" s="47"/>
      <c r="V45" s="7" t="str">
        <f t="shared" si="0"/>
        <v>ETRANZACT</v>
      </c>
      <c r="W45" s="52">
        <f t="shared" si="4"/>
        <v>0</v>
      </c>
      <c r="X45" s="52">
        <f t="shared" si="5"/>
        <v>0.67400881057268736</v>
      </c>
      <c r="Y45" s="53">
        <f t="shared" si="1"/>
        <v>1925389</v>
      </c>
      <c r="Z45" s="53">
        <f t="shared" si="2"/>
        <v>39042847.399999999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17938</v>
      </c>
      <c r="J46" s="62">
        <v>2324764.7999999998</v>
      </c>
      <c r="K46" s="46">
        <v>0.25173913043478247</v>
      </c>
      <c r="L46" s="47"/>
      <c r="V46" s="7" t="str">
        <f t="shared" si="0"/>
        <v>EUNISELL</v>
      </c>
      <c r="W46" s="52">
        <f t="shared" si="4"/>
        <v>0</v>
      </c>
      <c r="X46" s="52">
        <f t="shared" si="5"/>
        <v>0.25173913043478247</v>
      </c>
      <c r="Y46" s="53">
        <f t="shared" si="1"/>
        <v>17938</v>
      </c>
      <c r="Z46" s="53">
        <f t="shared" si="2"/>
        <v>2324764.7999999998</v>
      </c>
    </row>
    <row r="47" spans="2:26" x14ac:dyDescent="0.3">
      <c r="B47" s="60" t="s">
        <v>68</v>
      </c>
      <c r="C47" s="41">
        <v>13.15</v>
      </c>
      <c r="D47" s="61">
        <v>13.3</v>
      </c>
      <c r="E47" s="61">
        <v>13.05</v>
      </c>
      <c r="F47" s="42">
        <v>13.05</v>
      </c>
      <c r="G47" s="43">
        <v>-9.9999999999999645E-2</v>
      </c>
      <c r="H47" s="43">
        <v>-0.76045627376425584</v>
      </c>
      <c r="I47" s="44">
        <v>14909190</v>
      </c>
      <c r="J47" s="62">
        <v>196946959.65000001</v>
      </c>
      <c r="K47" s="46">
        <v>8.2987551867219844E-2</v>
      </c>
      <c r="L47" s="47"/>
      <c r="V47" s="7" t="str">
        <f t="shared" si="0"/>
        <v>FCMB</v>
      </c>
      <c r="W47" s="52">
        <f t="shared" si="4"/>
        <v>-7.6045627376425586E-3</v>
      </c>
      <c r="X47" s="52">
        <f t="shared" si="5"/>
        <v>8.2987551867219844E-2</v>
      </c>
      <c r="Y47" s="53">
        <f t="shared" si="1"/>
        <v>14909190</v>
      </c>
      <c r="Z47" s="53">
        <f t="shared" si="2"/>
        <v>196946959.65000001</v>
      </c>
    </row>
    <row r="48" spans="2:26" x14ac:dyDescent="0.3">
      <c r="B48" s="60" t="s">
        <v>69</v>
      </c>
      <c r="C48" s="41">
        <v>19.600000000000001</v>
      </c>
      <c r="D48" s="61">
        <v>20</v>
      </c>
      <c r="E48" s="61">
        <v>19.149999999999999</v>
      </c>
      <c r="F48" s="42">
        <v>19.75</v>
      </c>
      <c r="G48" s="43">
        <v>0.14999999999999858</v>
      </c>
      <c r="H48" s="43">
        <v>0.76530612244897234</v>
      </c>
      <c r="I48" s="44">
        <v>12864363</v>
      </c>
      <c r="J48" s="62">
        <v>249808684.69999999</v>
      </c>
      <c r="K48" s="46">
        <v>3.9473684210526327E-2</v>
      </c>
      <c r="L48" s="47"/>
      <c r="V48" s="7" t="str">
        <f t="shared" si="0"/>
        <v>FIDELITYBK</v>
      </c>
      <c r="W48" s="52">
        <f t="shared" si="4"/>
        <v>7.6530612244897238E-3</v>
      </c>
      <c r="X48" s="52">
        <f t="shared" si="5"/>
        <v>3.9473684210526327E-2</v>
      </c>
      <c r="Y48" s="53">
        <f t="shared" si="1"/>
        <v>12864363</v>
      </c>
      <c r="Z48" s="53">
        <f t="shared" si="2"/>
        <v>249808684.69999999</v>
      </c>
    </row>
    <row r="49" spans="2:26" x14ac:dyDescent="0.3">
      <c r="B49" s="60" t="s">
        <v>70</v>
      </c>
      <c r="C49" s="41">
        <v>88.5</v>
      </c>
      <c r="D49" s="61">
        <v>93.9</v>
      </c>
      <c r="E49" s="61">
        <v>93.9</v>
      </c>
      <c r="F49" s="42">
        <v>93.9</v>
      </c>
      <c r="G49" s="43">
        <v>5.4000000000000057</v>
      </c>
      <c r="H49" s="43">
        <v>6.1016949152542441</v>
      </c>
      <c r="I49" s="44">
        <v>1377313</v>
      </c>
      <c r="J49" s="62">
        <v>123883858.3</v>
      </c>
      <c r="K49" s="46">
        <v>0.87425149700598803</v>
      </c>
      <c r="L49" s="47"/>
      <c r="V49" s="7" t="str">
        <f t="shared" si="0"/>
        <v>FIDSON</v>
      </c>
      <c r="W49" s="52">
        <f t="shared" si="4"/>
        <v>6.1016949152542438E-2</v>
      </c>
      <c r="X49" s="52">
        <f t="shared" si="5"/>
        <v>0.87425149700598803</v>
      </c>
      <c r="Y49" s="53">
        <f t="shared" si="1"/>
        <v>1377313</v>
      </c>
      <c r="Z49" s="53">
        <f t="shared" si="2"/>
        <v>123883858.3</v>
      </c>
    </row>
    <row r="50" spans="2:26" x14ac:dyDescent="0.3">
      <c r="B50" s="60" t="s">
        <v>71</v>
      </c>
      <c r="C50" s="41">
        <v>52</v>
      </c>
      <c r="D50" s="61">
        <v>51.6</v>
      </c>
      <c r="E50" s="61">
        <v>49.65</v>
      </c>
      <c r="F50" s="42">
        <v>50</v>
      </c>
      <c r="G50" s="43">
        <v>-2</v>
      </c>
      <c r="H50" s="43">
        <v>-3.8461538461538463</v>
      </c>
      <c r="I50" s="44">
        <v>16712806</v>
      </c>
      <c r="J50" s="62">
        <v>838113020.85000002</v>
      </c>
      <c r="K50" s="46">
        <v>4.3841336116910323E-2</v>
      </c>
      <c r="L50" s="47"/>
      <c r="V50" s="7" t="str">
        <f t="shared" si="0"/>
        <v>FIRSTHOLDCO</v>
      </c>
      <c r="W50" s="52">
        <f t="shared" si="4"/>
        <v>-3.8461538461538464E-2</v>
      </c>
      <c r="X50" s="52">
        <f t="shared" si="5"/>
        <v>4.3841336116910323E-2</v>
      </c>
      <c r="Y50" s="53">
        <f t="shared" si="1"/>
        <v>16712806</v>
      </c>
      <c r="Z50" s="53">
        <f t="shared" si="2"/>
        <v>838113020.85000002</v>
      </c>
    </row>
    <row r="51" spans="2:26" x14ac:dyDescent="0.3">
      <c r="B51" s="60" t="s">
        <v>72</v>
      </c>
      <c r="C51" s="41">
        <v>1.49</v>
      </c>
      <c r="D51" s="41">
        <v>1.63</v>
      </c>
      <c r="E51" s="41">
        <v>1.35</v>
      </c>
      <c r="F51" s="42">
        <v>1.46</v>
      </c>
      <c r="G51" s="43">
        <v>-3.0000000000000027E-2</v>
      </c>
      <c r="H51" s="43">
        <v>-2.0134228187919483</v>
      </c>
      <c r="I51" s="44">
        <v>127455351</v>
      </c>
      <c r="J51" s="62">
        <v>184236066.05000001</v>
      </c>
      <c r="K51" s="46">
        <v>6.3</v>
      </c>
      <c r="L51" s="47"/>
      <c r="V51" s="7" t="str">
        <f t="shared" si="0"/>
        <v>FTGINSURE</v>
      </c>
      <c r="W51" s="52">
        <f t="shared" si="4"/>
        <v>-2.0134228187919483E-2</v>
      </c>
      <c r="X51" s="52">
        <f t="shared" si="5"/>
        <v>6.3</v>
      </c>
      <c r="Y51" s="53">
        <f t="shared" si="1"/>
        <v>127455351</v>
      </c>
      <c r="Z51" s="53">
        <f t="shared" si="2"/>
        <v>184236066.05000001</v>
      </c>
    </row>
    <row r="52" spans="2:26" x14ac:dyDescent="0.3">
      <c r="B52" s="60" t="s">
        <v>73</v>
      </c>
      <c r="C52" s="41">
        <v>6</v>
      </c>
      <c r="D52" s="61">
        <v>6</v>
      </c>
      <c r="E52" s="61">
        <v>5.75</v>
      </c>
      <c r="F52" s="42">
        <v>6</v>
      </c>
      <c r="G52" s="43">
        <v>0</v>
      </c>
      <c r="H52" s="43">
        <v>0</v>
      </c>
      <c r="I52" s="44">
        <v>3036328</v>
      </c>
      <c r="J52" s="62">
        <v>17803692.59</v>
      </c>
      <c r="K52" s="46">
        <v>0.19999999999999996</v>
      </c>
      <c r="L52" s="47"/>
      <c r="V52" s="7" t="str">
        <f t="shared" si="0"/>
        <v>FTNCOCOA</v>
      </c>
      <c r="W52" s="52">
        <f t="shared" si="4"/>
        <v>0</v>
      </c>
      <c r="X52" s="52">
        <f t="shared" si="5"/>
        <v>0.19999999999999996</v>
      </c>
      <c r="Y52" s="53">
        <f t="shared" si="1"/>
        <v>3036328</v>
      </c>
      <c r="Z52" s="53">
        <f t="shared" si="2"/>
        <v>17803692.59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3295</v>
      </c>
      <c r="J53" s="62">
        <v>3385283</v>
      </c>
      <c r="K53" s="46">
        <v>0</v>
      </c>
      <c r="L53" s="47"/>
      <c r="V53" s="7" t="str">
        <f t="shared" si="0"/>
        <v>GEREGU</v>
      </c>
      <c r="W53" s="52">
        <f t="shared" si="4"/>
        <v>0</v>
      </c>
      <c r="X53" s="52">
        <f t="shared" si="5"/>
        <v>0</v>
      </c>
      <c r="Y53" s="53">
        <f t="shared" si="1"/>
        <v>3295</v>
      </c>
      <c r="Z53" s="53">
        <f t="shared" si="2"/>
        <v>3385283</v>
      </c>
    </row>
    <row r="54" spans="2:26" x14ac:dyDescent="0.3">
      <c r="B54" s="60" t="s">
        <v>75</v>
      </c>
      <c r="C54" s="41">
        <v>119</v>
      </c>
      <c r="D54" s="41">
        <v>118.05</v>
      </c>
      <c r="E54" s="41">
        <v>117.9</v>
      </c>
      <c r="F54" s="42">
        <v>118</v>
      </c>
      <c r="G54" s="43">
        <v>-1</v>
      </c>
      <c r="H54" s="43">
        <v>-0.84033613445378152</v>
      </c>
      <c r="I54" s="44">
        <v>8735883</v>
      </c>
      <c r="J54" s="62">
        <v>1030758679.1</v>
      </c>
      <c r="K54" s="46">
        <v>0.30099228224917307</v>
      </c>
      <c r="L54" s="47"/>
      <c r="V54" s="7" t="str">
        <f t="shared" si="0"/>
        <v>GTCO</v>
      </c>
      <c r="W54" s="52">
        <f t="shared" si="4"/>
        <v>-8.4033613445378148E-3</v>
      </c>
      <c r="X54" s="52">
        <f t="shared" si="5"/>
        <v>0.30099228224917307</v>
      </c>
      <c r="Y54" s="53">
        <f t="shared" si="1"/>
        <v>8735883</v>
      </c>
      <c r="Z54" s="53">
        <f t="shared" si="2"/>
        <v>1030758679.1</v>
      </c>
    </row>
    <row r="55" spans="2:26" x14ac:dyDescent="0.3">
      <c r="B55" s="60" t="s">
        <v>76</v>
      </c>
      <c r="C55" s="41">
        <v>1.44</v>
      </c>
      <c r="D55" s="61">
        <v>1.44</v>
      </c>
      <c r="E55" s="61">
        <v>1.31</v>
      </c>
      <c r="F55" s="42">
        <v>1.31</v>
      </c>
      <c r="G55" s="43">
        <v>-0.12999999999999989</v>
      </c>
      <c r="H55" s="43">
        <v>-9.0277777777777715</v>
      </c>
      <c r="I55" s="44">
        <v>6328857</v>
      </c>
      <c r="J55" s="62">
        <v>8551792.5299999993</v>
      </c>
      <c r="K55" s="46">
        <v>-1.5037593984962405E-2</v>
      </c>
      <c r="L55" s="47"/>
      <c r="V55" s="7" t="str">
        <f t="shared" si="0"/>
        <v>GUINEAINS</v>
      </c>
      <c r="W55" s="52">
        <f t="shared" si="4"/>
        <v>-9.0277777777777721E-2</v>
      </c>
      <c r="X55" s="52">
        <f t="shared" si="5"/>
        <v>-1.5037593984962405E-2</v>
      </c>
      <c r="Y55" s="53">
        <f t="shared" si="1"/>
        <v>6328857</v>
      </c>
      <c r="Z55" s="53">
        <f t="shared" si="2"/>
        <v>8551792.5299999993</v>
      </c>
    </row>
    <row r="56" spans="2:26" x14ac:dyDescent="0.3">
      <c r="B56" s="60" t="s">
        <v>77</v>
      </c>
      <c r="C56" s="41">
        <v>344.4</v>
      </c>
      <c r="D56" s="61">
        <v>344.4</v>
      </c>
      <c r="E56" s="61">
        <v>344.4</v>
      </c>
      <c r="F56" s="42">
        <v>344.4</v>
      </c>
      <c r="G56" s="43">
        <v>0</v>
      </c>
      <c r="H56" s="43">
        <v>0</v>
      </c>
      <c r="I56" s="44">
        <v>109998</v>
      </c>
      <c r="J56" s="62">
        <v>34990753.799999997</v>
      </c>
      <c r="K56" s="46">
        <v>-1.5718776793369527E-2</v>
      </c>
      <c r="L56" s="47"/>
      <c r="V56" s="7" t="str">
        <f t="shared" si="0"/>
        <v>GUINNESS</v>
      </c>
      <c r="W56" s="52">
        <f t="shared" si="4"/>
        <v>0</v>
      </c>
      <c r="X56" s="52">
        <f t="shared" si="5"/>
        <v>-1.5718776793369527E-2</v>
      </c>
      <c r="Y56" s="53">
        <f t="shared" si="1"/>
        <v>109998</v>
      </c>
      <c r="Z56" s="53">
        <f t="shared" si="2"/>
        <v>34990753.799999997</v>
      </c>
    </row>
    <row r="57" spans="2:26" x14ac:dyDescent="0.3">
      <c r="B57" s="60" t="s">
        <v>78</v>
      </c>
      <c r="C57" s="41">
        <v>3.95</v>
      </c>
      <c r="D57" s="61">
        <v>4</v>
      </c>
      <c r="E57" s="61">
        <v>3.95</v>
      </c>
      <c r="F57" s="42">
        <v>4</v>
      </c>
      <c r="G57" s="43">
        <v>4.9999999999999822E-2</v>
      </c>
      <c r="H57" s="43">
        <v>1.265822784810122</v>
      </c>
      <c r="I57" s="44">
        <v>1486972</v>
      </c>
      <c r="J57" s="62">
        <v>5923936.8499999996</v>
      </c>
      <c r="K57" s="46">
        <v>0</v>
      </c>
      <c r="L57" s="47"/>
      <c r="V57" s="7" t="str">
        <f t="shared" si="0"/>
        <v>HMCALL</v>
      </c>
      <c r="W57" s="52">
        <f t="shared" si="4"/>
        <v>1.2658227848101221E-2</v>
      </c>
      <c r="X57" s="52">
        <f t="shared" si="5"/>
        <v>0</v>
      </c>
      <c r="Y57" s="53">
        <f t="shared" si="1"/>
        <v>1486972</v>
      </c>
      <c r="Z57" s="53">
        <f t="shared" si="2"/>
        <v>5923936.8499999996</v>
      </c>
    </row>
    <row r="58" spans="2:26" x14ac:dyDescent="0.3">
      <c r="B58" s="60" t="s">
        <v>79</v>
      </c>
      <c r="C58" s="41">
        <v>21</v>
      </c>
      <c r="D58" s="61">
        <v>22.4</v>
      </c>
      <c r="E58" s="61">
        <v>20.95</v>
      </c>
      <c r="F58" s="42">
        <v>21</v>
      </c>
      <c r="G58" s="43">
        <v>0</v>
      </c>
      <c r="H58" s="43">
        <v>0</v>
      </c>
      <c r="I58" s="44">
        <v>3524672</v>
      </c>
      <c r="J58" s="62">
        <v>75542853.349999994</v>
      </c>
      <c r="K58" s="46">
        <v>-4.1095890410958846E-2</v>
      </c>
      <c r="L58" s="47"/>
      <c r="V58" s="7" t="str">
        <f t="shared" si="0"/>
        <v>HONYFLOUR</v>
      </c>
      <c r="W58" s="52">
        <f t="shared" si="4"/>
        <v>0</v>
      </c>
      <c r="X58" s="52">
        <f t="shared" si="5"/>
        <v>-4.1095890410958846E-2</v>
      </c>
      <c r="Y58" s="53">
        <f t="shared" si="1"/>
        <v>3524672</v>
      </c>
      <c r="Z58" s="53">
        <f t="shared" si="2"/>
        <v>75542853.349999994</v>
      </c>
    </row>
    <row r="59" spans="2:26" x14ac:dyDescent="0.3">
      <c r="B59" s="60" t="s">
        <v>80</v>
      </c>
      <c r="C59" s="41">
        <v>36</v>
      </c>
      <c r="D59" s="41">
        <v>36</v>
      </c>
      <c r="E59" s="41">
        <v>36</v>
      </c>
      <c r="F59" s="42">
        <v>36</v>
      </c>
      <c r="G59" s="43">
        <v>0</v>
      </c>
      <c r="H59" s="43">
        <v>0</v>
      </c>
      <c r="I59" s="44">
        <v>334660</v>
      </c>
      <c r="J59" s="62">
        <v>11650264.9</v>
      </c>
      <c r="K59" s="46">
        <v>-0.1408114558472553</v>
      </c>
      <c r="L59" s="47"/>
      <c r="V59" s="7" t="str">
        <f t="shared" si="0"/>
        <v>IKEJAHOTEL</v>
      </c>
      <c r="W59" s="52">
        <f t="shared" si="4"/>
        <v>0</v>
      </c>
      <c r="X59" s="52">
        <f t="shared" si="5"/>
        <v>-0.1408114558472553</v>
      </c>
      <c r="Y59" s="53">
        <f t="shared" si="1"/>
        <v>334660</v>
      </c>
      <c r="Z59" s="53">
        <f t="shared" si="2"/>
        <v>11650264.9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40178</v>
      </c>
      <c r="J60" s="62">
        <v>1321863.95</v>
      </c>
      <c r="K60" s="46">
        <v>0.125</v>
      </c>
      <c r="V60" s="7" t="str">
        <f t="shared" si="0"/>
        <v>IMG</v>
      </c>
      <c r="W60" s="52">
        <f t="shared" si="4"/>
        <v>0</v>
      </c>
      <c r="X60" s="52">
        <f t="shared" si="5"/>
        <v>0.125</v>
      </c>
      <c r="Y60" s="53">
        <f t="shared" si="1"/>
        <v>40178</v>
      </c>
      <c r="Z60" s="53">
        <f t="shared" si="2"/>
        <v>1321863.95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348134</v>
      </c>
      <c r="J61" s="62">
        <v>6481944.4000000004</v>
      </c>
      <c r="K61" s="46">
        <v>1.7142857142857144</v>
      </c>
      <c r="L61" s="47"/>
      <c r="V61" s="7" t="str">
        <f t="shared" si="0"/>
        <v>INFINITY</v>
      </c>
      <c r="W61" s="52">
        <f t="shared" si="4"/>
        <v>0</v>
      </c>
      <c r="X61" s="52">
        <f t="shared" si="5"/>
        <v>1.7142857142857144</v>
      </c>
      <c r="Y61" s="53">
        <f t="shared" si="1"/>
        <v>348134</v>
      </c>
      <c r="Z61" s="53">
        <f t="shared" si="2"/>
        <v>6481944.4000000004</v>
      </c>
    </row>
    <row r="62" spans="2:26" x14ac:dyDescent="0.3">
      <c r="B62" s="60" t="s">
        <v>83</v>
      </c>
      <c r="C62" s="41">
        <v>13.6</v>
      </c>
      <c r="D62" s="41">
        <v>14.7</v>
      </c>
      <c r="E62" s="41">
        <v>14</v>
      </c>
      <c r="F62" s="42">
        <v>14.7</v>
      </c>
      <c r="G62" s="43">
        <v>1.0999999999999996</v>
      </c>
      <c r="H62" s="43">
        <v>8.088235294117645</v>
      </c>
      <c r="I62" s="44">
        <v>3401776</v>
      </c>
      <c r="J62" s="62">
        <v>48865564.5</v>
      </c>
      <c r="K62" s="46">
        <v>5.0000000000000044E-2</v>
      </c>
      <c r="L62" s="47"/>
      <c r="V62" s="7" t="str">
        <f t="shared" si="0"/>
        <v>INTBREW</v>
      </c>
      <c r="W62" s="52">
        <f t="shared" si="4"/>
        <v>8.0882352941176447E-2</v>
      </c>
      <c r="X62" s="52">
        <f t="shared" si="5"/>
        <v>5.0000000000000044E-2</v>
      </c>
      <c r="Y62" s="53">
        <f t="shared" si="1"/>
        <v>3401776</v>
      </c>
      <c r="Z62" s="53">
        <f t="shared" si="2"/>
        <v>48865564.5</v>
      </c>
    </row>
    <row r="63" spans="2:26" x14ac:dyDescent="0.3">
      <c r="B63" s="60" t="s">
        <v>84</v>
      </c>
      <c r="C63" s="41">
        <v>3.22</v>
      </c>
      <c r="D63" s="61">
        <v>3.15</v>
      </c>
      <c r="E63" s="61">
        <v>3.11</v>
      </c>
      <c r="F63" s="42">
        <v>3.11</v>
      </c>
      <c r="G63" s="43">
        <v>-0.11000000000000032</v>
      </c>
      <c r="H63" s="43">
        <v>-3.4161490683229911</v>
      </c>
      <c r="I63" s="44">
        <v>2146106</v>
      </c>
      <c r="J63" s="62">
        <v>6781973.4800000004</v>
      </c>
      <c r="K63" s="46">
        <v>0.24399999999999999</v>
      </c>
      <c r="L63" s="47"/>
      <c r="V63" s="7" t="str">
        <f t="shared" si="0"/>
        <v>INTENEGINS</v>
      </c>
      <c r="W63" s="52">
        <f t="shared" si="4"/>
        <v>-3.4161490683229913E-2</v>
      </c>
      <c r="X63" s="52">
        <f t="shared" si="5"/>
        <v>0.24399999999999999</v>
      </c>
      <c r="Y63" s="53">
        <f t="shared" si="1"/>
        <v>2146106</v>
      </c>
      <c r="Z63" s="53">
        <f t="shared" si="2"/>
        <v>6781973.4800000004</v>
      </c>
    </row>
    <row r="64" spans="2:26" x14ac:dyDescent="0.3">
      <c r="B64" s="60" t="s">
        <v>85</v>
      </c>
      <c r="C64" s="41">
        <v>10.3</v>
      </c>
      <c r="D64" s="61">
        <v>10.94</v>
      </c>
      <c r="E64" s="61">
        <v>10</v>
      </c>
      <c r="F64" s="42">
        <v>10.73</v>
      </c>
      <c r="G64" s="43">
        <v>0.42999999999999972</v>
      </c>
      <c r="H64" s="43">
        <v>4.1747572815533953</v>
      </c>
      <c r="I64" s="44">
        <v>27278474</v>
      </c>
      <c r="J64" s="62">
        <v>292040800.17000002</v>
      </c>
      <c r="K64" s="46">
        <v>1.3582417582417583</v>
      </c>
      <c r="L64" s="47"/>
      <c r="V64" s="7" t="str">
        <f t="shared" si="0"/>
        <v>JAIZBANK</v>
      </c>
      <c r="W64" s="52">
        <f t="shared" si="4"/>
        <v>4.1747572815533956E-2</v>
      </c>
      <c r="X64" s="52">
        <f t="shared" si="5"/>
        <v>1.3582417582417583</v>
      </c>
      <c r="Y64" s="53">
        <f t="shared" si="1"/>
        <v>27278474</v>
      </c>
      <c r="Z64" s="53">
        <f t="shared" si="2"/>
        <v>292040800.17000002</v>
      </c>
    </row>
    <row r="65" spans="1:26" x14ac:dyDescent="0.3">
      <c r="B65" s="60" t="s">
        <v>86</v>
      </c>
      <c r="C65" s="41">
        <v>3.72</v>
      </c>
      <c r="D65" s="41">
        <v>3.88</v>
      </c>
      <c r="E65" s="41">
        <v>3.65</v>
      </c>
      <c r="F65" s="42">
        <v>3.79</v>
      </c>
      <c r="G65" s="43">
        <v>6.999999999999984E-2</v>
      </c>
      <c r="H65" s="43">
        <v>1.8817204301075225</v>
      </c>
      <c r="I65" s="44">
        <v>24603294</v>
      </c>
      <c r="J65" s="62">
        <v>93425011.629999995</v>
      </c>
      <c r="K65" s="46">
        <v>0.64069264069264076</v>
      </c>
      <c r="L65" s="47"/>
      <c r="V65" s="7" t="str">
        <f t="shared" si="0"/>
        <v>JAPAULGOLD</v>
      </c>
      <c r="W65" s="52">
        <f t="shared" si="4"/>
        <v>1.8817204301075224E-2</v>
      </c>
      <c r="X65" s="52">
        <f t="shared" si="5"/>
        <v>0.64069264069264076</v>
      </c>
      <c r="Y65" s="53">
        <f t="shared" si="1"/>
        <v>24603294</v>
      </c>
      <c r="Z65" s="53">
        <f t="shared" si="2"/>
        <v>93425011.629999995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43718</v>
      </c>
      <c r="J66" s="62">
        <v>11580631.5</v>
      </c>
      <c r="K66" s="46">
        <v>0.88358404185742301</v>
      </c>
      <c r="L66" s="47"/>
      <c r="V66" s="7" t="str">
        <f t="shared" si="0"/>
        <v>JBERGER</v>
      </c>
      <c r="W66" s="52">
        <f t="shared" si="4"/>
        <v>0</v>
      </c>
      <c r="X66" s="52">
        <f t="shared" si="5"/>
        <v>0.88358404185742301</v>
      </c>
      <c r="Y66" s="53">
        <f t="shared" si="1"/>
        <v>43718</v>
      </c>
      <c r="Z66" s="53">
        <f t="shared" si="2"/>
        <v>11580631.5</v>
      </c>
    </row>
    <row r="67" spans="1:26" x14ac:dyDescent="0.3">
      <c r="B67" s="60" t="s">
        <v>88</v>
      </c>
      <c r="C67" s="41">
        <v>9.4499999999999993</v>
      </c>
      <c r="D67" s="41">
        <v>9.4499999999999993</v>
      </c>
      <c r="E67" s="41">
        <v>9.4499999999999993</v>
      </c>
      <c r="F67" s="42">
        <v>9.4499999999999993</v>
      </c>
      <c r="G67" s="43">
        <v>0</v>
      </c>
      <c r="H67" s="43">
        <v>0</v>
      </c>
      <c r="I67" s="44">
        <v>262954</v>
      </c>
      <c r="J67" s="62">
        <v>2427926</v>
      </c>
      <c r="K67" s="46">
        <v>0.92857142857142838</v>
      </c>
      <c r="L67" s="47"/>
      <c r="V67" s="7" t="str">
        <f t="shared" si="0"/>
        <v>JOHNHOLT</v>
      </c>
      <c r="W67" s="52">
        <f t="shared" si="4"/>
        <v>0</v>
      </c>
      <c r="X67" s="52">
        <f t="shared" si="5"/>
        <v>0.92857142857142838</v>
      </c>
      <c r="Y67" s="53">
        <f t="shared" si="1"/>
        <v>262954</v>
      </c>
      <c r="Z67" s="53">
        <f t="shared" si="2"/>
        <v>2427926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40915</v>
      </c>
      <c r="J68" s="62">
        <v>294779.84999999998</v>
      </c>
      <c r="K68" s="46">
        <v>-9.9255583126550917E-2</v>
      </c>
      <c r="L68" s="47"/>
      <c r="V68" s="7" t="str">
        <f t="shared" si="0"/>
        <v>JULI</v>
      </c>
      <c r="W68" s="52">
        <f t="shared" si="4"/>
        <v>0</v>
      </c>
      <c r="X68" s="52">
        <f t="shared" si="5"/>
        <v>-9.9255583126550917E-2</v>
      </c>
      <c r="Y68" s="53">
        <f t="shared" si="1"/>
        <v>40915</v>
      </c>
      <c r="Z68" s="53">
        <f t="shared" si="2"/>
        <v>294779.84999999998</v>
      </c>
    </row>
    <row r="69" spans="1:26" x14ac:dyDescent="0.3">
      <c r="B69" s="60" t="s">
        <v>90</v>
      </c>
      <c r="C69" s="41">
        <v>2.44</v>
      </c>
      <c r="D69" s="61">
        <v>2.4500000000000002</v>
      </c>
      <c r="E69" s="61">
        <v>2.35</v>
      </c>
      <c r="F69" s="42">
        <v>2.4500000000000002</v>
      </c>
      <c r="G69" s="43">
        <v>1.0000000000000231E-2</v>
      </c>
      <c r="H69" s="43">
        <v>0.40983606557377994</v>
      </c>
      <c r="I69" s="44">
        <v>7767568</v>
      </c>
      <c r="J69" s="62">
        <v>18454132.57</v>
      </c>
      <c r="K69" s="46">
        <v>0</v>
      </c>
      <c r="L69" s="47"/>
      <c r="V69" s="7" t="str">
        <f t="shared" si="0"/>
        <v>LASACO</v>
      </c>
      <c r="W69" s="52">
        <f t="shared" si="4"/>
        <v>4.0983606557377997E-3</v>
      </c>
      <c r="X69" s="52">
        <f t="shared" si="5"/>
        <v>0</v>
      </c>
      <c r="Y69" s="53">
        <f t="shared" si="1"/>
        <v>7767568</v>
      </c>
      <c r="Z69" s="53">
        <f t="shared" si="2"/>
        <v>18454132.57</v>
      </c>
    </row>
    <row r="70" spans="1:26" x14ac:dyDescent="0.3">
      <c r="B70" s="60" t="s">
        <v>91</v>
      </c>
      <c r="C70" s="41">
        <v>9.8000000000000007</v>
      </c>
      <c r="D70" s="41">
        <v>9.8000000000000007</v>
      </c>
      <c r="E70" s="41">
        <v>9.8000000000000007</v>
      </c>
      <c r="F70" s="42">
        <v>9.8000000000000007</v>
      </c>
      <c r="G70" s="43">
        <v>0</v>
      </c>
      <c r="H70" s="43">
        <v>0</v>
      </c>
      <c r="I70" s="44">
        <v>242096</v>
      </c>
      <c r="J70" s="62">
        <v>2155627.65</v>
      </c>
      <c r="K70" s="46">
        <v>0.49618320610687028</v>
      </c>
      <c r="L70" s="47"/>
      <c r="V70" s="7" t="str">
        <f t="shared" si="0"/>
        <v>LEARNAFRCA</v>
      </c>
      <c r="W70" s="52">
        <f t="shared" si="4"/>
        <v>0</v>
      </c>
      <c r="X70" s="52">
        <f t="shared" si="5"/>
        <v>0.49618320610687028</v>
      </c>
      <c r="Y70" s="53">
        <f t="shared" si="1"/>
        <v>242096</v>
      </c>
      <c r="Z70" s="53">
        <f t="shared" si="2"/>
        <v>2155627.65</v>
      </c>
    </row>
    <row r="71" spans="1:26" x14ac:dyDescent="0.3">
      <c r="B71" s="60" t="s">
        <v>92</v>
      </c>
      <c r="C71" s="41">
        <v>6.4</v>
      </c>
      <c r="D71" s="41">
        <v>7.04</v>
      </c>
      <c r="E71" s="41">
        <v>6.27</v>
      </c>
      <c r="F71" s="42">
        <v>7.04</v>
      </c>
      <c r="G71" s="43">
        <v>0.63999999999999968</v>
      </c>
      <c r="H71" s="43">
        <v>9.9999999999999947</v>
      </c>
      <c r="I71" s="44">
        <v>7749289</v>
      </c>
      <c r="J71" s="62">
        <v>52904051.490000002</v>
      </c>
      <c r="K71" s="46">
        <v>0.3308128544423441</v>
      </c>
      <c r="L71" s="47"/>
      <c r="V71" s="7" t="str">
        <f t="shared" si="0"/>
        <v>LEGENDINT</v>
      </c>
      <c r="W71" s="52">
        <f t="shared" si="4"/>
        <v>9.999999999999995E-2</v>
      </c>
      <c r="X71" s="52">
        <f t="shared" si="5"/>
        <v>0.3308128544423441</v>
      </c>
      <c r="Y71" s="53">
        <f t="shared" si="1"/>
        <v>7749289</v>
      </c>
      <c r="Z71" s="53">
        <f t="shared" si="2"/>
        <v>52904051.490000002</v>
      </c>
    </row>
    <row r="72" spans="1:26" x14ac:dyDescent="0.3">
      <c r="B72" s="60" t="s">
        <v>93</v>
      </c>
      <c r="C72" s="41">
        <v>1.79</v>
      </c>
      <c r="D72" s="41">
        <v>1.79</v>
      </c>
      <c r="E72" s="41">
        <v>1.7</v>
      </c>
      <c r="F72" s="42">
        <v>1.72</v>
      </c>
      <c r="G72" s="43">
        <v>-7.0000000000000062E-2</v>
      </c>
      <c r="H72" s="43">
        <v>-3.9106145251396685</v>
      </c>
      <c r="I72" s="44">
        <v>11571694</v>
      </c>
      <c r="J72" s="62">
        <v>19941057.609999999</v>
      </c>
      <c r="K72" s="46">
        <v>-3.3707865168539408E-2</v>
      </c>
      <c r="L72" s="47"/>
      <c r="V72" s="7" t="str">
        <f t="shared" si="0"/>
        <v>LINKASSURE</v>
      </c>
      <c r="W72" s="52">
        <f t="shared" si="4"/>
        <v>-3.9106145251396683E-2</v>
      </c>
      <c r="X72" s="52">
        <f t="shared" si="5"/>
        <v>-3.3707865168539408E-2</v>
      </c>
      <c r="Y72" s="53">
        <f t="shared" si="1"/>
        <v>11571694</v>
      </c>
      <c r="Z72" s="53">
        <f t="shared" si="2"/>
        <v>19941057.609999999</v>
      </c>
    </row>
    <row r="73" spans="1:26" x14ac:dyDescent="0.3">
      <c r="B73" s="60" t="s">
        <v>94</v>
      </c>
      <c r="C73" s="41">
        <v>7</v>
      </c>
      <c r="D73" s="41">
        <v>7.2</v>
      </c>
      <c r="E73" s="41">
        <v>7</v>
      </c>
      <c r="F73" s="42">
        <v>7</v>
      </c>
      <c r="G73" s="43">
        <v>0</v>
      </c>
      <c r="H73" s="43">
        <v>0</v>
      </c>
      <c r="I73" s="44">
        <v>3342680</v>
      </c>
      <c r="J73" s="62">
        <v>23750374.899999999</v>
      </c>
      <c r="K73" s="46">
        <v>0.1570247933884299</v>
      </c>
      <c r="L73" s="47"/>
      <c r="V73" s="7" t="str">
        <f t="shared" ref="V73:V136" si="9">IF(ISTEXT(B73),B73,"")</f>
        <v>LIVESTOCK</v>
      </c>
      <c r="W73" s="52">
        <f t="shared" si="4"/>
        <v>0</v>
      </c>
      <c r="X73" s="52">
        <f t="shared" si="5"/>
        <v>0.1570247933884299</v>
      </c>
      <c r="Y73" s="53">
        <f t="shared" ref="Y73:Y136" si="10">IF(ISTEXT(B73),I73,"")</f>
        <v>3342680</v>
      </c>
      <c r="Z73" s="53">
        <f t="shared" ref="Z73:Z136" si="11">IF(ISTEXT(B73),J73,"")</f>
        <v>23750374.899999999</v>
      </c>
    </row>
    <row r="74" spans="1:26" x14ac:dyDescent="0.3">
      <c r="B74" s="60" t="s">
        <v>95</v>
      </c>
      <c r="C74" s="41">
        <v>5.87</v>
      </c>
      <c r="D74" s="61">
        <v>5.87</v>
      </c>
      <c r="E74" s="61">
        <v>5.87</v>
      </c>
      <c r="F74" s="42">
        <v>5.87</v>
      </c>
      <c r="G74" s="43">
        <v>0</v>
      </c>
      <c r="H74" s="43">
        <v>0</v>
      </c>
      <c r="I74" s="44">
        <v>388289</v>
      </c>
      <c r="J74" s="62">
        <v>2135925.44</v>
      </c>
      <c r="K74" s="46">
        <v>0.70144927536231871</v>
      </c>
      <c r="L74" s="47"/>
      <c r="V74" s="7" t="str">
        <f t="shared" si="9"/>
        <v>LIVINGTRUST</v>
      </c>
      <c r="W74" s="52">
        <f t="shared" ref="W74:W137" si="12">IF(ISTEXT(B74),H74,"")/100</f>
        <v>0</v>
      </c>
      <c r="X74" s="52">
        <f t="shared" ref="X74:X137" si="13">IF(ISTEXT(B74),K74,"")</f>
        <v>0.70144927536231871</v>
      </c>
      <c r="Y74" s="53">
        <f t="shared" si="10"/>
        <v>388289</v>
      </c>
      <c r="Z74" s="53">
        <f t="shared" si="11"/>
        <v>2135925.44</v>
      </c>
    </row>
    <row r="75" spans="1:26" x14ac:dyDescent="0.3">
      <c r="B75" s="60" t="s">
        <v>96</v>
      </c>
      <c r="C75" s="41">
        <v>16.5</v>
      </c>
      <c r="D75" s="61">
        <v>16</v>
      </c>
      <c r="E75" s="61">
        <v>16</v>
      </c>
      <c r="F75" s="42">
        <v>16</v>
      </c>
      <c r="G75" s="43">
        <v>-0.5</v>
      </c>
      <c r="H75" s="43">
        <v>-3.0303030303030303</v>
      </c>
      <c r="I75" s="44">
        <v>1761722</v>
      </c>
      <c r="J75" s="62">
        <v>28282468.219999999</v>
      </c>
      <c r="K75" s="46">
        <v>0.16788321167883224</v>
      </c>
      <c r="L75" s="47"/>
      <c r="V75" s="7" t="str">
        <f t="shared" si="9"/>
        <v>MANSARD</v>
      </c>
      <c r="W75" s="52">
        <f t="shared" si="12"/>
        <v>-3.0303030303030304E-2</v>
      </c>
      <c r="X75" s="52">
        <f t="shared" si="13"/>
        <v>0.16788321167883224</v>
      </c>
      <c r="Y75" s="53">
        <f t="shared" si="10"/>
        <v>1761722</v>
      </c>
      <c r="Z75" s="53">
        <f t="shared" si="11"/>
        <v>28282468.219999999</v>
      </c>
    </row>
    <row r="76" spans="1:26" x14ac:dyDescent="0.3">
      <c r="B76" s="60" t="s">
        <v>97</v>
      </c>
      <c r="C76" s="41">
        <v>38</v>
      </c>
      <c r="D76" s="41">
        <v>38</v>
      </c>
      <c r="E76" s="41">
        <v>38</v>
      </c>
      <c r="F76" s="42">
        <v>38</v>
      </c>
      <c r="G76" s="43">
        <v>0</v>
      </c>
      <c r="H76" s="43">
        <v>0</v>
      </c>
      <c r="I76" s="44">
        <v>2215713</v>
      </c>
      <c r="J76" s="62">
        <v>77468727.75</v>
      </c>
      <c r="K76" s="46">
        <v>1</v>
      </c>
      <c r="L76" s="47"/>
      <c r="V76" s="7" t="str">
        <f t="shared" si="9"/>
        <v>MAYBAKER</v>
      </c>
      <c r="W76" s="52">
        <f t="shared" si="12"/>
        <v>0</v>
      </c>
      <c r="X76" s="52">
        <f t="shared" si="13"/>
        <v>1</v>
      </c>
      <c r="Y76" s="53">
        <f t="shared" si="10"/>
        <v>2215713</v>
      </c>
      <c r="Z76" s="53">
        <f t="shared" si="11"/>
        <v>77468727.75</v>
      </c>
    </row>
    <row r="77" spans="1:26" x14ac:dyDescent="0.3">
      <c r="B77" s="60" t="s">
        <v>98</v>
      </c>
      <c r="C77" s="41">
        <v>5.2</v>
      </c>
      <c r="D77" s="61">
        <v>5.22</v>
      </c>
      <c r="E77" s="61">
        <v>5</v>
      </c>
      <c r="F77" s="42">
        <v>5.0999999999999996</v>
      </c>
      <c r="G77" s="43">
        <v>-0.10000000000000053</v>
      </c>
      <c r="H77" s="43">
        <v>-1.9230769230769333</v>
      </c>
      <c r="I77" s="44">
        <v>14016674</v>
      </c>
      <c r="J77" s="62">
        <v>71541397.030000001</v>
      </c>
      <c r="K77" s="46">
        <v>0.64516129032258052</v>
      </c>
      <c r="L77" s="47"/>
      <c r="V77" s="7" t="str">
        <f t="shared" si="9"/>
        <v>MBENEFIT</v>
      </c>
      <c r="W77" s="52">
        <f t="shared" si="12"/>
        <v>-1.9230769230769332E-2</v>
      </c>
      <c r="X77" s="52">
        <f t="shared" si="13"/>
        <v>0.64516129032258052</v>
      </c>
      <c r="Y77" s="53">
        <f t="shared" si="10"/>
        <v>14016674</v>
      </c>
      <c r="Z77" s="53">
        <f t="shared" si="11"/>
        <v>71541397.030000001</v>
      </c>
    </row>
    <row r="78" spans="1:26" x14ac:dyDescent="0.3">
      <c r="B78" s="60" t="s">
        <v>99</v>
      </c>
      <c r="C78" s="41">
        <v>6.4</v>
      </c>
      <c r="D78" s="41">
        <v>6.84</v>
      </c>
      <c r="E78" s="41">
        <v>6.41</v>
      </c>
      <c r="F78" s="42">
        <v>6.5</v>
      </c>
      <c r="G78" s="43">
        <v>9.9999999999999645E-2</v>
      </c>
      <c r="H78" s="43">
        <v>1.5624999999999944</v>
      </c>
      <c r="I78" s="44">
        <v>2270929</v>
      </c>
      <c r="J78" s="62">
        <v>14869352.16</v>
      </c>
      <c r="K78" s="46">
        <v>0.98776758409785925</v>
      </c>
      <c r="L78" s="47"/>
      <c r="V78" s="7" t="str">
        <f t="shared" si="9"/>
        <v>MCNICHOLS</v>
      </c>
      <c r="W78" s="52">
        <f t="shared" si="12"/>
        <v>1.5624999999999944E-2</v>
      </c>
      <c r="X78" s="52">
        <f t="shared" si="13"/>
        <v>0.98776758409785925</v>
      </c>
      <c r="Y78" s="53">
        <f t="shared" si="10"/>
        <v>2270929</v>
      </c>
      <c r="Z78" s="53">
        <f t="shared" si="11"/>
        <v>14869352.16</v>
      </c>
    </row>
    <row r="79" spans="1:26" x14ac:dyDescent="0.3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343474</v>
      </c>
      <c r="J79" s="62">
        <v>19027227.399999999</v>
      </c>
      <c r="K79" s="46">
        <v>-5.6748466257668717E-2</v>
      </c>
      <c r="L79" s="47"/>
      <c r="V79" s="7" t="str">
        <f t="shared" si="9"/>
        <v>MECURE</v>
      </c>
      <c r="W79" s="52">
        <f t="shared" si="12"/>
        <v>0</v>
      </c>
      <c r="X79" s="52">
        <f t="shared" si="13"/>
        <v>-5.6748466257668717E-2</v>
      </c>
      <c r="Y79" s="53">
        <f t="shared" si="10"/>
        <v>343474</v>
      </c>
      <c r="Z79" s="53">
        <f t="shared" si="11"/>
        <v>19027227.399999999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35688</v>
      </c>
      <c r="J80" s="62">
        <v>606183.5</v>
      </c>
      <c r="K80" s="46">
        <v>0.44015444015444016</v>
      </c>
      <c r="L80" s="47"/>
      <c r="V80" s="7" t="str">
        <f t="shared" si="9"/>
        <v>MEYER</v>
      </c>
      <c r="W80" s="52">
        <f t="shared" si="12"/>
        <v>0</v>
      </c>
      <c r="X80" s="52">
        <f t="shared" si="13"/>
        <v>0.44015444015444016</v>
      </c>
      <c r="Y80" s="53">
        <f t="shared" si="10"/>
        <v>35688</v>
      </c>
      <c r="Z80" s="53">
        <f t="shared" si="11"/>
        <v>606183.5</v>
      </c>
    </row>
    <row r="81" spans="2:26" x14ac:dyDescent="0.3">
      <c r="B81" s="60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17647</v>
      </c>
      <c r="J81" s="62">
        <v>209395.20000000001</v>
      </c>
      <c r="K81" s="46">
        <v>1.3436893203883495</v>
      </c>
      <c r="L81" s="47"/>
      <c r="V81" s="7" t="str">
        <f t="shared" si="9"/>
        <v>MORISON</v>
      </c>
      <c r="W81" s="52">
        <f t="shared" si="12"/>
        <v>0</v>
      </c>
      <c r="X81" s="52">
        <f t="shared" si="13"/>
        <v>1.3436893203883495</v>
      </c>
      <c r="Y81" s="53">
        <f t="shared" si="10"/>
        <v>17647</v>
      </c>
      <c r="Z81" s="53">
        <f t="shared" si="11"/>
        <v>209395.20000000001</v>
      </c>
    </row>
    <row r="82" spans="2:26" x14ac:dyDescent="0.3">
      <c r="B82" s="60" t="s">
        <v>103</v>
      </c>
      <c r="C82" s="41">
        <v>790</v>
      </c>
      <c r="D82" s="61">
        <v>790</v>
      </c>
      <c r="E82" s="61">
        <v>790</v>
      </c>
      <c r="F82" s="42">
        <v>790</v>
      </c>
      <c r="G82" s="43">
        <v>0</v>
      </c>
      <c r="H82" s="43">
        <v>0</v>
      </c>
      <c r="I82" s="44">
        <v>2429682</v>
      </c>
      <c r="J82" s="62">
        <v>1884589666.199996</v>
      </c>
      <c r="K82" s="46">
        <v>0.54598825831702547</v>
      </c>
      <c r="L82" s="47"/>
      <c r="V82" s="7" t="str">
        <f t="shared" si="9"/>
        <v>MTNN</v>
      </c>
      <c r="W82" s="52">
        <f t="shared" si="12"/>
        <v>0</v>
      </c>
      <c r="X82" s="52">
        <f t="shared" si="13"/>
        <v>0.54598825831702547</v>
      </c>
      <c r="Y82" s="53">
        <f t="shared" si="10"/>
        <v>2429682</v>
      </c>
      <c r="Z82" s="53">
        <f t="shared" si="11"/>
        <v>1884589666.199996</v>
      </c>
    </row>
    <row r="83" spans="2:26" x14ac:dyDescent="0.3">
      <c r="B83" s="60" t="s">
        <v>104</v>
      </c>
      <c r="C83" s="41">
        <v>18.45</v>
      </c>
      <c r="D83" s="41">
        <v>18.45</v>
      </c>
      <c r="E83" s="41">
        <v>18.45</v>
      </c>
      <c r="F83" s="42">
        <v>18.45</v>
      </c>
      <c r="G83" s="43">
        <v>0</v>
      </c>
      <c r="H83" s="43">
        <v>0</v>
      </c>
      <c r="I83" s="44">
        <v>548938</v>
      </c>
      <c r="J83" s="62">
        <v>9370474.9000000004</v>
      </c>
      <c r="K83" s="46">
        <v>0.3820224719101124</v>
      </c>
      <c r="L83" s="47"/>
      <c r="V83" s="7" t="str">
        <f t="shared" si="9"/>
        <v>MULTIVERSE</v>
      </c>
      <c r="W83" s="52">
        <f t="shared" si="12"/>
        <v>0</v>
      </c>
      <c r="X83" s="52">
        <f t="shared" si="13"/>
        <v>0.3820224719101124</v>
      </c>
      <c r="Y83" s="53">
        <f t="shared" si="10"/>
        <v>548938</v>
      </c>
      <c r="Z83" s="53">
        <f t="shared" si="11"/>
        <v>9370474.9000000004</v>
      </c>
    </row>
    <row r="84" spans="2:26" x14ac:dyDescent="0.3">
      <c r="B84" s="60" t="s">
        <v>105</v>
      </c>
      <c r="C84" s="41">
        <v>170</v>
      </c>
      <c r="D84" s="41">
        <v>163.9</v>
      </c>
      <c r="E84" s="41">
        <v>163.9</v>
      </c>
      <c r="F84" s="42">
        <v>163.9</v>
      </c>
      <c r="G84" s="43">
        <v>-6.0999999999999943</v>
      </c>
      <c r="H84" s="43">
        <v>-3.5882352941176436</v>
      </c>
      <c r="I84" s="44">
        <v>810341</v>
      </c>
      <c r="J84" s="62">
        <v>131037629.75</v>
      </c>
      <c r="K84" s="46">
        <v>0.5175925925925926</v>
      </c>
      <c r="L84" s="47"/>
      <c r="V84" s="7" t="str">
        <f t="shared" si="9"/>
        <v>NAHCO</v>
      </c>
      <c r="W84" s="52">
        <f t="shared" si="12"/>
        <v>-3.5882352941176435E-2</v>
      </c>
      <c r="X84" s="52">
        <f t="shared" si="13"/>
        <v>0.5175925925925926</v>
      </c>
      <c r="Y84" s="53">
        <f t="shared" si="10"/>
        <v>810341</v>
      </c>
      <c r="Z84" s="53">
        <f t="shared" si="11"/>
        <v>131037629.75</v>
      </c>
    </row>
    <row r="85" spans="2:26" x14ac:dyDescent="0.3">
      <c r="B85" s="60" t="s">
        <v>106</v>
      </c>
      <c r="C85" s="41">
        <v>164</v>
      </c>
      <c r="D85" s="41">
        <v>164</v>
      </c>
      <c r="E85" s="41">
        <v>164</v>
      </c>
      <c r="F85" s="42">
        <v>164</v>
      </c>
      <c r="G85" s="43">
        <v>0</v>
      </c>
      <c r="H85" s="43">
        <v>0</v>
      </c>
      <c r="I85" s="44">
        <v>471578</v>
      </c>
      <c r="J85" s="62">
        <v>69770520.099999994</v>
      </c>
      <c r="K85" s="46">
        <v>0.5255813953488373</v>
      </c>
      <c r="L85" s="47"/>
      <c r="V85" s="7" t="str">
        <f t="shared" si="9"/>
        <v>NASCON</v>
      </c>
      <c r="W85" s="52">
        <f t="shared" si="12"/>
        <v>0</v>
      </c>
      <c r="X85" s="52">
        <f t="shared" si="13"/>
        <v>0.5255813953488373</v>
      </c>
      <c r="Y85" s="53">
        <f t="shared" si="10"/>
        <v>471578</v>
      </c>
      <c r="Z85" s="53">
        <f t="shared" si="11"/>
        <v>69770520.099999994</v>
      </c>
    </row>
    <row r="86" spans="2:26" x14ac:dyDescent="0.3">
      <c r="B86" s="60" t="s">
        <v>107</v>
      </c>
      <c r="C86" s="41">
        <v>82</v>
      </c>
      <c r="D86" s="61">
        <v>80</v>
      </c>
      <c r="E86" s="61">
        <v>80</v>
      </c>
      <c r="F86" s="42">
        <v>80</v>
      </c>
      <c r="G86" s="43">
        <v>-2</v>
      </c>
      <c r="H86" s="43">
        <v>-2.4390243902439024</v>
      </c>
      <c r="I86" s="44">
        <v>1745743</v>
      </c>
      <c r="J86" s="62">
        <v>138493860.25</v>
      </c>
      <c r="K86" s="46">
        <v>6.2416998671978696E-2</v>
      </c>
      <c r="L86" s="47"/>
      <c r="V86" s="7" t="str">
        <f t="shared" si="9"/>
        <v>NB</v>
      </c>
      <c r="W86" s="52">
        <f t="shared" si="12"/>
        <v>-2.4390243902439025E-2</v>
      </c>
      <c r="X86" s="52">
        <f t="shared" si="13"/>
        <v>6.2416998671978696E-2</v>
      </c>
      <c r="Y86" s="53">
        <f t="shared" si="10"/>
        <v>1745743</v>
      </c>
      <c r="Z86" s="53">
        <f t="shared" si="11"/>
        <v>138493860.25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38724</v>
      </c>
      <c r="J87" s="62">
        <v>6988793.5</v>
      </c>
      <c r="K87" s="46">
        <v>1.7372764786795045</v>
      </c>
      <c r="L87" s="47"/>
      <c r="V87" s="7" t="str">
        <f t="shared" si="9"/>
        <v>NCR</v>
      </c>
      <c r="W87" s="52">
        <f t="shared" si="12"/>
        <v>0</v>
      </c>
      <c r="X87" s="52">
        <f t="shared" si="13"/>
        <v>1.7372764786795045</v>
      </c>
      <c r="Y87" s="53">
        <f t="shared" si="10"/>
        <v>38724</v>
      </c>
      <c r="Z87" s="53">
        <f t="shared" si="11"/>
        <v>6988793.5</v>
      </c>
    </row>
    <row r="88" spans="2:26" x14ac:dyDescent="0.3">
      <c r="B88" s="60" t="s">
        <v>109</v>
      </c>
      <c r="C88" s="41">
        <v>10.7</v>
      </c>
      <c r="D88" s="41">
        <v>10.8</v>
      </c>
      <c r="E88" s="41">
        <v>10.4</v>
      </c>
      <c r="F88" s="42">
        <v>10.4</v>
      </c>
      <c r="G88" s="43">
        <v>-0.29999999999999893</v>
      </c>
      <c r="H88" s="43">
        <v>-2.8037383177569994</v>
      </c>
      <c r="I88" s="44">
        <v>2552792</v>
      </c>
      <c r="J88" s="62">
        <v>26711524.449999999</v>
      </c>
      <c r="K88" s="46">
        <v>0.7931034482758621</v>
      </c>
      <c r="L88" s="47"/>
      <c r="V88" s="7" t="str">
        <f t="shared" si="9"/>
        <v>NEIMETH</v>
      </c>
      <c r="W88" s="52">
        <f t="shared" si="12"/>
        <v>-2.8037383177569996E-2</v>
      </c>
      <c r="X88" s="52">
        <f t="shared" si="13"/>
        <v>0.7931034482758621</v>
      </c>
      <c r="Y88" s="53">
        <f t="shared" si="10"/>
        <v>2552792</v>
      </c>
      <c r="Z88" s="53">
        <f t="shared" si="11"/>
        <v>26711524.449999999</v>
      </c>
    </row>
    <row r="89" spans="2:26" x14ac:dyDescent="0.3">
      <c r="B89" s="60" t="s">
        <v>110</v>
      </c>
      <c r="C89" s="41">
        <v>32.6</v>
      </c>
      <c r="D89" s="41">
        <v>32.5</v>
      </c>
      <c r="E89" s="41">
        <v>31.3</v>
      </c>
      <c r="F89" s="42">
        <v>31.3</v>
      </c>
      <c r="G89" s="43">
        <v>-1.3000000000000007</v>
      </c>
      <c r="H89" s="43">
        <v>-3.9877300613496951</v>
      </c>
      <c r="I89" s="44">
        <v>3789414</v>
      </c>
      <c r="J89" s="62">
        <v>122031412.09999999</v>
      </c>
      <c r="K89" s="46">
        <v>0.16791044776119413</v>
      </c>
      <c r="L89" s="47"/>
      <c r="V89" s="7" t="str">
        <f t="shared" si="9"/>
        <v>NEM</v>
      </c>
      <c r="W89" s="52">
        <f t="shared" si="12"/>
        <v>-3.9877300613496952E-2</v>
      </c>
      <c r="X89" s="52">
        <f t="shared" si="13"/>
        <v>0.16791044776119413</v>
      </c>
      <c r="Y89" s="53">
        <f t="shared" si="10"/>
        <v>3789414</v>
      </c>
      <c r="Z89" s="53">
        <f t="shared" si="11"/>
        <v>122031412.09999999</v>
      </c>
    </row>
    <row r="90" spans="2:26" x14ac:dyDescent="0.3">
      <c r="B90" s="60" t="s">
        <v>111</v>
      </c>
      <c r="C90" s="41">
        <v>3250</v>
      </c>
      <c r="D90" s="61">
        <v>3250</v>
      </c>
      <c r="E90" s="61">
        <v>3250</v>
      </c>
      <c r="F90" s="42">
        <v>3250</v>
      </c>
      <c r="G90" s="43">
        <v>0</v>
      </c>
      <c r="H90" s="43">
        <v>0</v>
      </c>
      <c r="I90" s="44">
        <v>35206</v>
      </c>
      <c r="J90" s="62">
        <v>112466774.8</v>
      </c>
      <c r="K90" s="46">
        <v>0.6598569969356487</v>
      </c>
      <c r="L90" s="47"/>
      <c r="V90" s="7" t="str">
        <f t="shared" si="9"/>
        <v>NESTLE</v>
      </c>
      <c r="W90" s="52">
        <f t="shared" si="12"/>
        <v>0</v>
      </c>
      <c r="X90" s="52">
        <f t="shared" si="13"/>
        <v>0.6598569969356487</v>
      </c>
      <c r="Y90" s="53">
        <f t="shared" si="10"/>
        <v>35206</v>
      </c>
      <c r="Z90" s="53">
        <f t="shared" si="11"/>
        <v>112466774.8</v>
      </c>
    </row>
    <row r="91" spans="2:26" x14ac:dyDescent="0.3">
      <c r="B91" s="60" t="s">
        <v>112</v>
      </c>
      <c r="C91" s="41">
        <v>150.94999999999999</v>
      </c>
      <c r="D91" s="61">
        <v>166</v>
      </c>
      <c r="E91" s="61">
        <v>155</v>
      </c>
      <c r="F91" s="42">
        <v>166</v>
      </c>
      <c r="G91" s="43">
        <v>15.050000000000011</v>
      </c>
      <c r="H91" s="43">
        <v>9.9701888042398235</v>
      </c>
      <c r="I91" s="44">
        <v>15322343</v>
      </c>
      <c r="J91" s="62">
        <v>2457659268.5000029</v>
      </c>
      <c r="K91" s="46">
        <v>1.3714285714285714</v>
      </c>
      <c r="L91" s="47"/>
      <c r="V91" s="7" t="str">
        <f t="shared" si="9"/>
        <v>NGXGROUP</v>
      </c>
      <c r="W91" s="52">
        <f t="shared" si="12"/>
        <v>9.970188804239824E-2</v>
      </c>
      <c r="X91" s="52">
        <f t="shared" si="13"/>
        <v>1.3714285714285714</v>
      </c>
      <c r="Y91" s="53">
        <f t="shared" si="10"/>
        <v>15322343</v>
      </c>
      <c r="Z91" s="53">
        <f t="shared" si="11"/>
        <v>2457659268.5000029</v>
      </c>
    </row>
    <row r="92" spans="2:26" x14ac:dyDescent="0.3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224984</v>
      </c>
      <c r="J92" s="62">
        <v>28964347.5</v>
      </c>
      <c r="K92" s="46">
        <v>9.565217391304337E-2</v>
      </c>
      <c r="L92" s="47"/>
      <c r="V92" s="7" t="str">
        <f t="shared" si="9"/>
        <v>NIDF</v>
      </c>
      <c r="W92" s="52">
        <f t="shared" si="12"/>
        <v>0</v>
      </c>
      <c r="X92" s="52">
        <f t="shared" si="13"/>
        <v>9.565217391304337E-2</v>
      </c>
      <c r="Y92" s="53">
        <f t="shared" si="10"/>
        <v>224984</v>
      </c>
      <c r="Z92" s="53">
        <f t="shared" si="11"/>
        <v>28964347.5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95549</v>
      </c>
      <c r="J93" s="62">
        <v>6831753.5</v>
      </c>
      <c r="K93" s="46">
        <v>-5.8125741399762676E-2</v>
      </c>
      <c r="L93" s="47"/>
      <c r="V93" s="7" t="str">
        <f t="shared" si="9"/>
        <v>NNFM</v>
      </c>
      <c r="W93" s="52">
        <f t="shared" si="12"/>
        <v>0</v>
      </c>
      <c r="X93" s="52">
        <f t="shared" si="13"/>
        <v>-5.8125741399762676E-2</v>
      </c>
      <c r="Y93" s="53">
        <f t="shared" si="10"/>
        <v>95549</v>
      </c>
      <c r="Z93" s="53">
        <f t="shared" si="11"/>
        <v>6831753.5</v>
      </c>
    </row>
    <row r="94" spans="2:26" x14ac:dyDescent="0.3">
      <c r="B94" s="60" t="s">
        <v>115</v>
      </c>
      <c r="C94" s="41">
        <v>7.31</v>
      </c>
      <c r="D94" s="41">
        <v>7.5</v>
      </c>
      <c r="E94" s="41">
        <v>7.35</v>
      </c>
      <c r="F94" s="42">
        <v>7.5</v>
      </c>
      <c r="G94" s="43">
        <v>0.19000000000000039</v>
      </c>
      <c r="H94" s="43">
        <v>2.5991792065663528</v>
      </c>
      <c r="I94" s="44">
        <v>3344235</v>
      </c>
      <c r="J94" s="62">
        <v>25318487.199999999</v>
      </c>
      <c r="K94" s="46">
        <v>1.0215633423180592</v>
      </c>
      <c r="L94" s="47"/>
      <c r="V94" s="7" t="str">
        <f t="shared" si="9"/>
        <v>NPFMCRFBK</v>
      </c>
      <c r="W94" s="52">
        <f t="shared" si="12"/>
        <v>2.599179206566353E-2</v>
      </c>
      <c r="X94" s="52">
        <f t="shared" si="13"/>
        <v>1.0215633423180592</v>
      </c>
      <c r="Y94" s="53">
        <f t="shared" si="10"/>
        <v>3344235</v>
      </c>
      <c r="Z94" s="53">
        <f t="shared" si="11"/>
        <v>25318487.199999999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16487</v>
      </c>
      <c r="J95" s="62">
        <v>1768616</v>
      </c>
      <c r="K95" s="46">
        <v>0</v>
      </c>
      <c r="L95" s="47"/>
      <c r="V95" s="7" t="str">
        <f t="shared" si="9"/>
        <v>NREIT</v>
      </c>
      <c r="W95" s="52">
        <f t="shared" si="12"/>
        <v>0</v>
      </c>
      <c r="X95" s="52">
        <f t="shared" si="13"/>
        <v>0</v>
      </c>
      <c r="Y95" s="53">
        <f t="shared" si="10"/>
        <v>16487</v>
      </c>
      <c r="Z95" s="53">
        <f t="shared" si="11"/>
        <v>1768616</v>
      </c>
    </row>
    <row r="96" spans="2:26" x14ac:dyDescent="0.3">
      <c r="B96" s="60" t="s">
        <v>117</v>
      </c>
      <c r="C96" s="41">
        <v>1.42</v>
      </c>
      <c r="D96" s="41">
        <v>1.38</v>
      </c>
      <c r="E96" s="41">
        <v>1.28</v>
      </c>
      <c r="F96" s="42">
        <v>1.32</v>
      </c>
      <c r="G96" s="43">
        <v>-9.9999999999999867E-2</v>
      </c>
      <c r="H96" s="43">
        <v>-7.0422535211267512</v>
      </c>
      <c r="I96" s="44">
        <v>10873409</v>
      </c>
      <c r="J96" s="62">
        <v>14363461.15</v>
      </c>
      <c r="K96" s="46">
        <v>0.73684210526315796</v>
      </c>
      <c r="L96" s="47"/>
      <c r="V96" s="7" t="str">
        <f t="shared" si="9"/>
        <v>NSLTECH</v>
      </c>
      <c r="W96" s="52">
        <f t="shared" si="12"/>
        <v>-7.0422535211267512E-2</v>
      </c>
      <c r="X96" s="52">
        <f t="shared" si="13"/>
        <v>0.73684210526315796</v>
      </c>
      <c r="Y96" s="53">
        <f t="shared" si="10"/>
        <v>10873409</v>
      </c>
      <c r="Z96" s="53">
        <f t="shared" si="11"/>
        <v>14363461.15</v>
      </c>
    </row>
    <row r="97" spans="2:26" x14ac:dyDescent="0.3">
      <c r="B97" s="60" t="s">
        <v>118</v>
      </c>
      <c r="C97" s="41">
        <v>49.7</v>
      </c>
      <c r="D97" s="41">
        <v>54.65</v>
      </c>
      <c r="E97" s="41">
        <v>52.05</v>
      </c>
      <c r="F97" s="42">
        <v>54.65</v>
      </c>
      <c r="G97" s="43">
        <v>4.9499999999999957</v>
      </c>
      <c r="H97" s="43">
        <v>9.9597585513078375</v>
      </c>
      <c r="I97" s="44">
        <v>23827345</v>
      </c>
      <c r="J97" s="62">
        <v>1281443299.499999</v>
      </c>
      <c r="K97" s="46">
        <v>0.35945273631840791</v>
      </c>
      <c r="L97" s="47"/>
      <c r="V97" s="7" t="str">
        <f t="shared" si="9"/>
        <v>OANDO</v>
      </c>
      <c r="W97" s="52">
        <f t="shared" si="12"/>
        <v>9.9597585513078374E-2</v>
      </c>
      <c r="X97" s="52">
        <f t="shared" si="13"/>
        <v>0.35945273631840791</v>
      </c>
      <c r="Y97" s="53">
        <f t="shared" si="10"/>
        <v>23827345</v>
      </c>
      <c r="Z97" s="53">
        <f t="shared" si="11"/>
        <v>1281443299.499999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1272986</v>
      </c>
      <c r="J98" s="62">
        <v>2074444376.400001</v>
      </c>
      <c r="K98" s="46">
        <v>0.61187214611872154</v>
      </c>
      <c r="L98" s="47"/>
      <c r="V98" s="7" t="str">
        <f t="shared" si="9"/>
        <v>OKOMUOIL</v>
      </c>
      <c r="W98" s="52">
        <f t="shared" si="12"/>
        <v>0</v>
      </c>
      <c r="X98" s="52">
        <f t="shared" si="13"/>
        <v>0.61187214611872154</v>
      </c>
      <c r="Y98" s="53">
        <f t="shared" si="10"/>
        <v>1272986</v>
      </c>
      <c r="Z98" s="53">
        <f t="shared" si="11"/>
        <v>2074444376.400001</v>
      </c>
    </row>
    <row r="99" spans="2:26" x14ac:dyDescent="0.3">
      <c r="B99" s="60" t="s">
        <v>120</v>
      </c>
      <c r="C99" s="41">
        <v>2.2000000000000002</v>
      </c>
      <c r="D99" s="61">
        <v>2.42</v>
      </c>
      <c r="E99" s="61">
        <v>2.4</v>
      </c>
      <c r="F99" s="42">
        <v>2.42</v>
      </c>
      <c r="G99" s="43">
        <v>0.21999999999999975</v>
      </c>
      <c r="H99" s="43">
        <v>9.9999999999999876</v>
      </c>
      <c r="I99" s="44">
        <v>5305778</v>
      </c>
      <c r="J99" s="62">
        <v>12679590.609999999</v>
      </c>
      <c r="K99" s="46">
        <v>1.1415929203539825</v>
      </c>
      <c r="L99" s="47"/>
      <c r="V99" s="7" t="str">
        <f t="shared" si="9"/>
        <v>OMATEK</v>
      </c>
      <c r="W99" s="52">
        <f t="shared" si="12"/>
        <v>9.9999999999999881E-2</v>
      </c>
      <c r="X99" s="52">
        <f t="shared" si="13"/>
        <v>1.1415929203539825</v>
      </c>
      <c r="Y99" s="53">
        <f t="shared" si="10"/>
        <v>5305778</v>
      </c>
      <c r="Z99" s="53">
        <f t="shared" si="11"/>
        <v>12679590.609999999</v>
      </c>
    </row>
    <row r="100" spans="2:26" x14ac:dyDescent="0.3">
      <c r="B100" s="60" t="s">
        <v>121</v>
      </c>
      <c r="C100" s="41">
        <v>14.6</v>
      </c>
      <c r="D100" s="41">
        <v>16.05</v>
      </c>
      <c r="E100" s="41">
        <v>16.05</v>
      </c>
      <c r="F100" s="42">
        <v>16.05</v>
      </c>
      <c r="G100" s="43">
        <v>1.4500000000000011</v>
      </c>
      <c r="H100" s="43">
        <v>9.9315068493150758</v>
      </c>
      <c r="I100" s="44">
        <v>189500</v>
      </c>
      <c r="J100" s="62">
        <v>3041475</v>
      </c>
      <c r="K100" s="46">
        <v>0.60499999999999998</v>
      </c>
      <c r="L100" s="47"/>
      <c r="V100" s="7" t="str">
        <f t="shared" si="9"/>
        <v>PREMPAINTS</v>
      </c>
      <c r="W100" s="52">
        <f t="shared" si="12"/>
        <v>9.9315068493150763E-2</v>
      </c>
      <c r="X100" s="52">
        <f t="shared" si="13"/>
        <v>0.60499999999999998</v>
      </c>
      <c r="Y100" s="53">
        <f t="shared" si="10"/>
        <v>189500</v>
      </c>
      <c r="Z100" s="53">
        <f t="shared" si="11"/>
        <v>3041475</v>
      </c>
    </row>
    <row r="101" spans="2:26" x14ac:dyDescent="0.3">
      <c r="B101" s="60" t="s">
        <v>122</v>
      </c>
      <c r="C101" s="41">
        <v>2315.4</v>
      </c>
      <c r="D101" s="61">
        <v>2315.4</v>
      </c>
      <c r="E101" s="61">
        <v>2315.4</v>
      </c>
      <c r="F101" s="42">
        <v>2315.4</v>
      </c>
      <c r="G101" s="43">
        <v>0</v>
      </c>
      <c r="H101" s="43">
        <v>0</v>
      </c>
      <c r="I101" s="44">
        <v>90487</v>
      </c>
      <c r="J101" s="62">
        <v>188565859.30000001</v>
      </c>
      <c r="K101" s="46">
        <v>0.59682758620689658</v>
      </c>
      <c r="L101" s="47"/>
      <c r="V101" s="7" t="str">
        <f t="shared" si="9"/>
        <v>PRESCO</v>
      </c>
      <c r="W101" s="52">
        <f t="shared" si="12"/>
        <v>0</v>
      </c>
      <c r="X101" s="52">
        <f t="shared" si="13"/>
        <v>0.59682758620689658</v>
      </c>
      <c r="Y101" s="53">
        <f t="shared" si="10"/>
        <v>90487</v>
      </c>
      <c r="Z101" s="53">
        <f t="shared" si="11"/>
        <v>188565859.30000001</v>
      </c>
    </row>
    <row r="102" spans="2:26" x14ac:dyDescent="0.3">
      <c r="B102" s="60" t="s">
        <v>123</v>
      </c>
      <c r="C102" s="41">
        <v>1.61</v>
      </c>
      <c r="D102" s="41">
        <v>1.66</v>
      </c>
      <c r="E102" s="41">
        <v>1.51</v>
      </c>
      <c r="F102" s="42">
        <v>1.66</v>
      </c>
      <c r="G102" s="43">
        <v>4.9999999999999822E-2</v>
      </c>
      <c r="H102" s="43">
        <v>3.1055900621117902</v>
      </c>
      <c r="I102" s="44">
        <v>4473135</v>
      </c>
      <c r="J102" s="62">
        <v>6980726.9900000002</v>
      </c>
      <c r="K102" s="46">
        <v>5.0632911392404889E-2</v>
      </c>
      <c r="L102" s="47"/>
      <c r="V102" s="7" t="str">
        <f t="shared" si="9"/>
        <v>PRESTIGE</v>
      </c>
      <c r="W102" s="52">
        <f t="shared" si="12"/>
        <v>3.1055900621117901E-2</v>
      </c>
      <c r="X102" s="52">
        <f t="shared" si="13"/>
        <v>5.0632911392404889E-2</v>
      </c>
      <c r="Y102" s="53">
        <f t="shared" si="10"/>
        <v>4473135</v>
      </c>
      <c r="Z102" s="53">
        <f t="shared" si="11"/>
        <v>6980726.9900000002</v>
      </c>
    </row>
    <row r="103" spans="2:26" x14ac:dyDescent="0.3">
      <c r="B103" s="60" t="s">
        <v>124</v>
      </c>
      <c r="C103" s="41">
        <v>79</v>
      </c>
      <c r="D103" s="41">
        <v>79</v>
      </c>
      <c r="E103" s="41">
        <v>73.3</v>
      </c>
      <c r="F103" s="42">
        <v>79</v>
      </c>
      <c r="G103" s="43">
        <v>0</v>
      </c>
      <c r="H103" s="43">
        <v>0</v>
      </c>
      <c r="I103" s="44">
        <v>15340448</v>
      </c>
      <c r="J103" s="62">
        <v>1183301261.0999999</v>
      </c>
      <c r="K103" s="46">
        <v>0.7812852311161218</v>
      </c>
      <c r="L103" s="47"/>
      <c r="V103" s="7" t="str">
        <f t="shared" si="9"/>
        <v>PZ</v>
      </c>
      <c r="W103" s="52">
        <f t="shared" si="12"/>
        <v>0</v>
      </c>
      <c r="X103" s="52">
        <f t="shared" si="13"/>
        <v>0.7812852311161218</v>
      </c>
      <c r="Y103" s="53">
        <f t="shared" si="10"/>
        <v>15340448</v>
      </c>
      <c r="Z103" s="53">
        <f t="shared" si="11"/>
        <v>1183301261.0999999</v>
      </c>
    </row>
    <row r="104" spans="2:26" x14ac:dyDescent="0.3">
      <c r="B104" s="60" t="s">
        <v>125</v>
      </c>
      <c r="C104" s="41">
        <v>31.95</v>
      </c>
      <c r="D104" s="41">
        <v>31.7</v>
      </c>
      <c r="E104" s="41">
        <v>28.8</v>
      </c>
      <c r="F104" s="42">
        <v>31.7</v>
      </c>
      <c r="G104" s="43">
        <v>-0.25</v>
      </c>
      <c r="H104" s="43">
        <v>-0.78247261345852892</v>
      </c>
      <c r="I104" s="44">
        <v>471411</v>
      </c>
      <c r="J104" s="62">
        <v>14215849</v>
      </c>
      <c r="K104" s="46">
        <v>2.6436781609195403</v>
      </c>
      <c r="L104" s="47"/>
      <c r="V104" s="7" t="str">
        <f t="shared" si="9"/>
        <v>REDSTAREX</v>
      </c>
      <c r="W104" s="52">
        <f t="shared" si="12"/>
        <v>-7.8247261345852897E-3</v>
      </c>
      <c r="X104" s="52">
        <f t="shared" si="13"/>
        <v>2.6436781609195403</v>
      </c>
      <c r="Y104" s="53">
        <f t="shared" si="10"/>
        <v>471411</v>
      </c>
      <c r="Z104" s="53">
        <f t="shared" si="11"/>
        <v>14215849</v>
      </c>
    </row>
    <row r="105" spans="2:26" x14ac:dyDescent="0.3">
      <c r="B105" s="60" t="s">
        <v>126</v>
      </c>
      <c r="C105" s="41">
        <v>1.24</v>
      </c>
      <c r="D105" s="41">
        <v>1.24</v>
      </c>
      <c r="E105" s="41">
        <v>1.1200000000000001</v>
      </c>
      <c r="F105" s="42">
        <v>1.1499999999999999</v>
      </c>
      <c r="G105" s="43">
        <v>-9.000000000000008E-2</v>
      </c>
      <c r="H105" s="43">
        <v>-7.2580645161290382</v>
      </c>
      <c r="I105" s="44">
        <v>8827326</v>
      </c>
      <c r="J105" s="62">
        <v>10199728.76</v>
      </c>
      <c r="K105" s="46">
        <v>6.4814814814814659E-2</v>
      </c>
      <c r="L105" s="47"/>
      <c r="V105" s="7" t="str">
        <f t="shared" si="9"/>
        <v>REGALINS</v>
      </c>
      <c r="W105" s="52">
        <f t="shared" si="12"/>
        <v>-7.2580645161290383E-2</v>
      </c>
      <c r="X105" s="52">
        <f t="shared" si="13"/>
        <v>6.4814814814814659E-2</v>
      </c>
      <c r="Y105" s="53">
        <f t="shared" si="10"/>
        <v>8827326</v>
      </c>
      <c r="Z105" s="53">
        <f t="shared" si="11"/>
        <v>10199728.76</v>
      </c>
    </row>
    <row r="106" spans="2:26" x14ac:dyDescent="0.3">
      <c r="B106" s="60" t="s">
        <v>127</v>
      </c>
      <c r="C106" s="41">
        <v>1.88</v>
      </c>
      <c r="D106" s="41">
        <v>1.94</v>
      </c>
      <c r="E106" s="41">
        <v>1.78</v>
      </c>
      <c r="F106" s="42">
        <v>1.85</v>
      </c>
      <c r="G106" s="43">
        <v>-2.9999999999999805E-2</v>
      </c>
      <c r="H106" s="43">
        <v>-1.5957446808510536</v>
      </c>
      <c r="I106" s="44">
        <v>3982643</v>
      </c>
      <c r="J106" s="62">
        <v>7263188.3899999997</v>
      </c>
      <c r="K106" s="46">
        <v>-5.3763440860215006E-3</v>
      </c>
      <c r="L106" s="47"/>
      <c r="V106" s="7" t="str">
        <f t="shared" si="9"/>
        <v>ROYALEX</v>
      </c>
      <c r="W106" s="52">
        <f t="shared" si="12"/>
        <v>-1.5957446808510536E-2</v>
      </c>
      <c r="X106" s="52">
        <f t="shared" si="13"/>
        <v>-5.3763440860215006E-3</v>
      </c>
      <c r="Y106" s="53">
        <f t="shared" si="10"/>
        <v>3982643</v>
      </c>
      <c r="Z106" s="53">
        <f t="shared" si="11"/>
        <v>7263188.3899999997</v>
      </c>
    </row>
    <row r="107" spans="2:26" x14ac:dyDescent="0.3">
      <c r="B107" s="60" t="s">
        <v>128</v>
      </c>
      <c r="C107" s="41">
        <v>12.06</v>
      </c>
      <c r="D107" s="41">
        <v>11.45</v>
      </c>
      <c r="E107" s="41">
        <v>10.86</v>
      </c>
      <c r="F107" s="42">
        <v>10.87</v>
      </c>
      <c r="G107" s="43">
        <v>-1.1900000000000013</v>
      </c>
      <c r="H107" s="43">
        <v>-9.8673300165837592</v>
      </c>
      <c r="I107" s="44">
        <v>4010849</v>
      </c>
      <c r="J107" s="62">
        <v>44297507.960000001</v>
      </c>
      <c r="K107" s="46">
        <v>2.1057142857142854</v>
      </c>
      <c r="L107" s="47"/>
      <c r="V107" s="7" t="str">
        <f t="shared" si="9"/>
        <v>RTBRISCOE</v>
      </c>
      <c r="W107" s="52">
        <f t="shared" si="12"/>
        <v>-9.8673300165837585E-2</v>
      </c>
      <c r="X107" s="52">
        <f t="shared" si="13"/>
        <v>2.1057142857142854</v>
      </c>
      <c r="Y107" s="53">
        <f t="shared" si="10"/>
        <v>4010849</v>
      </c>
      <c r="Z107" s="53">
        <f t="shared" si="11"/>
        <v>44297507.960000001</v>
      </c>
    </row>
    <row r="108" spans="2:26" x14ac:dyDescent="0.3">
      <c r="B108" s="60" t="s">
        <v>129</v>
      </c>
      <c r="C108" s="41">
        <v>34.35</v>
      </c>
      <c r="D108" s="61">
        <v>30.95</v>
      </c>
      <c r="E108" s="61">
        <v>30.95</v>
      </c>
      <c r="F108" s="42">
        <v>30.95</v>
      </c>
      <c r="G108" s="43">
        <v>-3.4000000000000021</v>
      </c>
      <c r="H108" s="43">
        <v>-9.8981077147016059</v>
      </c>
      <c r="I108" s="44">
        <v>184154</v>
      </c>
      <c r="J108" s="62">
        <v>5806999.2000000002</v>
      </c>
      <c r="K108" s="46">
        <v>3.359154929577465</v>
      </c>
      <c r="L108" s="47"/>
      <c r="V108" s="7" t="str">
        <f t="shared" si="9"/>
        <v>SCOA</v>
      </c>
      <c r="W108" s="52">
        <f t="shared" si="12"/>
        <v>-9.8981077147016053E-2</v>
      </c>
      <c r="X108" s="52">
        <f t="shared" si="13"/>
        <v>3.359154929577465</v>
      </c>
      <c r="Y108" s="53">
        <f t="shared" si="10"/>
        <v>184154</v>
      </c>
      <c r="Z108" s="53">
        <f t="shared" si="11"/>
        <v>5806999.2000000002</v>
      </c>
    </row>
    <row r="109" spans="2:26" x14ac:dyDescent="0.3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166377</v>
      </c>
      <c r="J109" s="62">
        <v>1499233135.0999999</v>
      </c>
      <c r="K109" s="46">
        <v>0.56651747288689958</v>
      </c>
      <c r="L109" s="47"/>
      <c r="V109" s="7" t="str">
        <f t="shared" si="9"/>
        <v>SEPLAT</v>
      </c>
      <c r="W109" s="52">
        <f t="shared" si="12"/>
        <v>0</v>
      </c>
      <c r="X109" s="52">
        <f t="shared" si="13"/>
        <v>0.56651747288689958</v>
      </c>
      <c r="Y109" s="53">
        <f t="shared" si="10"/>
        <v>166377</v>
      </c>
      <c r="Z109" s="53">
        <f t="shared" si="11"/>
        <v>1499233135.0999999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45474</v>
      </c>
      <c r="J110" s="62">
        <v>19227540.399999999</v>
      </c>
      <c r="K110" s="46">
        <v>0</v>
      </c>
      <c r="L110" s="47"/>
      <c r="V110" s="7" t="str">
        <f t="shared" si="9"/>
        <v>SFSREIT</v>
      </c>
      <c r="W110" s="52">
        <f t="shared" si="12"/>
        <v>0</v>
      </c>
      <c r="X110" s="52">
        <f t="shared" si="13"/>
        <v>0</v>
      </c>
      <c r="Y110" s="53">
        <f t="shared" si="10"/>
        <v>45474</v>
      </c>
      <c r="Z110" s="53">
        <f t="shared" si="11"/>
        <v>19227540.399999999</v>
      </c>
    </row>
    <row r="111" spans="2:26" x14ac:dyDescent="0.3">
      <c r="B111" s="60" t="s">
        <v>132</v>
      </c>
      <c r="C111" s="41">
        <v>144.9</v>
      </c>
      <c r="D111" s="61">
        <v>144.9</v>
      </c>
      <c r="E111" s="61">
        <v>144.9</v>
      </c>
      <c r="F111" s="42">
        <v>144.9</v>
      </c>
      <c r="G111" s="43">
        <v>0</v>
      </c>
      <c r="H111" s="43">
        <v>0</v>
      </c>
      <c r="I111" s="44">
        <v>140984</v>
      </c>
      <c r="J111" s="62">
        <v>18444985.899999999</v>
      </c>
      <c r="K111" s="46">
        <v>0.63821368004522339</v>
      </c>
      <c r="L111" s="47"/>
      <c r="V111" s="7" t="str">
        <f t="shared" si="9"/>
        <v>SKYAVN</v>
      </c>
      <c r="W111" s="52">
        <f t="shared" si="12"/>
        <v>0</v>
      </c>
      <c r="X111" s="52">
        <f t="shared" si="13"/>
        <v>0.63821368004522339</v>
      </c>
      <c r="Y111" s="53">
        <f t="shared" si="10"/>
        <v>140984</v>
      </c>
      <c r="Z111" s="53">
        <f t="shared" si="11"/>
        <v>18444985.899999999</v>
      </c>
    </row>
    <row r="112" spans="2:26" x14ac:dyDescent="0.3">
      <c r="B112" s="60" t="s">
        <v>133</v>
      </c>
      <c r="C112" s="41">
        <v>2.66</v>
      </c>
      <c r="D112" s="61">
        <v>2.56</v>
      </c>
      <c r="E112" s="61">
        <v>2.4</v>
      </c>
      <c r="F112" s="42">
        <v>2.5</v>
      </c>
      <c r="G112" s="43">
        <v>-0.16000000000000014</v>
      </c>
      <c r="H112" s="43">
        <v>-6.0150375939849674</v>
      </c>
      <c r="I112" s="44">
        <v>6530606</v>
      </c>
      <c r="J112" s="62">
        <v>16252927.869999999</v>
      </c>
      <c r="K112" s="46">
        <v>-0.34554973821989521</v>
      </c>
      <c r="L112" s="47"/>
      <c r="V112" s="7" t="str">
        <f t="shared" si="9"/>
        <v>SOVRENINS</v>
      </c>
      <c r="W112" s="52">
        <f t="shared" si="12"/>
        <v>-6.0150375939849676E-2</v>
      </c>
      <c r="X112" s="52">
        <f t="shared" si="13"/>
        <v>-0.34554973821989521</v>
      </c>
      <c r="Y112" s="53">
        <f t="shared" si="10"/>
        <v>6530606</v>
      </c>
      <c r="Z112" s="53">
        <f t="shared" si="11"/>
        <v>16252927.869999999</v>
      </c>
    </row>
    <row r="113" spans="2:34" x14ac:dyDescent="0.3">
      <c r="B113" s="60" t="s">
        <v>134</v>
      </c>
      <c r="C113" s="41">
        <v>133</v>
      </c>
      <c r="D113" s="61">
        <v>133.69999999999999</v>
      </c>
      <c r="E113" s="61">
        <v>133.69999999999999</v>
      </c>
      <c r="F113" s="42">
        <v>133.69999999999999</v>
      </c>
      <c r="G113" s="43">
        <v>0.69999999999998863</v>
      </c>
      <c r="H113" s="43">
        <v>0.52631578947367574</v>
      </c>
      <c r="I113" s="44">
        <v>1331009</v>
      </c>
      <c r="J113" s="62">
        <v>180413127.40000001</v>
      </c>
      <c r="K113" s="46">
        <v>0.33699999999999997</v>
      </c>
      <c r="L113" s="47"/>
      <c r="V113" s="7" t="str">
        <f t="shared" si="9"/>
        <v>STANBIC</v>
      </c>
      <c r="W113" s="52">
        <f t="shared" si="12"/>
        <v>5.2631578947367579E-3</v>
      </c>
      <c r="X113" s="52">
        <f t="shared" si="13"/>
        <v>0.33699999999999997</v>
      </c>
      <c r="Y113" s="53">
        <f t="shared" si="10"/>
        <v>1331009</v>
      </c>
      <c r="Z113" s="53">
        <f t="shared" si="11"/>
        <v>180413127.40000001</v>
      </c>
    </row>
    <row r="114" spans="2:34" x14ac:dyDescent="0.3">
      <c r="B114" s="60" t="s">
        <v>135</v>
      </c>
      <c r="C114" s="41">
        <v>7.85</v>
      </c>
      <c r="D114" s="41">
        <v>8.0500000000000007</v>
      </c>
      <c r="E114" s="41">
        <v>7.5</v>
      </c>
      <c r="F114" s="42">
        <v>7.7</v>
      </c>
      <c r="G114" s="43">
        <v>-0.14999999999999947</v>
      </c>
      <c r="H114" s="43">
        <v>-1.9108280254777004</v>
      </c>
      <c r="I114" s="44">
        <v>18248560</v>
      </c>
      <c r="J114" s="62">
        <v>140316641.69999999</v>
      </c>
      <c r="K114" s="46">
        <v>9.219858156028371E-2</v>
      </c>
      <c r="L114" s="47"/>
      <c r="V114" s="7" t="str">
        <f t="shared" si="9"/>
        <v>STERLINGNG</v>
      </c>
      <c r="W114" s="52">
        <f t="shared" si="12"/>
        <v>-1.9108280254777003E-2</v>
      </c>
      <c r="X114" s="52">
        <f t="shared" si="13"/>
        <v>9.219858156028371E-2</v>
      </c>
      <c r="Y114" s="53">
        <f t="shared" si="10"/>
        <v>18248560</v>
      </c>
      <c r="Z114" s="53">
        <f t="shared" si="11"/>
        <v>140316641.69999999</v>
      </c>
    </row>
    <row r="115" spans="2:34" x14ac:dyDescent="0.3">
      <c r="B115" s="60" t="s">
        <v>136</v>
      </c>
      <c r="C115" s="41">
        <v>4.79</v>
      </c>
      <c r="D115" s="41">
        <v>4.32</v>
      </c>
      <c r="E115" s="41">
        <v>4.32</v>
      </c>
      <c r="F115" s="42">
        <v>4.32</v>
      </c>
      <c r="G115" s="43">
        <v>-0.46999999999999975</v>
      </c>
      <c r="H115" s="43">
        <v>-9.8121085594989506</v>
      </c>
      <c r="I115" s="44">
        <v>730180</v>
      </c>
      <c r="J115" s="62">
        <v>3308041.3</v>
      </c>
      <c r="K115" s="46">
        <v>-0.21454545454545448</v>
      </c>
      <c r="L115" s="47"/>
      <c r="V115" s="7" t="str">
        <f t="shared" si="9"/>
        <v>SUNUASSUR</v>
      </c>
      <c r="W115" s="52">
        <f t="shared" si="12"/>
        <v>-9.8121085594989499E-2</v>
      </c>
      <c r="X115" s="52">
        <f t="shared" si="13"/>
        <v>-0.21454545454545448</v>
      </c>
      <c r="Y115" s="53">
        <f t="shared" si="10"/>
        <v>730180</v>
      </c>
      <c r="Z115" s="53">
        <f t="shared" si="11"/>
        <v>3308041.3</v>
      </c>
    </row>
    <row r="116" spans="2:34" x14ac:dyDescent="0.3">
      <c r="B116" s="60" t="s">
        <v>137</v>
      </c>
      <c r="C116" s="41">
        <v>4.6399999999999997</v>
      </c>
      <c r="D116" s="61">
        <v>4.6399999999999997</v>
      </c>
      <c r="E116" s="61">
        <v>4.3</v>
      </c>
      <c r="F116" s="42">
        <v>4.45</v>
      </c>
      <c r="G116" s="43">
        <v>-0.1899999999999995</v>
      </c>
      <c r="H116" s="43">
        <v>-4.0948275862068861</v>
      </c>
      <c r="I116" s="44">
        <v>6385310</v>
      </c>
      <c r="J116" s="62">
        <v>28632481.82</v>
      </c>
      <c r="K116" s="46">
        <v>0.78</v>
      </c>
      <c r="V116" s="7" t="str">
        <f t="shared" si="9"/>
        <v>TANTALIZER</v>
      </c>
      <c r="W116" s="52">
        <f t="shared" si="12"/>
        <v>-4.094827586206886E-2</v>
      </c>
      <c r="X116" s="52">
        <f t="shared" si="13"/>
        <v>0.78</v>
      </c>
      <c r="Y116" s="53">
        <f t="shared" si="10"/>
        <v>6385310</v>
      </c>
      <c r="Z116" s="53">
        <f t="shared" si="11"/>
        <v>28632481.82</v>
      </c>
    </row>
    <row r="117" spans="2:34" x14ac:dyDescent="0.3">
      <c r="B117" s="60" t="s">
        <v>138</v>
      </c>
      <c r="C117" s="41">
        <v>19</v>
      </c>
      <c r="D117" s="61">
        <v>19.25</v>
      </c>
      <c r="E117" s="61">
        <v>19.100000000000001</v>
      </c>
      <c r="F117" s="42">
        <v>19.100000000000001</v>
      </c>
      <c r="G117" s="43">
        <v>0.10000000000000142</v>
      </c>
      <c r="H117" s="43">
        <v>0.52631578947369162</v>
      </c>
      <c r="I117" s="72">
        <v>4920376</v>
      </c>
      <c r="J117" s="62">
        <v>94565468.400000006</v>
      </c>
      <c r="K117" s="46">
        <v>0.43609022556390986</v>
      </c>
      <c r="V117" s="7" t="str">
        <f t="shared" si="9"/>
        <v>TIP</v>
      </c>
      <c r="W117" s="52">
        <f t="shared" si="12"/>
        <v>5.2631578947369166E-3</v>
      </c>
      <c r="X117" s="52">
        <f t="shared" si="13"/>
        <v>0.43609022556390986</v>
      </c>
      <c r="Y117" s="53">
        <f t="shared" si="10"/>
        <v>4920376</v>
      </c>
      <c r="Z117" s="53">
        <f t="shared" si="11"/>
        <v>94565468.400000006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72365</v>
      </c>
      <c r="J118" s="62">
        <v>41682240</v>
      </c>
      <c r="K118" s="46">
        <v>0</v>
      </c>
      <c r="V118" s="7" t="str">
        <f t="shared" si="9"/>
        <v>TOTAL</v>
      </c>
      <c r="W118" s="52">
        <f t="shared" si="12"/>
        <v>0</v>
      </c>
      <c r="X118" s="52">
        <f t="shared" si="13"/>
        <v>0</v>
      </c>
      <c r="Y118" s="53">
        <f t="shared" si="10"/>
        <v>72365</v>
      </c>
      <c r="Z118" s="53">
        <f t="shared" si="11"/>
        <v>41682240</v>
      </c>
    </row>
    <row r="119" spans="2:34" x14ac:dyDescent="0.3">
      <c r="B119" s="60" t="s">
        <v>140</v>
      </c>
      <c r="C119" s="41">
        <v>189.7</v>
      </c>
      <c r="D119" s="41">
        <v>189.7</v>
      </c>
      <c r="E119" s="41">
        <v>189.7</v>
      </c>
      <c r="F119" s="42">
        <v>189.7</v>
      </c>
      <c r="G119" s="43">
        <v>0</v>
      </c>
      <c r="H119" s="43">
        <v>0</v>
      </c>
      <c r="I119" s="44">
        <v>29604</v>
      </c>
      <c r="J119" s="62">
        <v>5251923.0999999996</v>
      </c>
      <c r="K119" s="46">
        <v>0.11000585137507302</v>
      </c>
      <c r="V119" s="7" t="str">
        <f t="shared" si="9"/>
        <v>TRANSCOHOT</v>
      </c>
      <c r="W119" s="52">
        <f t="shared" si="12"/>
        <v>0</v>
      </c>
      <c r="X119" s="52">
        <f t="shared" si="13"/>
        <v>0.11000585137507302</v>
      </c>
      <c r="Y119" s="53">
        <f t="shared" si="10"/>
        <v>29604</v>
      </c>
      <c r="Z119" s="53">
        <f t="shared" si="11"/>
        <v>5251923.0999999996</v>
      </c>
    </row>
    <row r="120" spans="2:34" x14ac:dyDescent="0.3">
      <c r="B120" s="60" t="s">
        <v>141</v>
      </c>
      <c r="C120" s="41">
        <v>51</v>
      </c>
      <c r="D120" s="41">
        <v>49.6</v>
      </c>
      <c r="E120" s="41">
        <v>49.6</v>
      </c>
      <c r="F120" s="42">
        <v>49.6</v>
      </c>
      <c r="G120" s="43">
        <v>-1.3999999999999986</v>
      </c>
      <c r="H120" s="43">
        <v>-2.7450980392156836</v>
      </c>
      <c r="I120" s="44">
        <v>2461793</v>
      </c>
      <c r="J120" s="62">
        <v>122243491.05</v>
      </c>
      <c r="K120" s="46">
        <v>9.2511013215859084E-2</v>
      </c>
      <c r="V120" s="7" t="str">
        <f t="shared" si="9"/>
        <v>TRANSCORP</v>
      </c>
      <c r="W120" s="52">
        <f t="shared" si="12"/>
        <v>-2.7450980392156835E-2</v>
      </c>
      <c r="X120" s="52">
        <f t="shared" si="13"/>
        <v>9.2511013215859084E-2</v>
      </c>
      <c r="Y120" s="53">
        <f t="shared" si="10"/>
        <v>2461793</v>
      </c>
      <c r="Z120" s="53">
        <f t="shared" si="11"/>
        <v>122243491.05</v>
      </c>
    </row>
    <row r="121" spans="2:34" x14ac:dyDescent="0.3">
      <c r="B121" s="60" t="s">
        <v>142</v>
      </c>
      <c r="C121" s="41">
        <v>306.89999999999998</v>
      </c>
      <c r="D121" s="41">
        <v>306.89999999999998</v>
      </c>
      <c r="E121" s="41">
        <v>306.89999999999998</v>
      </c>
      <c r="F121" s="42">
        <v>306.89999999999998</v>
      </c>
      <c r="G121" s="43">
        <v>0</v>
      </c>
      <c r="H121" s="43">
        <v>0</v>
      </c>
      <c r="I121" s="44">
        <v>123449</v>
      </c>
      <c r="J121" s="62">
        <v>34108958.700000003</v>
      </c>
      <c r="K121" s="46">
        <v>-3.2573289902282365E-4</v>
      </c>
      <c r="V121" s="7" t="str">
        <f t="shared" si="9"/>
        <v>TRANSPOWER</v>
      </c>
      <c r="W121" s="52">
        <f t="shared" si="12"/>
        <v>0</v>
      </c>
      <c r="X121" s="52">
        <f t="shared" si="13"/>
        <v>-3.2573289902282365E-4</v>
      </c>
      <c r="Y121" s="53">
        <f t="shared" si="10"/>
        <v>123449</v>
      </c>
      <c r="Z121" s="53">
        <f t="shared" si="11"/>
        <v>34108958.700000003</v>
      </c>
    </row>
    <row r="122" spans="2:34" x14ac:dyDescent="0.3">
      <c r="B122" s="60" t="s">
        <v>143</v>
      </c>
      <c r="C122" s="41">
        <v>4.26</v>
      </c>
      <c r="D122" s="61">
        <v>4.26</v>
      </c>
      <c r="E122" s="61">
        <v>4.26</v>
      </c>
      <c r="F122" s="42">
        <v>4.26</v>
      </c>
      <c r="G122" s="43">
        <v>0</v>
      </c>
      <c r="H122" s="43">
        <v>0</v>
      </c>
      <c r="I122" s="44">
        <v>173772</v>
      </c>
      <c r="J122" s="62">
        <v>690193.18</v>
      </c>
      <c r="K122" s="46">
        <v>-3.6199095022624417E-2</v>
      </c>
      <c r="V122" s="7" t="str">
        <f t="shared" si="9"/>
        <v>TRIPPLEG</v>
      </c>
      <c r="W122" s="52">
        <f t="shared" si="12"/>
        <v>0</v>
      </c>
      <c r="X122" s="52">
        <f t="shared" si="13"/>
        <v>-3.6199095022624417E-2</v>
      </c>
      <c r="Y122" s="53">
        <f t="shared" si="10"/>
        <v>173772</v>
      </c>
      <c r="Z122" s="53">
        <f t="shared" si="11"/>
        <v>690193.18</v>
      </c>
    </row>
    <row r="123" spans="2:34" x14ac:dyDescent="0.3">
      <c r="B123" s="60" t="s">
        <v>144</v>
      </c>
      <c r="C123" s="41">
        <v>115.8</v>
      </c>
      <c r="D123" s="41">
        <v>115.8</v>
      </c>
      <c r="E123" s="41">
        <v>115.8</v>
      </c>
      <c r="F123" s="42">
        <v>115.8</v>
      </c>
      <c r="G123" s="43">
        <v>0</v>
      </c>
      <c r="H123" s="43">
        <v>0</v>
      </c>
      <c r="I123" s="44">
        <v>312461</v>
      </c>
      <c r="J123" s="62">
        <v>33522570.949999999</v>
      </c>
      <c r="K123" s="46">
        <v>0.27252747252747245</v>
      </c>
      <c r="V123" s="7" t="str">
        <f t="shared" si="9"/>
        <v>UACN</v>
      </c>
      <c r="W123" s="52">
        <f t="shared" si="12"/>
        <v>0</v>
      </c>
      <c r="X123" s="52">
        <f t="shared" si="13"/>
        <v>0.27252747252747245</v>
      </c>
      <c r="Y123" s="53">
        <f t="shared" si="10"/>
        <v>312461</v>
      </c>
      <c r="Z123" s="53">
        <f t="shared" si="11"/>
        <v>33522570.949999999</v>
      </c>
    </row>
    <row r="124" spans="2:34" x14ac:dyDescent="0.3">
      <c r="B124" s="60" t="s">
        <v>145</v>
      </c>
      <c r="C124" s="41">
        <v>47.6</v>
      </c>
      <c r="D124" s="41">
        <v>48.5</v>
      </c>
      <c r="E124" s="41">
        <v>47</v>
      </c>
      <c r="F124" s="42">
        <v>47</v>
      </c>
      <c r="G124" s="43">
        <v>-0.60000000000000142</v>
      </c>
      <c r="H124" s="43">
        <v>-1.2605042016806753</v>
      </c>
      <c r="I124" s="44">
        <v>16888924</v>
      </c>
      <c r="J124" s="62">
        <v>805327345.5</v>
      </c>
      <c r="K124" s="46">
        <v>0.12845138055222094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9"/>
        <v>UBA</v>
      </c>
      <c r="W124" s="52">
        <f t="shared" si="12"/>
        <v>-1.2605042016806754E-2</v>
      </c>
      <c r="X124" s="52">
        <f t="shared" si="13"/>
        <v>0.12845138055222094</v>
      </c>
      <c r="Y124" s="53">
        <f t="shared" si="10"/>
        <v>16888924</v>
      </c>
      <c r="Z124" s="53">
        <f t="shared" si="11"/>
        <v>805327345.5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18.75</v>
      </c>
      <c r="D125" s="41">
        <v>18.7</v>
      </c>
      <c r="E125" s="41">
        <v>18.149999999999999</v>
      </c>
      <c r="F125" s="42">
        <v>18.2</v>
      </c>
      <c r="G125" s="43">
        <v>-0.55000000000000071</v>
      </c>
      <c r="H125" s="43">
        <v>-2.9333333333333371</v>
      </c>
      <c r="I125" s="44">
        <v>11138539</v>
      </c>
      <c r="J125" s="62">
        <v>205906546.30000001</v>
      </c>
      <c r="K125" s="46">
        <v>-2.6737967914438499E-2</v>
      </c>
      <c r="V125" s="7" t="str">
        <f t="shared" si="9"/>
        <v>UCAP</v>
      </c>
      <c r="W125" s="52">
        <f t="shared" si="12"/>
        <v>-2.9333333333333371E-2</v>
      </c>
      <c r="X125" s="52">
        <f t="shared" si="13"/>
        <v>-2.6737967914438499E-2</v>
      </c>
      <c r="Y125" s="53">
        <f t="shared" si="10"/>
        <v>11138539</v>
      </c>
      <c r="Z125" s="53">
        <f t="shared" si="11"/>
        <v>205906546.30000001</v>
      </c>
    </row>
    <row r="126" spans="2:34" x14ac:dyDescent="0.3">
      <c r="B126" s="60" t="s">
        <v>147</v>
      </c>
      <c r="C126" s="41">
        <v>76.150000000000006</v>
      </c>
      <c r="D126" s="41">
        <v>76.150000000000006</v>
      </c>
      <c r="E126" s="41">
        <v>76.150000000000006</v>
      </c>
      <c r="F126" s="42">
        <v>76.150000000000006</v>
      </c>
      <c r="G126" s="43">
        <v>0</v>
      </c>
      <c r="H126" s="43">
        <v>0</v>
      </c>
      <c r="I126" s="44">
        <v>231012</v>
      </c>
      <c r="J126" s="62">
        <v>17840963.800000001</v>
      </c>
      <c r="K126" s="46">
        <v>0.46865959498553522</v>
      </c>
      <c r="V126" s="7" t="str">
        <f t="shared" si="9"/>
        <v>UHOMREIT</v>
      </c>
      <c r="W126" s="52">
        <f t="shared" si="12"/>
        <v>0</v>
      </c>
      <c r="X126" s="52">
        <f t="shared" si="13"/>
        <v>0.46865959498553522</v>
      </c>
      <c r="Y126" s="53">
        <f t="shared" si="10"/>
        <v>231012</v>
      </c>
      <c r="Z126" s="53">
        <f t="shared" si="11"/>
        <v>17840963.800000001</v>
      </c>
    </row>
    <row r="127" spans="2:34" x14ac:dyDescent="0.3">
      <c r="B127" s="60" t="s">
        <v>148</v>
      </c>
      <c r="C127" s="41">
        <v>96</v>
      </c>
      <c r="D127" s="41">
        <v>96</v>
      </c>
      <c r="E127" s="41">
        <v>96</v>
      </c>
      <c r="F127" s="42">
        <v>96</v>
      </c>
      <c r="G127" s="43">
        <v>0</v>
      </c>
      <c r="H127" s="43">
        <v>0</v>
      </c>
      <c r="I127" s="44">
        <v>407052</v>
      </c>
      <c r="J127" s="62">
        <v>39227258.5</v>
      </c>
      <c r="K127" s="46">
        <v>0.33333333333333326</v>
      </c>
      <c r="V127" s="7" t="str">
        <f t="shared" si="9"/>
        <v>UNILEVER</v>
      </c>
      <c r="W127" s="52">
        <f t="shared" si="12"/>
        <v>0</v>
      </c>
      <c r="X127" s="52">
        <f t="shared" si="13"/>
        <v>0.33333333333333326</v>
      </c>
      <c r="Y127" s="53">
        <f t="shared" si="10"/>
        <v>407052</v>
      </c>
      <c r="Z127" s="53">
        <f t="shared" si="11"/>
        <v>39227258.5</v>
      </c>
    </row>
    <row r="128" spans="2:34" x14ac:dyDescent="0.3">
      <c r="B128" s="60" t="s">
        <v>149</v>
      </c>
      <c r="C128" s="41">
        <v>16.399999999999999</v>
      </c>
      <c r="D128" s="41">
        <v>14.8</v>
      </c>
      <c r="E128" s="41">
        <v>14.8</v>
      </c>
      <c r="F128" s="42">
        <v>14.8</v>
      </c>
      <c r="G128" s="43">
        <v>-1.5999999999999979</v>
      </c>
      <c r="H128" s="43">
        <v>-9.7560975609755971</v>
      </c>
      <c r="I128" s="44">
        <v>645394</v>
      </c>
      <c r="J128" s="62">
        <v>9637252.75</v>
      </c>
      <c r="K128" s="46">
        <v>1.1449275362318843</v>
      </c>
      <c r="V128" s="7" t="str">
        <f t="shared" si="9"/>
        <v>UNIONDICON</v>
      </c>
      <c r="W128" s="52">
        <f t="shared" si="12"/>
        <v>-9.7560975609755976E-2</v>
      </c>
      <c r="X128" s="52">
        <f t="shared" si="13"/>
        <v>1.1449275362318843</v>
      </c>
      <c r="Y128" s="53">
        <f t="shared" si="10"/>
        <v>645394</v>
      </c>
      <c r="Z128" s="53">
        <f t="shared" si="11"/>
        <v>9637252.75</v>
      </c>
    </row>
    <row r="129" spans="2:34" x14ac:dyDescent="0.3">
      <c r="B129" s="60" t="s">
        <v>150</v>
      </c>
      <c r="C129" s="41">
        <v>1.39</v>
      </c>
      <c r="D129" s="41">
        <v>1.41</v>
      </c>
      <c r="E129" s="41">
        <v>1.33</v>
      </c>
      <c r="F129" s="42">
        <v>1.38</v>
      </c>
      <c r="G129" s="43">
        <v>-1.0000000000000009E-2</v>
      </c>
      <c r="H129" s="43">
        <v>-0.71942446043165542</v>
      </c>
      <c r="I129" s="44">
        <v>16979929</v>
      </c>
      <c r="J129" s="62">
        <v>23249411.699999999</v>
      </c>
      <c r="K129" s="46">
        <v>0.14049586776859502</v>
      </c>
      <c r="V129" s="7" t="str">
        <f t="shared" si="9"/>
        <v>UNIVINSURE</v>
      </c>
      <c r="W129" s="52">
        <f t="shared" si="12"/>
        <v>-7.1942446043165541E-3</v>
      </c>
      <c r="X129" s="52">
        <f t="shared" si="13"/>
        <v>0.14049586776859502</v>
      </c>
      <c r="Y129" s="53">
        <f t="shared" si="10"/>
        <v>16979929</v>
      </c>
      <c r="Z129" s="53">
        <f t="shared" si="11"/>
        <v>23249411.699999999</v>
      </c>
    </row>
    <row r="130" spans="2:34" x14ac:dyDescent="0.3">
      <c r="B130" s="60" t="s">
        <v>151</v>
      </c>
      <c r="C130" s="41">
        <v>5</v>
      </c>
      <c r="D130" s="41">
        <v>5.0999999999999996</v>
      </c>
      <c r="E130" s="41">
        <v>5</v>
      </c>
      <c r="F130" s="42">
        <v>5</v>
      </c>
      <c r="G130" s="43">
        <v>0</v>
      </c>
      <c r="H130" s="43">
        <v>0</v>
      </c>
      <c r="I130" s="44">
        <v>6836258</v>
      </c>
      <c r="J130" s="62">
        <v>34448191.700000003</v>
      </c>
      <c r="K130" s="46">
        <v>2.0408163265306145E-2</v>
      </c>
      <c r="V130" s="7" t="str">
        <f t="shared" si="9"/>
        <v>UPDC</v>
      </c>
      <c r="W130" s="52">
        <f t="shared" si="12"/>
        <v>0</v>
      </c>
      <c r="X130" s="52">
        <f t="shared" si="13"/>
        <v>2.0408163265306145E-2</v>
      </c>
      <c r="Y130" s="53">
        <f t="shared" si="10"/>
        <v>6836258</v>
      </c>
      <c r="Z130" s="53">
        <f t="shared" si="11"/>
        <v>34448191.700000003</v>
      </c>
    </row>
    <row r="131" spans="2:34" x14ac:dyDescent="0.3">
      <c r="B131" s="60" t="s">
        <v>152</v>
      </c>
      <c r="C131" s="41">
        <v>7.5</v>
      </c>
      <c r="D131" s="41">
        <v>7.55</v>
      </c>
      <c r="E131" s="41">
        <v>7.5</v>
      </c>
      <c r="F131" s="42">
        <v>7.5</v>
      </c>
      <c r="G131" s="43">
        <v>0</v>
      </c>
      <c r="H131" s="43">
        <v>0</v>
      </c>
      <c r="I131" s="44">
        <v>3655986</v>
      </c>
      <c r="J131" s="62">
        <v>27645559.149999999</v>
      </c>
      <c r="K131" s="46">
        <v>8.6956521739130377E-2</v>
      </c>
      <c r="V131" s="7" t="str">
        <f t="shared" si="9"/>
        <v>UPDCREIT</v>
      </c>
      <c r="W131" s="52">
        <f t="shared" si="12"/>
        <v>0</v>
      </c>
      <c r="X131" s="52">
        <f t="shared" si="13"/>
        <v>8.6956521739130377E-2</v>
      </c>
      <c r="Y131" s="53">
        <f t="shared" si="10"/>
        <v>3655986</v>
      </c>
      <c r="Z131" s="53">
        <f t="shared" si="11"/>
        <v>27645559.149999999</v>
      </c>
    </row>
    <row r="132" spans="2:34" x14ac:dyDescent="0.3">
      <c r="B132" s="60" t="s">
        <v>153</v>
      </c>
      <c r="C132" s="41">
        <v>5.6</v>
      </c>
      <c r="D132" s="41">
        <v>5.5</v>
      </c>
      <c r="E132" s="41">
        <v>5.2</v>
      </c>
      <c r="F132" s="42">
        <v>5.35</v>
      </c>
      <c r="G132" s="43">
        <v>-0.25</v>
      </c>
      <c r="H132" s="43">
        <v>-4.4642857142857144</v>
      </c>
      <c r="I132" s="44">
        <v>1104512</v>
      </c>
      <c r="J132" s="62">
        <v>5931825.2000000002</v>
      </c>
      <c r="K132" s="46">
        <v>-0.10833333333333339</v>
      </c>
      <c r="V132" s="7" t="str">
        <f t="shared" si="9"/>
        <v>UPL</v>
      </c>
      <c r="W132" s="52">
        <f t="shared" si="12"/>
        <v>-4.4642857142857144E-2</v>
      </c>
      <c r="X132" s="52">
        <f t="shared" si="13"/>
        <v>-0.10833333333333339</v>
      </c>
      <c r="Y132" s="53">
        <f t="shared" si="10"/>
        <v>1104512</v>
      </c>
      <c r="Z132" s="53">
        <f t="shared" si="11"/>
        <v>5931825.2000000002</v>
      </c>
    </row>
    <row r="133" spans="2:34" x14ac:dyDescent="0.3">
      <c r="B133" s="60" t="s">
        <v>154</v>
      </c>
      <c r="C133" s="41">
        <v>2.3199999999999998</v>
      </c>
      <c r="D133" s="41">
        <v>2.2999999999999998</v>
      </c>
      <c r="E133" s="41">
        <v>2.21</v>
      </c>
      <c r="F133" s="42">
        <v>2.2999999999999998</v>
      </c>
      <c r="G133" s="43">
        <v>-2.0000000000000018E-2</v>
      </c>
      <c r="H133" s="43">
        <v>-0.86206896551724221</v>
      </c>
      <c r="I133" s="44">
        <v>8366783</v>
      </c>
      <c r="J133" s="62">
        <v>18898465.559999999</v>
      </c>
      <c r="K133" s="46">
        <v>0.34502923976608169</v>
      </c>
      <c r="V133" s="7" t="str">
        <f t="shared" si="9"/>
        <v>VERITASKAP</v>
      </c>
      <c r="W133" s="52">
        <f t="shared" si="12"/>
        <v>-8.6206896551724223E-3</v>
      </c>
      <c r="X133" s="52">
        <f t="shared" si="13"/>
        <v>0.34502923976608169</v>
      </c>
      <c r="Y133" s="53">
        <f t="shared" si="10"/>
        <v>8366783</v>
      </c>
      <c r="Z133" s="53">
        <f t="shared" si="11"/>
        <v>18898465.559999999</v>
      </c>
    </row>
    <row r="134" spans="2:34" x14ac:dyDescent="0.3">
      <c r="B134" s="60" t="s">
        <v>155</v>
      </c>
      <c r="C134" s="41">
        <v>11.8</v>
      </c>
      <c r="D134" s="41">
        <v>11.35</v>
      </c>
      <c r="E134" s="41">
        <v>11</v>
      </c>
      <c r="F134" s="42">
        <v>11</v>
      </c>
      <c r="G134" s="43">
        <v>-0.80000000000000071</v>
      </c>
      <c r="H134" s="43">
        <v>-6.7796610169491585</v>
      </c>
      <c r="I134" s="44">
        <v>3093944</v>
      </c>
      <c r="J134" s="62">
        <v>34505298.450000003</v>
      </c>
      <c r="K134" s="46">
        <v>0</v>
      </c>
      <c r="V134" s="7" t="str">
        <f t="shared" si="9"/>
        <v>VFDGROUP</v>
      </c>
      <c r="W134" s="52">
        <f t="shared" si="12"/>
        <v>-6.7796610169491581E-2</v>
      </c>
      <c r="X134" s="52">
        <f t="shared" si="13"/>
        <v>0</v>
      </c>
      <c r="Y134" s="53">
        <f t="shared" si="10"/>
        <v>3093944</v>
      </c>
      <c r="Z134" s="53">
        <f t="shared" si="11"/>
        <v>34505298.450000003</v>
      </c>
    </row>
    <row r="135" spans="2:34" x14ac:dyDescent="0.3">
      <c r="B135" s="60" t="s">
        <v>156</v>
      </c>
      <c r="C135" s="41">
        <v>114.3</v>
      </c>
      <c r="D135" s="41">
        <v>114.95</v>
      </c>
      <c r="E135" s="41">
        <v>114.95</v>
      </c>
      <c r="F135" s="42">
        <v>114.95</v>
      </c>
      <c r="G135" s="43">
        <v>0.65000000000000568</v>
      </c>
      <c r="H135" s="43">
        <v>0.56867891513561297</v>
      </c>
      <c r="I135" s="44">
        <v>1989981</v>
      </c>
      <c r="J135" s="62">
        <v>220611366.59999999</v>
      </c>
      <c r="K135" s="46">
        <v>0.24945652173913047</v>
      </c>
      <c r="V135" s="7" t="str">
        <f t="shared" si="9"/>
        <v>VITAFOAM</v>
      </c>
      <c r="W135" s="52">
        <f t="shared" si="12"/>
        <v>5.6867891513561301E-3</v>
      </c>
      <c r="X135" s="52">
        <f t="shared" si="13"/>
        <v>0.24945652173913047</v>
      </c>
      <c r="Y135" s="53">
        <f t="shared" si="10"/>
        <v>1989981</v>
      </c>
      <c r="Z135" s="53">
        <f t="shared" si="11"/>
        <v>220611366.59999999</v>
      </c>
    </row>
    <row r="136" spans="2:34" x14ac:dyDescent="0.3">
      <c r="B136" s="60" t="s">
        <v>157</v>
      </c>
      <c r="C136" s="41">
        <v>210</v>
      </c>
      <c r="D136" s="41">
        <v>210</v>
      </c>
      <c r="E136" s="41">
        <v>210</v>
      </c>
      <c r="F136" s="42">
        <v>210</v>
      </c>
      <c r="G136" s="43">
        <v>0</v>
      </c>
      <c r="H136" s="43">
        <v>0</v>
      </c>
      <c r="I136" s="44">
        <v>3927855</v>
      </c>
      <c r="J136" s="62">
        <v>792324376.29999995</v>
      </c>
      <c r="K136" s="46">
        <v>0.5613382899628252</v>
      </c>
      <c r="V136" s="7" t="str">
        <f t="shared" si="9"/>
        <v>WAPCO</v>
      </c>
      <c r="W136" s="52">
        <f t="shared" si="12"/>
        <v>0</v>
      </c>
      <c r="X136" s="52">
        <f t="shared" si="13"/>
        <v>0.5613382899628252</v>
      </c>
      <c r="Y136" s="53">
        <f t="shared" si="10"/>
        <v>3927855</v>
      </c>
      <c r="Z136" s="53">
        <f t="shared" si="11"/>
        <v>792324376.29999995</v>
      </c>
    </row>
    <row r="137" spans="2:34" x14ac:dyDescent="0.3">
      <c r="B137" s="60" t="s">
        <v>158</v>
      </c>
      <c r="C137" s="41">
        <v>3.25</v>
      </c>
      <c r="D137" s="41">
        <v>3.3</v>
      </c>
      <c r="E137" s="41">
        <v>3.25</v>
      </c>
      <c r="F137" s="42">
        <v>3.26</v>
      </c>
      <c r="G137" s="43">
        <v>9.9999999999997868E-3</v>
      </c>
      <c r="H137" s="43">
        <v>0.30769230769230116</v>
      </c>
      <c r="I137" s="44">
        <v>4041176</v>
      </c>
      <c r="J137" s="62">
        <v>13155867.869999999</v>
      </c>
      <c r="K137" s="46">
        <v>3.0769230769229772E-3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14">IF(ISTEXT(B137),B137,"")</f>
        <v>WAPIC</v>
      </c>
      <c r="W137" s="52">
        <f t="shared" si="12"/>
        <v>3.0769230769230114E-3</v>
      </c>
      <c r="X137" s="52">
        <f t="shared" si="13"/>
        <v>3.0769230769229772E-3</v>
      </c>
      <c r="Y137" s="53">
        <f t="shared" ref="Y137:Y139" si="15">IF(ISTEXT(B137),I137,"")</f>
        <v>4041176</v>
      </c>
      <c r="Z137" s="53">
        <f t="shared" ref="Z137:Z139" si="16">IF(ISTEXT(B137),J137,"")</f>
        <v>13155867.869999999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27.2</v>
      </c>
      <c r="D138" s="41">
        <v>27</v>
      </c>
      <c r="E138" s="41">
        <v>26.3</v>
      </c>
      <c r="F138" s="42">
        <v>26.95</v>
      </c>
      <c r="G138" s="43">
        <v>-0.25</v>
      </c>
      <c r="H138" s="43">
        <v>-0.91911764705882359</v>
      </c>
      <c r="I138" s="44">
        <v>10876544</v>
      </c>
      <c r="J138" s="62">
        <v>289707169.80000001</v>
      </c>
      <c r="K138" s="46">
        <v>0.32107843137254899</v>
      </c>
      <c r="V138" s="7" t="str">
        <f t="shared" si="14"/>
        <v>WEMABANK</v>
      </c>
      <c r="W138" s="52">
        <f t="shared" ref="W138:W140" si="17">IF(ISTEXT(B138),H138,"")/100</f>
        <v>-9.1911764705882356E-3</v>
      </c>
      <c r="X138" s="52">
        <f t="shared" ref="X138:X140" si="18">IF(ISTEXT(B138),K138,"")</f>
        <v>0.32107843137254899</v>
      </c>
      <c r="Y138" s="53">
        <f t="shared" si="15"/>
        <v>10876544</v>
      </c>
      <c r="Z138" s="53">
        <f t="shared" si="16"/>
        <v>289707169.80000001</v>
      </c>
    </row>
    <row r="139" spans="2:34" x14ac:dyDescent="0.3">
      <c r="B139" s="60" t="s">
        <v>160</v>
      </c>
      <c r="C139" s="41">
        <v>93</v>
      </c>
      <c r="D139" s="41">
        <v>93.4</v>
      </c>
      <c r="E139" s="41">
        <v>93</v>
      </c>
      <c r="F139" s="42">
        <v>93.05</v>
      </c>
      <c r="G139" s="43">
        <v>4.9999999999997158E-2</v>
      </c>
      <c r="H139" s="43">
        <v>5.3763440860211995E-2</v>
      </c>
      <c r="I139" s="44">
        <v>39723760</v>
      </c>
      <c r="J139" s="62">
        <v>3699149687.4499969</v>
      </c>
      <c r="K139" s="46">
        <v>0.50566343042071193</v>
      </c>
      <c r="V139" s="7" t="str">
        <f t="shared" si="14"/>
        <v>ZENITHBANK</v>
      </c>
      <c r="W139" s="52">
        <f t="shared" si="17"/>
        <v>5.3763440860211996E-4</v>
      </c>
      <c r="X139" s="52">
        <f t="shared" si="18"/>
        <v>0.50566343042071193</v>
      </c>
      <c r="Y139" s="53">
        <f t="shared" si="15"/>
        <v>39723760</v>
      </c>
      <c r="Z139" s="53">
        <f t="shared" si="16"/>
        <v>3699149687.4499969</v>
      </c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9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2026-03-09T13:56:23Z</dcterms:created>
  <dcterms:modified xsi:type="dcterms:W3CDTF">2026-03-09T13:57:22Z</dcterms:modified>
</cp:coreProperties>
</file>