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99AA240B-5A1B-4FA4-8199-B8D1F1A4BC3C}" xr6:coauthVersionLast="47" xr6:coauthVersionMax="47" xr10:uidLastSave="{00000000-0000-0000-0000-000000000000}"/>
  <bookViews>
    <workbookView xWindow="-120" yWindow="-120" windowWidth="20730" windowHeight="11040" xr2:uid="{D6D7209F-AF0A-4EEF-8290-9D31E7F48A8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6" i="1" l="1"/>
  <c r="AS16" i="1" s="1"/>
  <c r="AT18" i="1"/>
  <c r="AS18" i="1" s="1"/>
  <c r="AT9" i="1"/>
  <c r="AS9" i="1" s="1"/>
  <c r="AT11" i="1"/>
  <c r="AS11" i="1" s="1"/>
  <c r="AT17" i="1"/>
  <c r="AS17" i="1" s="1"/>
  <c r="AT14" i="1"/>
  <c r="AS14" i="1" s="1"/>
  <c r="AT12" i="1"/>
  <c r="AS12" i="1" s="1"/>
  <c r="AT13" i="1"/>
  <c r="AS13" i="1" s="1"/>
  <c r="AT15" i="1"/>
  <c r="AS15" i="1" s="1"/>
  <c r="AT10" i="1"/>
  <c r="AS10" i="1" s="1"/>
  <c r="AQ12" i="1"/>
  <c r="AP12" i="1" s="1"/>
  <c r="AQ11" i="1"/>
  <c r="AP11" i="1" s="1"/>
  <c r="AQ17" i="1"/>
  <c r="AP17" i="1" s="1"/>
  <c r="AQ10" i="1"/>
  <c r="AP10" i="1" s="1"/>
  <c r="AQ9" i="1"/>
  <c r="AP9" i="1" s="1"/>
  <c r="AQ14" i="1"/>
  <c r="AP14" i="1" s="1"/>
  <c r="AQ13" i="1"/>
  <c r="AP13" i="1" s="1"/>
  <c r="AQ15" i="1"/>
  <c r="AP15" i="1" s="1"/>
  <c r="AQ18" i="1"/>
  <c r="AP18" i="1" s="1"/>
  <c r="AQ16" i="1"/>
  <c r="AP16" i="1" s="1"/>
  <c r="AK10" i="1"/>
  <c r="AJ10" i="1" s="1"/>
  <c r="AK12" i="1"/>
  <c r="AJ12" i="1" s="1"/>
  <c r="AN12" i="1"/>
  <c r="AM12" i="1" s="1"/>
  <c r="AK13" i="1"/>
  <c r="AJ13" i="1" s="1"/>
  <c r="AK14" i="1"/>
  <c r="AJ14" i="1" s="1"/>
  <c r="AN14" i="1"/>
  <c r="AM14" i="1" s="1"/>
  <c r="AN9" i="1"/>
  <c r="AM9" i="1" s="1"/>
  <c r="AN10" i="1"/>
  <c r="AM10" i="1" s="1"/>
  <c r="AN15" i="1"/>
  <c r="AM15" i="1" s="1"/>
  <c r="AK16" i="1"/>
  <c r="AJ16" i="1" s="1"/>
  <c r="AN16" i="1"/>
  <c r="AM16" i="1" s="1"/>
  <c r="AN17" i="1"/>
  <c r="AM17" i="1" s="1"/>
  <c r="AK18" i="1"/>
  <c r="AJ18" i="1" s="1"/>
  <c r="AN18" i="1"/>
  <c r="AM18" i="1" s="1"/>
  <c r="AK9" i="1"/>
  <c r="AJ9" i="1" s="1"/>
  <c r="AK11" i="1"/>
  <c r="AJ11" i="1" s="1"/>
  <c r="AK17" i="1"/>
  <c r="AJ17" i="1" s="1"/>
  <c r="AN11" i="1"/>
  <c r="AM11" i="1" s="1"/>
  <c r="AN13" i="1"/>
  <c r="AM13" i="1" s="1"/>
  <c r="AK15" i="1"/>
  <c r="AJ15" i="1" s="1"/>
  <c r="W9" i="1"/>
  <c r="N21" i="1"/>
  <c r="P21" i="1"/>
  <c r="O21" i="1"/>
  <c r="Q21" i="1" l="1"/>
  <c r="AC10" i="1"/>
  <c r="AC13" i="1"/>
  <c r="AE13" i="1"/>
  <c r="AD13" i="1" s="1"/>
  <c r="AC15" i="1"/>
  <c r="AC16" i="1"/>
  <c r="AE16" i="1"/>
  <c r="AD16" i="1" s="1"/>
  <c r="AE17" i="1"/>
  <c r="AD17" i="1" s="1"/>
  <c r="AE18" i="1"/>
  <c r="AD18" i="1" s="1"/>
  <c r="AE10" i="1"/>
  <c r="AD10" i="1" s="1"/>
  <c r="AC11" i="1"/>
  <c r="AC12" i="1"/>
  <c r="AB12" i="1" s="1" a="1"/>
  <c r="AB12" i="1" s="1"/>
  <c r="AC18" i="1"/>
  <c r="AE9" i="1"/>
  <c r="AD9" i="1" s="1"/>
  <c r="AE12" i="1"/>
  <c r="AD12" i="1" s="1"/>
  <c r="AE15" i="1"/>
  <c r="AD15" i="1" s="1"/>
  <c r="AC17" i="1"/>
  <c r="AC9" i="1"/>
  <c r="AB9" i="1" s="1" a="1"/>
  <c r="AB9" i="1" s="1"/>
  <c r="AE11" i="1"/>
  <c r="AD11" i="1" s="1"/>
  <c r="AC14" i="1"/>
  <c r="AB14" i="1" s="1" a="1"/>
  <c r="AB14" i="1" s="1"/>
  <c r="AE14" i="1"/>
  <c r="AD14" i="1" s="1"/>
  <c r="AH5" i="1"/>
  <c r="N9" i="1" a="1"/>
  <c r="AH9" i="1" l="1"/>
  <c r="AG9" i="1" s="1" a="1"/>
  <c r="AG9" i="1" s="1"/>
  <c r="AH13" i="1"/>
  <c r="AH16" i="1"/>
  <c r="AG16" i="1" s="1" a="1"/>
  <c r="AG16" i="1" s="1"/>
  <c r="AH17" i="1"/>
  <c r="AH12" i="1"/>
  <c r="AG12" i="1" s="1" a="1"/>
  <c r="AG12" i="1" s="1"/>
  <c r="AH18" i="1"/>
  <c r="AH10" i="1"/>
  <c r="AG10" i="1" s="1" a="1"/>
  <c r="AG10" i="1" s="1"/>
  <c r="AH15" i="1"/>
  <c r="AG15" i="1" s="1" a="1"/>
  <c r="AG15" i="1" s="1"/>
  <c r="AH11" i="1"/>
  <c r="AG11" i="1" s="1" a="1"/>
  <c r="AG11" i="1" s="1"/>
  <c r="AH14" i="1"/>
  <c r="AG14" i="1" s="1" a="1"/>
  <c r="AG14" i="1" s="1"/>
  <c r="N17" i="1"/>
  <c r="N15" i="1"/>
  <c r="N13" i="1"/>
  <c r="N12" i="1"/>
  <c r="N10" i="1"/>
  <c r="N9" i="1"/>
  <c r="N18" i="1"/>
  <c r="N16" i="1"/>
  <c r="N14" i="1"/>
  <c r="N11" i="1"/>
  <c r="AB11" i="1" a="1"/>
  <c r="AB11" i="1" s="1"/>
  <c r="AB16" i="1" a="1"/>
  <c r="AB16" i="1" s="1"/>
  <c r="AB17" i="1" a="1"/>
  <c r="AB17" i="1" s="1"/>
  <c r="AB18" i="1" a="1"/>
  <c r="AB18" i="1" s="1"/>
  <c r="AB10" i="1" a="1"/>
  <c r="AB10" i="1" s="1"/>
  <c r="AB13" i="1" a="1"/>
  <c r="AB13" i="1" s="1"/>
  <c r="AB15" i="1" a="1"/>
  <c r="AB15" i="1" s="1"/>
  <c r="T17" i="1" l="1"/>
  <c r="P17" i="1" s="1"/>
  <c r="O17" i="1"/>
  <c r="T15" i="1"/>
  <c r="P15" i="1" s="1"/>
  <c r="O15" i="1"/>
  <c r="T13" i="1"/>
  <c r="P13" i="1" s="1"/>
  <c r="O13" i="1"/>
  <c r="T12" i="1"/>
  <c r="P12" i="1" s="1"/>
  <c r="O12" i="1"/>
  <c r="T10" i="1"/>
  <c r="P10" i="1" s="1"/>
  <c r="O10" i="1"/>
  <c r="T9" i="1"/>
  <c r="P9" i="1" s="1"/>
  <c r="O9" i="1"/>
  <c r="T18" i="1"/>
  <c r="P18" i="1" s="1"/>
  <c r="O18" i="1"/>
  <c r="T16" i="1"/>
  <c r="P16" i="1" s="1"/>
  <c r="O16" i="1"/>
  <c r="T14" i="1"/>
  <c r="P14" i="1" s="1"/>
  <c r="O14" i="1"/>
  <c r="T11" i="1"/>
  <c r="P11" i="1" s="1"/>
  <c r="O11" i="1"/>
  <c r="AG17" i="1" a="1"/>
  <c r="AG17" i="1" s="1"/>
  <c r="AG13" i="1" a="1"/>
  <c r="AG13" i="1" s="1"/>
  <c r="AG18" i="1" a="1"/>
  <c r="AG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<sst xmlns="http://schemas.openxmlformats.org/spreadsheetml/2006/main" count="165" uniqueCount="162">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</sst>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65BE7AA-E22A-446C-82FE-09B84C7768D9}"/>
    <cellStyle name="Normal" xfId="0" builtinId="0"/>
    <cellStyle name="Percent 2" xfId="2" xr:uid="{D348A04D-1814-47B2-BDB4-B977D9E2189E}"/>
    <cellStyle name="Percent 4" xfId="3" xr:uid="{5A5831EA-1E07-46CF-A271-93BD4D11C6C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27B0965-E715-4ADF-B444-F0F7FE290B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B5BCD7A-FA27-4EC7-83CB-5B5DEBF5AB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F5A6A1F-EB71-47C7-B2BA-1600325186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0906BBA-8DA2-4D28-9E65-30F5EDB3E7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C486384-D864-43C1-B798-2463AC8F72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472634F-00A6-40EC-A354-C8DCD76282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ACF746E-805F-409C-B7E5-51FEBB4C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1575395</v>
          </cell>
          <cell r="J44">
            <v>14690429.699999999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1438920</v>
          </cell>
          <cell r="J45">
            <v>9167520.4600000009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504574</v>
          </cell>
          <cell r="J46">
            <v>3967980.45</v>
          </cell>
        </row>
        <row r="47">
          <cell r="B47" t="str">
            <v>ACCESSCORP</v>
          </cell>
          <cell r="C47">
            <v>25.7</v>
          </cell>
          <cell r="F47">
            <v>25.9</v>
          </cell>
          <cell r="I47">
            <v>54753741</v>
          </cell>
          <cell r="J47">
            <v>1422593291.799999</v>
          </cell>
        </row>
        <row r="48">
          <cell r="B48" t="str">
            <v>AFRIPRUD</v>
          </cell>
          <cell r="C48">
            <v>14.75</v>
          </cell>
          <cell r="F48">
            <v>14.35</v>
          </cell>
          <cell r="I48">
            <v>2247528</v>
          </cell>
          <cell r="J48">
            <v>33410733.800000001</v>
          </cell>
        </row>
        <row r="49">
          <cell r="B49" t="str">
            <v>AIICO</v>
          </cell>
          <cell r="C49">
            <v>4.1399999999999997</v>
          </cell>
          <cell r="F49">
            <v>4.05</v>
          </cell>
          <cell r="I49">
            <v>19793822</v>
          </cell>
          <cell r="J49">
            <v>81143423.719999999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179</v>
          </cell>
          <cell r="J50">
            <v>446963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68909</v>
          </cell>
          <cell r="J51">
            <v>872132.75</v>
          </cell>
        </row>
        <row r="52">
          <cell r="B52" t="str">
            <v>ARADEL</v>
          </cell>
          <cell r="C52">
            <v>1210.3</v>
          </cell>
          <cell r="F52">
            <v>1210.3</v>
          </cell>
          <cell r="I52">
            <v>1675750</v>
          </cell>
          <cell r="J52">
            <v>2030107986.2999971</v>
          </cell>
        </row>
        <row r="53">
          <cell r="B53" t="str">
            <v>AUSTINLAZ</v>
          </cell>
          <cell r="C53">
            <v>4.45</v>
          </cell>
          <cell r="F53">
            <v>4.45</v>
          </cell>
          <cell r="I53">
            <v>408002</v>
          </cell>
          <cell r="J53">
            <v>1727947.77</v>
          </cell>
        </row>
        <row r="54">
          <cell r="B54" t="str">
            <v>BERGER</v>
          </cell>
          <cell r="C54">
            <v>71.8</v>
          </cell>
          <cell r="F54">
            <v>75.900000000000006</v>
          </cell>
          <cell r="I54">
            <v>503503</v>
          </cell>
          <cell r="J54">
            <v>36450397.25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115022</v>
          </cell>
          <cell r="J55">
            <v>56417610.399999999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1738895</v>
          </cell>
          <cell r="J56">
            <v>515767097.29999799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312051</v>
          </cell>
          <cell r="J57">
            <v>247877834.199999</v>
          </cell>
        </row>
        <row r="58">
          <cell r="B58" t="str">
            <v>CADBURY</v>
          </cell>
          <cell r="C58">
            <v>69.95</v>
          </cell>
          <cell r="F58">
            <v>69.95</v>
          </cell>
          <cell r="I58">
            <v>1030284</v>
          </cell>
          <cell r="J58">
            <v>71292507.650000006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263463</v>
          </cell>
          <cell r="J59">
            <v>23899914.199999999</v>
          </cell>
        </row>
        <row r="60">
          <cell r="B60" t="str">
            <v>CAVERTON</v>
          </cell>
          <cell r="C60">
            <v>6.3</v>
          </cell>
          <cell r="F60">
            <v>6.3</v>
          </cell>
          <cell r="I60">
            <v>1249753</v>
          </cell>
          <cell r="J60">
            <v>7750075</v>
          </cell>
        </row>
        <row r="61">
          <cell r="B61" t="str">
            <v>CHAMPION</v>
          </cell>
          <cell r="C61">
            <v>16.25</v>
          </cell>
          <cell r="F61">
            <v>16.3</v>
          </cell>
          <cell r="I61">
            <v>873956</v>
          </cell>
          <cell r="J61">
            <v>14013812.85</v>
          </cell>
        </row>
        <row r="62">
          <cell r="B62" t="str">
            <v>CHAMS</v>
          </cell>
          <cell r="C62">
            <v>4.0199999999999996</v>
          </cell>
          <cell r="F62">
            <v>4</v>
          </cell>
          <cell r="I62">
            <v>21347258</v>
          </cell>
          <cell r="J62">
            <v>85911721.939999998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38016</v>
          </cell>
          <cell r="J63">
            <v>471153.4</v>
          </cell>
        </row>
        <row r="64">
          <cell r="B64" t="str">
            <v>CILEASING</v>
          </cell>
          <cell r="C64">
            <v>6.95</v>
          </cell>
          <cell r="F64">
            <v>6.95</v>
          </cell>
          <cell r="I64">
            <v>920541</v>
          </cell>
          <cell r="J64">
            <v>6144432.2000000002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22051</v>
          </cell>
          <cell r="J65">
            <v>2475121.6</v>
          </cell>
        </row>
        <row r="66">
          <cell r="B66" t="str">
            <v>CONHALLPLC</v>
          </cell>
          <cell r="C66">
            <v>4.9800000000000004</v>
          </cell>
          <cell r="F66">
            <v>4.5</v>
          </cell>
          <cell r="I66">
            <v>1443239</v>
          </cell>
          <cell r="J66">
            <v>6902132.29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71887</v>
          </cell>
          <cell r="J67">
            <v>13828391</v>
          </cell>
        </row>
        <row r="68">
          <cell r="B68" t="str">
            <v>CORNERST</v>
          </cell>
          <cell r="C68">
            <v>5.79</v>
          </cell>
          <cell r="F68">
            <v>5.97</v>
          </cell>
          <cell r="I68">
            <v>1634231</v>
          </cell>
          <cell r="J68">
            <v>9652984.6400000006</v>
          </cell>
        </row>
        <row r="69">
          <cell r="B69" t="str">
            <v>CUSTODIAN</v>
          </cell>
          <cell r="C69">
            <v>78.5</v>
          </cell>
          <cell r="F69">
            <v>78.5</v>
          </cell>
          <cell r="I69">
            <v>1360334</v>
          </cell>
          <cell r="J69">
            <v>103936228.25</v>
          </cell>
        </row>
        <row r="70">
          <cell r="B70" t="str">
            <v>CUTIX</v>
          </cell>
          <cell r="C70">
            <v>3.49</v>
          </cell>
          <cell r="F70">
            <v>3.5</v>
          </cell>
          <cell r="I70">
            <v>9432533</v>
          </cell>
          <cell r="J70">
            <v>33043376.09</v>
          </cell>
        </row>
        <row r="71">
          <cell r="B71" t="str">
            <v>CWG</v>
          </cell>
          <cell r="C71">
            <v>21.8</v>
          </cell>
          <cell r="F71">
            <v>21.8</v>
          </cell>
          <cell r="I71">
            <v>3709392</v>
          </cell>
          <cell r="J71">
            <v>76725680.650000006</v>
          </cell>
        </row>
        <row r="72">
          <cell r="B72" t="str">
            <v>DAARCOMM</v>
          </cell>
          <cell r="C72">
            <v>1.85</v>
          </cell>
          <cell r="F72">
            <v>2.0099999999999998</v>
          </cell>
          <cell r="I72">
            <v>3677575</v>
          </cell>
          <cell r="J72">
            <v>7247760.1299999999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4163243</v>
          </cell>
          <cell r="J73">
            <v>3292751309.2000489</v>
          </cell>
        </row>
        <row r="74">
          <cell r="B74" t="str">
            <v>DANGSUGAR</v>
          </cell>
          <cell r="C74">
            <v>72.95</v>
          </cell>
          <cell r="F74">
            <v>73</v>
          </cell>
          <cell r="I74">
            <v>2358333</v>
          </cell>
          <cell r="J74">
            <v>171279984.69999999</v>
          </cell>
        </row>
        <row r="75">
          <cell r="B75" t="str">
            <v>DEAPCAP</v>
          </cell>
          <cell r="C75">
            <v>6.45</v>
          </cell>
          <cell r="F75">
            <v>5.91</v>
          </cell>
          <cell r="I75">
            <v>1985431</v>
          </cell>
          <cell r="J75">
            <v>11933626.060000001</v>
          </cell>
        </row>
        <row r="76">
          <cell r="B76" t="str">
            <v>ELLAHLAKES</v>
          </cell>
          <cell r="C76">
            <v>12.1</v>
          </cell>
          <cell r="F76">
            <v>11.85</v>
          </cell>
          <cell r="I76">
            <v>13957437</v>
          </cell>
          <cell r="J76">
            <v>165485659.84999999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2370</v>
          </cell>
          <cell r="J77">
            <v>94800</v>
          </cell>
        </row>
        <row r="78">
          <cell r="B78" t="str">
            <v>ETERNA</v>
          </cell>
          <cell r="C78">
            <v>36.9</v>
          </cell>
          <cell r="F78">
            <v>36.9</v>
          </cell>
          <cell r="I78">
            <v>1128200</v>
          </cell>
          <cell r="J78">
            <v>43867508.850000001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1143963</v>
          </cell>
          <cell r="J79">
            <v>52088146.100000001</v>
          </cell>
        </row>
        <row r="80">
          <cell r="B80" t="str">
            <v>ETRANZACT</v>
          </cell>
          <cell r="C80">
            <v>19.600000000000001</v>
          </cell>
          <cell r="F80">
            <v>20</v>
          </cell>
          <cell r="I80">
            <v>1565086</v>
          </cell>
          <cell r="J80">
            <v>31970491.5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16542</v>
          </cell>
          <cell r="J81">
            <v>2143843.2000000002</v>
          </cell>
        </row>
        <row r="82">
          <cell r="B82" t="str">
            <v>FCMB</v>
          </cell>
          <cell r="C82">
            <v>12.85</v>
          </cell>
          <cell r="F82">
            <v>12.9</v>
          </cell>
          <cell r="I82">
            <v>26090770</v>
          </cell>
          <cell r="J82">
            <v>337203803.30000001</v>
          </cell>
        </row>
        <row r="83">
          <cell r="B83" t="str">
            <v>FIDELITYBK</v>
          </cell>
          <cell r="C83">
            <v>19.149999999999999</v>
          </cell>
          <cell r="F83">
            <v>19.7</v>
          </cell>
          <cell r="I83">
            <v>7493650</v>
          </cell>
          <cell r="J83">
            <v>146677424.34999999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1496566</v>
          </cell>
          <cell r="J84">
            <v>144072584.55000001</v>
          </cell>
        </row>
        <row r="85">
          <cell r="B85" t="str">
            <v>FIRSTHOLDCO</v>
          </cell>
          <cell r="C85">
            <v>53</v>
          </cell>
          <cell r="F85">
            <v>53.6</v>
          </cell>
          <cell r="I85">
            <v>9247659</v>
          </cell>
          <cell r="J85">
            <v>487938661.85000002</v>
          </cell>
        </row>
        <row r="86">
          <cell r="B86" t="str">
            <v>FTGINSURE</v>
          </cell>
          <cell r="C86">
            <v>1.27</v>
          </cell>
          <cell r="F86">
            <v>1.39</v>
          </cell>
          <cell r="I86">
            <v>15975266</v>
          </cell>
          <cell r="J86">
            <v>21958114.539999999</v>
          </cell>
        </row>
        <row r="87">
          <cell r="B87" t="str">
            <v>FTNCOCOA</v>
          </cell>
          <cell r="C87">
            <v>6.15</v>
          </cell>
          <cell r="F87">
            <v>6</v>
          </cell>
          <cell r="I87">
            <v>3179531</v>
          </cell>
          <cell r="J87">
            <v>18922169.550000001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21605</v>
          </cell>
          <cell r="J88">
            <v>22196977</v>
          </cell>
        </row>
        <row r="89">
          <cell r="B89" t="str">
            <v>GTCO</v>
          </cell>
          <cell r="C89">
            <v>114.35</v>
          </cell>
          <cell r="F89">
            <v>105</v>
          </cell>
          <cell r="I89">
            <v>31100383</v>
          </cell>
          <cell r="J89">
            <v>3586160353.6000018</v>
          </cell>
        </row>
        <row r="90">
          <cell r="B90" t="str">
            <v>GUINEAINS</v>
          </cell>
          <cell r="C90">
            <v>1.33</v>
          </cell>
          <cell r="F90">
            <v>1.24</v>
          </cell>
          <cell r="I90">
            <v>6910003</v>
          </cell>
          <cell r="J90">
            <v>8564610.4000000004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369517</v>
          </cell>
          <cell r="J91">
            <v>143450989.5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197060</v>
          </cell>
          <cell r="J92">
            <v>792949.63</v>
          </cell>
        </row>
        <row r="93">
          <cell r="B93" t="str">
            <v>HONYFLOUR</v>
          </cell>
          <cell r="C93">
            <v>21</v>
          </cell>
          <cell r="F93">
            <v>22</v>
          </cell>
          <cell r="I93">
            <v>2327509</v>
          </cell>
          <cell r="J93">
            <v>50660651.899999999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251835</v>
          </cell>
          <cell r="J94">
            <v>9867827.5999999996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44733</v>
          </cell>
          <cell r="J95">
            <v>1574023.1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35697</v>
          </cell>
          <cell r="J96">
            <v>701701</v>
          </cell>
        </row>
        <row r="97">
          <cell r="B97" t="str">
            <v>INTBREW</v>
          </cell>
          <cell r="C97">
            <v>14.05</v>
          </cell>
          <cell r="F97">
            <v>13.6</v>
          </cell>
          <cell r="I97">
            <v>7523985</v>
          </cell>
          <cell r="J97">
            <v>109685157</v>
          </cell>
        </row>
        <row r="98">
          <cell r="B98" t="str">
            <v>INTENEGINS</v>
          </cell>
          <cell r="C98">
            <v>3</v>
          </cell>
          <cell r="F98">
            <v>2.77</v>
          </cell>
          <cell r="I98">
            <v>2381539</v>
          </cell>
          <cell r="J98">
            <v>6847897.6500000004</v>
          </cell>
        </row>
        <row r="99">
          <cell r="B99" t="str">
            <v>JAIZBANK</v>
          </cell>
          <cell r="C99">
            <v>11</v>
          </cell>
          <cell r="F99">
            <v>10.98</v>
          </cell>
          <cell r="I99">
            <v>16650236</v>
          </cell>
          <cell r="J99">
            <v>182616749.55000001</v>
          </cell>
        </row>
        <row r="100">
          <cell r="B100" t="str">
            <v>JAPAULGOLD</v>
          </cell>
          <cell r="C100">
            <v>3.55</v>
          </cell>
          <cell r="F100">
            <v>3.59</v>
          </cell>
          <cell r="I100">
            <v>20954785</v>
          </cell>
          <cell r="J100">
            <v>74500606.659999996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85727</v>
          </cell>
          <cell r="J101">
            <v>22351685.199999999</v>
          </cell>
        </row>
        <row r="102">
          <cell r="B102" t="str">
            <v>JOHNHOLT</v>
          </cell>
          <cell r="C102">
            <v>11.85</v>
          </cell>
          <cell r="F102">
            <v>13</v>
          </cell>
          <cell r="I102">
            <v>2251751</v>
          </cell>
          <cell r="J102">
            <v>28495131.899999999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50177</v>
          </cell>
          <cell r="J103">
            <v>328157.58</v>
          </cell>
        </row>
        <row r="104">
          <cell r="B104" t="str">
            <v>LASACO</v>
          </cell>
          <cell r="C104">
            <v>2.27</v>
          </cell>
          <cell r="F104">
            <v>2.27</v>
          </cell>
          <cell r="I104">
            <v>1617840</v>
          </cell>
          <cell r="J104">
            <v>3606436.11</v>
          </cell>
        </row>
        <row r="105">
          <cell r="B105" t="str">
            <v>LEARNAFRCA</v>
          </cell>
          <cell r="C105">
            <v>9.35</v>
          </cell>
          <cell r="F105">
            <v>9.1</v>
          </cell>
          <cell r="I105">
            <v>339830</v>
          </cell>
          <cell r="J105">
            <v>3044757.4</v>
          </cell>
        </row>
        <row r="106">
          <cell r="B106" t="str">
            <v>LEGENDINT</v>
          </cell>
          <cell r="C106">
            <v>6</v>
          </cell>
          <cell r="F106">
            <v>6</v>
          </cell>
          <cell r="I106">
            <v>1334353</v>
          </cell>
          <cell r="J106">
            <v>8022828.3200000003</v>
          </cell>
        </row>
        <row r="107">
          <cell r="B107" t="str">
            <v>LINKASSURE</v>
          </cell>
          <cell r="C107">
            <v>1.64</v>
          </cell>
          <cell r="F107">
            <v>1.67</v>
          </cell>
          <cell r="I107">
            <v>8042599</v>
          </cell>
          <cell r="J107">
            <v>13384351.83</v>
          </cell>
        </row>
        <row r="108">
          <cell r="B108" t="str">
            <v>LIVESTOCK</v>
          </cell>
          <cell r="C108">
            <v>8.1</v>
          </cell>
          <cell r="F108">
            <v>8.3000000000000007</v>
          </cell>
          <cell r="I108">
            <v>3846506</v>
          </cell>
          <cell r="J108">
            <v>32053509.600000001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277651</v>
          </cell>
          <cell r="J109">
            <v>1343287.3</v>
          </cell>
        </row>
        <row r="110">
          <cell r="B110" t="str">
            <v>MANSARD</v>
          </cell>
          <cell r="C110">
            <v>15.2</v>
          </cell>
          <cell r="F110">
            <v>15.2</v>
          </cell>
          <cell r="I110">
            <v>855536</v>
          </cell>
          <cell r="J110">
            <v>13225809.5</v>
          </cell>
        </row>
        <row r="111">
          <cell r="B111" t="str">
            <v>MAYBAKER</v>
          </cell>
          <cell r="C111">
            <v>41</v>
          </cell>
          <cell r="F111">
            <v>41</v>
          </cell>
          <cell r="I111">
            <v>808108</v>
          </cell>
          <cell r="J111">
            <v>32222369.800000001</v>
          </cell>
        </row>
        <row r="112">
          <cell r="B112" t="str">
            <v>MBENEFIT</v>
          </cell>
          <cell r="C112">
            <v>4.55</v>
          </cell>
          <cell r="F112">
            <v>4.5599999999999996</v>
          </cell>
          <cell r="I112">
            <v>15646694</v>
          </cell>
          <cell r="J112">
            <v>71605201.849999994</v>
          </cell>
        </row>
        <row r="113">
          <cell r="B113" t="str">
            <v>MCNICHOLS</v>
          </cell>
          <cell r="C113">
            <v>6.15</v>
          </cell>
          <cell r="F113">
            <v>6.15</v>
          </cell>
          <cell r="I113">
            <v>1298382</v>
          </cell>
          <cell r="J113">
            <v>7968519.3799999999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249451</v>
          </cell>
          <cell r="J114">
            <v>14064760.6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266297</v>
          </cell>
          <cell r="J115">
            <v>4717569.5999999996</v>
          </cell>
        </row>
        <row r="116">
          <cell r="B116" t="str">
            <v>MORISON</v>
          </cell>
          <cell r="C116">
            <v>10.87</v>
          </cell>
          <cell r="F116">
            <v>11.8</v>
          </cell>
          <cell r="I116">
            <v>1343363</v>
          </cell>
          <cell r="J116">
            <v>14573323.73</v>
          </cell>
        </row>
        <row r="117">
          <cell r="B117" t="str">
            <v>MTNN</v>
          </cell>
          <cell r="C117">
            <v>758</v>
          </cell>
          <cell r="F117">
            <v>709</v>
          </cell>
          <cell r="I117">
            <v>24588685</v>
          </cell>
          <cell r="J117">
            <v>17451607539.699997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167551</v>
          </cell>
          <cell r="J118">
            <v>2841508.7</v>
          </cell>
        </row>
        <row r="119">
          <cell r="B119" t="str">
            <v>NAHCO</v>
          </cell>
          <cell r="C119">
            <v>174.5</v>
          </cell>
          <cell r="F119">
            <v>174.5</v>
          </cell>
          <cell r="I119">
            <v>1309053</v>
          </cell>
          <cell r="J119">
            <v>223099614.30000001</v>
          </cell>
        </row>
        <row r="120">
          <cell r="B120" t="str">
            <v>NASCON</v>
          </cell>
          <cell r="C120">
            <v>145.25</v>
          </cell>
          <cell r="F120">
            <v>147.30000000000001</v>
          </cell>
          <cell r="I120">
            <v>3557816</v>
          </cell>
          <cell r="J120">
            <v>522837759</v>
          </cell>
        </row>
        <row r="121">
          <cell r="B121" t="str">
            <v>NB</v>
          </cell>
          <cell r="C121">
            <v>75.5</v>
          </cell>
          <cell r="F121">
            <v>70</v>
          </cell>
          <cell r="I121">
            <v>20135488</v>
          </cell>
          <cell r="J121">
            <v>1434506864.999999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45348</v>
          </cell>
          <cell r="J122">
            <v>8337145.7999999998</v>
          </cell>
        </row>
        <row r="123">
          <cell r="B123" t="str">
            <v>NEIMETH</v>
          </cell>
          <cell r="C123">
            <v>10.25</v>
          </cell>
          <cell r="F123">
            <v>10.3</v>
          </cell>
          <cell r="I123">
            <v>2838718</v>
          </cell>
          <cell r="J123">
            <v>28673113.149999999</v>
          </cell>
        </row>
        <row r="124">
          <cell r="B124" t="str">
            <v>NEM</v>
          </cell>
          <cell r="C124">
            <v>33</v>
          </cell>
          <cell r="F124">
            <v>33.15</v>
          </cell>
          <cell r="I124">
            <v>2003249</v>
          </cell>
          <cell r="J124">
            <v>66933791.450000003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23562</v>
          </cell>
          <cell r="J125">
            <v>71993691</v>
          </cell>
        </row>
        <row r="126">
          <cell r="B126" t="str">
            <v>NGXGROUP</v>
          </cell>
          <cell r="C126">
            <v>178.5</v>
          </cell>
          <cell r="F126">
            <v>180</v>
          </cell>
          <cell r="I126">
            <v>3715450</v>
          </cell>
          <cell r="J126">
            <v>671309722.85000002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514475</v>
          </cell>
          <cell r="J127">
            <v>61897590.899999999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29139</v>
          </cell>
          <cell r="J128">
            <v>2083438.5</v>
          </cell>
        </row>
        <row r="129">
          <cell r="B129" t="str">
            <v>NPFMCRFBK</v>
          </cell>
          <cell r="C129">
            <v>7.02</v>
          </cell>
          <cell r="F129">
            <v>7</v>
          </cell>
          <cell r="I129">
            <v>1698080</v>
          </cell>
          <cell r="J129">
            <v>12061614.449999999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17469</v>
          </cell>
          <cell r="J130">
            <v>1839416</v>
          </cell>
        </row>
        <row r="131">
          <cell r="B131" t="str">
            <v>NSLTECH</v>
          </cell>
          <cell r="C131">
            <v>1.32</v>
          </cell>
          <cell r="F131">
            <v>1.42</v>
          </cell>
          <cell r="I131">
            <v>15859534</v>
          </cell>
          <cell r="J131">
            <v>22039289.949999999</v>
          </cell>
        </row>
        <row r="132">
          <cell r="B132" t="str">
            <v>OANDO</v>
          </cell>
          <cell r="C132">
            <v>47.15</v>
          </cell>
          <cell r="F132">
            <v>50</v>
          </cell>
          <cell r="I132">
            <v>3244982</v>
          </cell>
          <cell r="J132">
            <v>160759803.5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260245</v>
          </cell>
          <cell r="J133">
            <v>414665955.30000103</v>
          </cell>
        </row>
        <row r="134">
          <cell r="B134" t="str">
            <v>OMATEK</v>
          </cell>
          <cell r="C134">
            <v>2.36</v>
          </cell>
          <cell r="F134">
            <v>2.39</v>
          </cell>
          <cell r="I134">
            <v>4360002</v>
          </cell>
          <cell r="J134">
            <v>10541939.66</v>
          </cell>
        </row>
        <row r="135">
          <cell r="B135" t="str">
            <v>PREMPAINTS</v>
          </cell>
          <cell r="C135">
            <v>23.4</v>
          </cell>
          <cell r="F135">
            <v>25.65</v>
          </cell>
          <cell r="I135">
            <v>1909136</v>
          </cell>
          <cell r="J135">
            <v>43780714.700000003</v>
          </cell>
        </row>
        <row r="136">
          <cell r="B136" t="str">
            <v>PRESCO</v>
          </cell>
          <cell r="C136">
            <v>1701.1</v>
          </cell>
          <cell r="F136">
            <v>1871.2</v>
          </cell>
          <cell r="I136">
            <v>456862</v>
          </cell>
          <cell r="J136">
            <v>854137205.90000105</v>
          </cell>
        </row>
        <row r="137">
          <cell r="B137" t="str">
            <v>PRESTIGE</v>
          </cell>
          <cell r="C137">
            <v>1.65</v>
          </cell>
          <cell r="F137">
            <v>1.58</v>
          </cell>
          <cell r="I137">
            <v>6727592</v>
          </cell>
          <cell r="J137">
            <v>10646524.210000001</v>
          </cell>
        </row>
        <row r="138">
          <cell r="B138" t="str">
            <v>PZ</v>
          </cell>
          <cell r="C138">
            <v>76</v>
          </cell>
          <cell r="F138">
            <v>76</v>
          </cell>
          <cell r="I138">
            <v>3133134</v>
          </cell>
          <cell r="J138">
            <v>236309312.75</v>
          </cell>
        </row>
        <row r="139">
          <cell r="B139" t="str">
            <v>REDSTAREX</v>
          </cell>
          <cell r="C139">
            <v>25.7</v>
          </cell>
          <cell r="F139">
            <v>25.7</v>
          </cell>
          <cell r="I139">
            <v>130036</v>
          </cell>
          <cell r="J139">
            <v>3061392.65</v>
          </cell>
        </row>
        <row r="140">
          <cell r="B140" t="str">
            <v>REGALINS</v>
          </cell>
          <cell r="C140">
            <v>1.1599999999999999</v>
          </cell>
          <cell r="F140">
            <v>1.2</v>
          </cell>
          <cell r="I140">
            <v>5346103</v>
          </cell>
          <cell r="J140">
            <v>6313402.3200000003</v>
          </cell>
        </row>
        <row r="141">
          <cell r="B141" t="str">
            <v>ROYALEX</v>
          </cell>
          <cell r="C141">
            <v>1.85</v>
          </cell>
          <cell r="F141">
            <v>1.88</v>
          </cell>
          <cell r="I141">
            <v>5629123</v>
          </cell>
          <cell r="J141">
            <v>10205224.439999999</v>
          </cell>
        </row>
        <row r="142">
          <cell r="B142" t="str">
            <v>RTBRISCOE</v>
          </cell>
          <cell r="C142">
            <v>11.2</v>
          </cell>
          <cell r="F142">
            <v>11.2</v>
          </cell>
          <cell r="I142">
            <v>1939097</v>
          </cell>
          <cell r="J142">
            <v>21470822.289999999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257584</v>
          </cell>
          <cell r="J143">
            <v>5403762.4000000004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47729</v>
          </cell>
          <cell r="J144">
            <v>431939931.60000002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12103</v>
          </cell>
          <cell r="J145">
            <v>4985747.2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14090</v>
          </cell>
          <cell r="J146">
            <v>1841877.3</v>
          </cell>
        </row>
        <row r="147">
          <cell r="B147" t="str">
            <v>SOVRENINS</v>
          </cell>
          <cell r="C147">
            <v>2.06</v>
          </cell>
          <cell r="F147">
            <v>2.2400000000000002</v>
          </cell>
          <cell r="I147">
            <v>6710327</v>
          </cell>
          <cell r="J147">
            <v>14724621.060000001</v>
          </cell>
        </row>
        <row r="148">
          <cell r="B148" t="str">
            <v>STANBIC</v>
          </cell>
          <cell r="C148">
            <v>136</v>
          </cell>
          <cell r="F148">
            <v>137</v>
          </cell>
          <cell r="I148">
            <v>1393534</v>
          </cell>
          <cell r="J148">
            <v>189701262.59999999</v>
          </cell>
        </row>
        <row r="149">
          <cell r="B149" t="str">
            <v>STERLINGNG</v>
          </cell>
          <cell r="C149">
            <v>8.1</v>
          </cell>
          <cell r="F149">
            <v>8</v>
          </cell>
          <cell r="I149">
            <v>10426060</v>
          </cell>
          <cell r="J149">
            <v>82113876.799999997</v>
          </cell>
        </row>
        <row r="150">
          <cell r="B150" t="str">
            <v>SUNUASSUR</v>
          </cell>
          <cell r="C150">
            <v>4.33</v>
          </cell>
          <cell r="F150">
            <v>4.49</v>
          </cell>
          <cell r="I150">
            <v>624166</v>
          </cell>
          <cell r="J150">
            <v>2755243.27</v>
          </cell>
        </row>
        <row r="151">
          <cell r="B151" t="str">
            <v>TANTALIZER</v>
          </cell>
          <cell r="C151">
            <v>4.28</v>
          </cell>
          <cell r="F151">
            <v>4.37</v>
          </cell>
          <cell r="I151">
            <v>7709604</v>
          </cell>
          <cell r="J151">
            <v>33172914.329999998</v>
          </cell>
        </row>
        <row r="152">
          <cell r="B152" t="str">
            <v>TIP</v>
          </cell>
          <cell r="C152">
            <v>20.2</v>
          </cell>
          <cell r="F152">
            <v>20.55</v>
          </cell>
          <cell r="I152">
            <v>3519711</v>
          </cell>
          <cell r="J152">
            <v>73796363.400000006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112367</v>
          </cell>
          <cell r="J153">
            <v>64723392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201217</v>
          </cell>
          <cell r="J154">
            <v>39900565</v>
          </cell>
        </row>
        <row r="155">
          <cell r="B155" t="str">
            <v>TRANSCORP</v>
          </cell>
          <cell r="C155">
            <v>47</v>
          </cell>
          <cell r="F155">
            <v>48.05</v>
          </cell>
          <cell r="I155">
            <v>2484609</v>
          </cell>
          <cell r="J155">
            <v>120069956.34999999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132818</v>
          </cell>
          <cell r="J156">
            <v>36697613.399999999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124922</v>
          </cell>
          <cell r="J157">
            <v>560675.36</v>
          </cell>
        </row>
        <row r="158">
          <cell r="B158" t="str">
            <v>UACN</v>
          </cell>
          <cell r="C158">
            <v>99</v>
          </cell>
          <cell r="F158">
            <v>99</v>
          </cell>
          <cell r="I158">
            <v>996496</v>
          </cell>
          <cell r="J158">
            <v>95225984</v>
          </cell>
        </row>
        <row r="159">
          <cell r="B159" t="str">
            <v>UBA</v>
          </cell>
          <cell r="C159">
            <v>48.75</v>
          </cell>
          <cell r="F159">
            <v>48.4</v>
          </cell>
          <cell r="I159">
            <v>114167924</v>
          </cell>
          <cell r="J159">
            <v>5540720015.6999931</v>
          </cell>
        </row>
        <row r="160">
          <cell r="B160" t="str">
            <v>UCAP</v>
          </cell>
          <cell r="C160">
            <v>18.25</v>
          </cell>
          <cell r="F160">
            <v>18.399999999999999</v>
          </cell>
          <cell r="I160">
            <v>4670322</v>
          </cell>
          <cell r="J160">
            <v>86092853.900000006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61979</v>
          </cell>
          <cell r="J161">
            <v>4514932</v>
          </cell>
        </row>
        <row r="162">
          <cell r="B162" t="str">
            <v>UNILEVER</v>
          </cell>
          <cell r="C162">
            <v>94</v>
          </cell>
          <cell r="F162">
            <v>94</v>
          </cell>
          <cell r="I162">
            <v>465678</v>
          </cell>
          <cell r="J162">
            <v>40592016.75</v>
          </cell>
        </row>
        <row r="163">
          <cell r="B163" t="str">
            <v>UNIONDICON</v>
          </cell>
          <cell r="C163">
            <v>14.8</v>
          </cell>
          <cell r="F163">
            <v>14.8</v>
          </cell>
          <cell r="I163">
            <v>99124</v>
          </cell>
          <cell r="J163">
            <v>1447963.4</v>
          </cell>
        </row>
        <row r="164">
          <cell r="B164" t="str">
            <v>UNIVINSURE</v>
          </cell>
          <cell r="C164">
            <v>1.27</v>
          </cell>
          <cell r="F164">
            <v>1.28</v>
          </cell>
          <cell r="I164">
            <v>7665095</v>
          </cell>
          <cell r="J164">
            <v>9748650.2100000009</v>
          </cell>
        </row>
        <row r="165">
          <cell r="B165" t="str">
            <v>UPDC</v>
          </cell>
          <cell r="C165">
            <v>5.0999999999999996</v>
          </cell>
          <cell r="F165">
            <v>5.15</v>
          </cell>
          <cell r="I165">
            <v>4541982</v>
          </cell>
          <cell r="J165">
            <v>22752481.350000001</v>
          </cell>
        </row>
        <row r="166">
          <cell r="B166" t="str">
            <v>UPDCREIT</v>
          </cell>
          <cell r="C166">
            <v>7.2</v>
          </cell>
          <cell r="F166">
            <v>7</v>
          </cell>
          <cell r="I166">
            <v>7255007</v>
          </cell>
          <cell r="J166">
            <v>51969611.549999997</v>
          </cell>
        </row>
        <row r="167">
          <cell r="B167" t="str">
            <v>UPL</v>
          </cell>
          <cell r="C167">
            <v>5.8</v>
          </cell>
          <cell r="F167">
            <v>6</v>
          </cell>
          <cell r="I167">
            <v>322461</v>
          </cell>
          <cell r="J167">
            <v>1900650.25</v>
          </cell>
        </row>
        <row r="168">
          <cell r="B168" t="str">
            <v>VERITASKAP</v>
          </cell>
          <cell r="C168">
            <v>2.14</v>
          </cell>
          <cell r="F168">
            <v>2.14</v>
          </cell>
          <cell r="I168">
            <v>18498565</v>
          </cell>
          <cell r="J168">
            <v>38407695.5</v>
          </cell>
        </row>
        <row r="169">
          <cell r="B169" t="str">
            <v>VFDGROUP</v>
          </cell>
          <cell r="C169">
            <v>11.55</v>
          </cell>
          <cell r="F169">
            <v>11.55</v>
          </cell>
          <cell r="I169">
            <v>1800705</v>
          </cell>
          <cell r="J169">
            <v>21154458.5</v>
          </cell>
        </row>
        <row r="170">
          <cell r="B170" t="str">
            <v>VITAFOAM</v>
          </cell>
          <cell r="C170">
            <v>117</v>
          </cell>
          <cell r="F170">
            <v>118</v>
          </cell>
          <cell r="I170">
            <v>616646</v>
          </cell>
          <cell r="J170">
            <v>69589076.849999994</v>
          </cell>
        </row>
        <row r="171">
          <cell r="B171" t="str">
            <v>WAPCO</v>
          </cell>
          <cell r="C171">
            <v>226.5</v>
          </cell>
          <cell r="F171">
            <v>229.3</v>
          </cell>
          <cell r="I171">
            <v>9838431</v>
          </cell>
          <cell r="J171">
            <v>2241842060.2000008</v>
          </cell>
        </row>
        <row r="172">
          <cell r="B172" t="str">
            <v>WAPIC</v>
          </cell>
          <cell r="C172">
            <v>3.15</v>
          </cell>
          <cell r="F172">
            <v>3.1</v>
          </cell>
          <cell r="I172">
            <v>2875250</v>
          </cell>
          <cell r="J172">
            <v>9096436.4800000004</v>
          </cell>
        </row>
        <row r="173">
          <cell r="B173" t="str">
            <v>WEMABANK</v>
          </cell>
          <cell r="C173">
            <v>27</v>
          </cell>
          <cell r="F173">
            <v>26.1</v>
          </cell>
          <cell r="I173">
            <v>111950654</v>
          </cell>
          <cell r="J173">
            <v>2917366133.9500008</v>
          </cell>
        </row>
        <row r="174">
          <cell r="B174" t="str">
            <v>ZENITHBANK</v>
          </cell>
          <cell r="C174">
            <v>110</v>
          </cell>
          <cell r="F174">
            <v>107.5</v>
          </cell>
          <cell r="I174">
            <v>38172491</v>
          </cell>
          <cell r="J174">
            <v>4081401282.6000028</v>
          </cell>
        </row>
        <row r="175">
          <cell r="B175" t="str">
            <v>ZICHIS</v>
          </cell>
          <cell r="C175">
            <v>8.58</v>
          </cell>
          <cell r="F175">
            <v>9.43</v>
          </cell>
          <cell r="I175">
            <v>32208827</v>
          </cell>
          <cell r="J175">
            <v>272601109.97000015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1423F-5C64-42A3-95C2-A6C422CB7252}">
  <dimension ref="A1:AT210"/>
  <sheetViews>
    <sheetView tabSelected="1" zoomScale="80" zoomScaleNormal="8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46104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5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Volume</v>
      </c>
      <c r="T8" s="36" t="str">
        <f>IF(N7=5,"Volume",IF(N7=2,"YTD",IF(N7=4,"YTD",IF(N7=6,"Value","Change"))))</f>
        <v>Volume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1575395</v>
      </c>
      <c r="J9" s="45">
        <v>14690429.699999999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UBA</v>
      </c>
      <c r="O9" s="49">
        <f t="shared" ref="O9:O18" si="0">VLOOKUP(N9,$B$9:$F$1048576,5,FALSE)</f>
        <v>48.4</v>
      </c>
      <c r="P9" s="50">
        <f>IF($T$8="change",ROUNDUP((T9*1),1)&amp;"%",IF($T$8="YTD",ROUNDUP((T9*100),0)&amp;"%",T9))</f>
        <v>114167924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114167924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1575395</v>
      </c>
      <c r="Z9" s="53">
        <f t="shared" ref="Z9:Z72" si="4">IF(ISTEXT(B9),J9,"")</f>
        <v>14690429.699999999</v>
      </c>
      <c r="AA9" s="8">
        <v>1</v>
      </c>
      <c r="AB9" s="54" t="str" cm="1">
        <f t="array" ref="AB9">IF($AC9="","",INDEX($V$9:$V$171,SMALL(IF($W$9:$W$171=$AC9,ROW($V$9:$V$171)-ROW($V$9)+1),COUNTIFS($AC$9:AC9,AC9))))</f>
        <v>CONHALLPLC</v>
      </c>
      <c r="AC9" s="55">
        <f>IF(ROWS($AC$9:AC9)&lt;=$AC$5,SMALL($W$9:$W$171,ROWS($AC$9:AC9)),"")</f>
        <v>-9.6385542168674773E-2</v>
      </c>
      <c r="AD9" s="56" t="str">
        <f t="shared" ref="AD9:AD18" si="5">INDEX($V$9:$Z$171,MATCH(AE9,$W$9:$W$171,0)+0,1)</f>
        <v>CONHALLPLC</v>
      </c>
      <c r="AE9" s="57">
        <f>_xlfn.MINIFS($W$9:$W$171,$W$9:$W$171,"&lt;&gt;0")</f>
        <v>-9.6385542168674773E-2</v>
      </c>
      <c r="AF9" s="57"/>
      <c r="AG9" s="54" t="str" cm="1">
        <f t="array" ref="AG9">IF($AH9="","",INDEX($V$9:$V$171,SMALL(IF($W$9:$W$171=$AH9,ROW($V$9:$V$171)-ROW($V$9)+1),COUNTIFS($AH$9:AH9,AH9))))</f>
        <v>PRESCO</v>
      </c>
      <c r="AH9" s="55">
        <f>IF(ROWS($AH$9:AH9)&lt;=$AH$5,LARGE($W$9:$W$171,ROWS($AH$9:AH9)),"")</f>
        <v>9.9994121450826021E-2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-0.41801385681293302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5.9499999999999993</v>
      </c>
      <c r="AP9" s="56" t="str">
        <f t="shared" ref="AP9:AP18" si="9">INDEX($V$9:$Z$171,MATCH(AQ9,$Y$9:$Y$171,0)+0,1)</f>
        <v>UBA</v>
      </c>
      <c r="AQ9" s="58">
        <f t="shared" ref="AQ9:AQ18" si="10">LARGE($Y$9:$Y$171,AA9)</f>
        <v>114167924</v>
      </c>
      <c r="AR9" s="58"/>
      <c r="AS9" s="56" t="str">
        <f t="shared" ref="AS9:AS18" si="11">INDEX($V$9:$Z$171,MATCH(AT9,$Z$9:$Z$171,0)+0,1)</f>
        <v>MTNN</v>
      </c>
      <c r="AT9" s="59">
        <f t="shared" ref="AT9:AT18" si="12">LARGE($Z$9:$Z$171,AA9)</f>
        <v>17451607539.699997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1438920</v>
      </c>
      <c r="J10" s="62">
        <v>9167520.4600000009</v>
      </c>
      <c r="K10" s="46">
        <v>0.52195121951219536</v>
      </c>
      <c r="L10" s="47"/>
      <c r="N10" s="48" t="str">
        <v>WEMABANK</v>
      </c>
      <c r="O10" s="49">
        <f t="shared" si="0"/>
        <v>26.1</v>
      </c>
      <c r="P10" s="50">
        <f t="shared" ref="P10:P18" si="13">IF($T$8="change",ROUNDUP((T10*1),1)&amp;"%",IF($T$8="YTD",ROUNDUP((T10*100),0)&amp;"%",T10))</f>
        <v>111950654</v>
      </c>
      <c r="T10" s="51">
        <f t="shared" si="1"/>
        <v>111950654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1438920</v>
      </c>
      <c r="Z10" s="53">
        <f t="shared" si="4"/>
        <v>9167520.4600000009</v>
      </c>
      <c r="AA10" s="8">
        <v>2</v>
      </c>
      <c r="AB10" s="54" t="str" cm="1">
        <f t="array" ref="AB10">IF($AC10="","",INDEX($V$9:$V$171,SMALL(IF($W$9:$W$171=$AC10,ROW($V$9:$V$171)-ROW($V$9)+1),COUNTIFS($AC$9:AC10,AC10))))</f>
        <v>DEAPCAP</v>
      </c>
      <c r="AC10" s="55">
        <f>IF(ROWS($AC$9:AC10)&lt;=$AC$5,SMALL($W$9:$W$171,ROWS($AC$9:AC10)),"")</f>
        <v>-8.3720930232558152E-2</v>
      </c>
      <c r="AD10" s="56" t="str">
        <f t="shared" si="5"/>
        <v>DEAPCAP</v>
      </c>
      <c r="AE10" s="57">
        <f t="shared" ref="AE10:AE18" si="16">SMALL($W$9:$W$171,AA10)</f>
        <v>-8.3720930232558152E-2</v>
      </c>
      <c r="AF10" s="57"/>
      <c r="AG10" s="54" t="str" cm="1">
        <f t="array" ref="AG10">IF($AH10="","",INDEX($V$9:$V$171,SMALL(IF($W$9:$W$171=$AH10,ROW($V$9:$V$171)-ROW($V$9)+1),COUNTIFS($AH$9:AH10,AH10))))</f>
        <v>ZICHIS</v>
      </c>
      <c r="AH10" s="55">
        <f>IF(ROWS($AH$9:AH10)&lt;=$AH$5,LARGE($W$9:$W$171,ROWS($AH$9:AH10)),"")</f>
        <v>9.9067599067599044E-2</v>
      </c>
      <c r="AJ10" s="56" t="str">
        <f t="shared" si="6"/>
        <v>SOVRENINS</v>
      </c>
      <c r="AK10" s="57">
        <f t="shared" ref="AK10:AK18" si="17">SMALL($X$9:$X$171,AA10)</f>
        <v>-0.41361256544502611</v>
      </c>
      <c r="AM10" s="56" t="str">
        <f t="shared" si="7"/>
        <v>ZICHIS</v>
      </c>
      <c r="AN10" s="57">
        <f t="shared" si="8"/>
        <v>4.2099447513812152</v>
      </c>
      <c r="AP10" s="56" t="str">
        <f t="shared" si="9"/>
        <v>WEMABANK</v>
      </c>
      <c r="AQ10" s="58">
        <f t="shared" si="10"/>
        <v>111950654</v>
      </c>
      <c r="AR10" s="58"/>
      <c r="AS10" s="56" t="str">
        <f t="shared" si="11"/>
        <v>UBA</v>
      </c>
      <c r="AT10" s="59">
        <f t="shared" si="12"/>
        <v>5540720015.6999931</v>
      </c>
    </row>
    <row r="11" spans="2:46" x14ac:dyDescent="0.25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504574</v>
      </c>
      <c r="J11" s="62">
        <v>3967980.45</v>
      </c>
      <c r="K11" s="46">
        <v>0.15068493150684947</v>
      </c>
      <c r="L11" s="47"/>
      <c r="N11" s="48" t="str">
        <v>ACCESSCORP</v>
      </c>
      <c r="O11" s="49">
        <f t="shared" si="0"/>
        <v>25.9</v>
      </c>
      <c r="P11" s="50">
        <f>IF($T$8="change",ROUNDUP((T11*1),1)&amp;"%",IF($T$8="YTD",ROUNDUP((T11*100),0)&amp;"%",T11))</f>
        <v>54753741</v>
      </c>
      <c r="T11" s="51">
        <f t="shared" si="1"/>
        <v>54753741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504574</v>
      </c>
      <c r="Z11" s="53">
        <f t="shared" si="4"/>
        <v>3967980.45</v>
      </c>
      <c r="AA11" s="8">
        <v>3</v>
      </c>
      <c r="AB11" s="54" t="str" cm="1">
        <f t="array" ref="AB11">IF($AC11="","",INDEX($V$9:$V$171,SMALL(IF($W$9:$W$171=$AC11,ROW($V$9:$V$171)-ROW($V$9)+1),COUNTIFS($AC$9:AC11,AC11))))</f>
        <v>GTCO</v>
      </c>
      <c r="AC11" s="55">
        <f>IF(ROWS($AC$9:AC11)&lt;=$AC$5,SMALL($W$9:$W$171,ROWS($AC$9:AC11)),"")</f>
        <v>-8.1766506340183606E-2</v>
      </c>
      <c r="AD11" s="56" t="str">
        <f t="shared" si="5"/>
        <v>GTCO</v>
      </c>
      <c r="AE11" s="57">
        <f t="shared" si="16"/>
        <v>-8.1766506340183606E-2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9.7046413502109741E-2</v>
      </c>
      <c r="AJ11" s="56" t="str">
        <f t="shared" si="6"/>
        <v>SUNUASSUR</v>
      </c>
      <c r="AK11" s="57">
        <f t="shared" si="17"/>
        <v>-0.1836363636363636</v>
      </c>
      <c r="AM11" s="56" t="str">
        <f t="shared" si="7"/>
        <v>RTBRISCOE</v>
      </c>
      <c r="AN11" s="57">
        <f t="shared" si="8"/>
        <v>2.1999999999999997</v>
      </c>
      <c r="AP11" s="56" t="str">
        <f t="shared" si="9"/>
        <v>ACCESSCORP</v>
      </c>
      <c r="AQ11" s="58">
        <f t="shared" si="10"/>
        <v>54753741</v>
      </c>
      <c r="AR11" s="58"/>
      <c r="AS11" s="56" t="str">
        <f t="shared" si="11"/>
        <v>ZENITHBANK</v>
      </c>
      <c r="AT11" s="59">
        <f t="shared" si="12"/>
        <v>4081401282.6000028</v>
      </c>
    </row>
    <row r="12" spans="2:46" x14ac:dyDescent="0.25">
      <c r="B12" s="60" t="s">
        <v>28</v>
      </c>
      <c r="C12" s="41">
        <v>25.7</v>
      </c>
      <c r="D12" s="41">
        <v>26.1</v>
      </c>
      <c r="E12" s="41">
        <v>25.7</v>
      </c>
      <c r="F12" s="42">
        <v>25.9</v>
      </c>
      <c r="G12" s="43">
        <v>0.19999999999999929</v>
      </c>
      <c r="H12" s="43">
        <v>0.77821011673151474</v>
      </c>
      <c r="I12" s="44">
        <v>54753741</v>
      </c>
      <c r="J12" s="62">
        <v>1422593291.799999</v>
      </c>
      <c r="K12" s="46">
        <v>0.23333333333333317</v>
      </c>
      <c r="L12" s="47"/>
      <c r="N12" s="48" t="str">
        <v>ZENITHBANK</v>
      </c>
      <c r="O12" s="49">
        <f t="shared" si="0"/>
        <v>107.5</v>
      </c>
      <c r="P12" s="50">
        <f t="shared" ref="P12:P20" si="18">IF($T$8="change",ROUNDUP((T12*1),1)&amp;"%",IF($T$8="YTD",ROUNDUP((T12*100),0)&amp;"%",T12))</f>
        <v>38172491</v>
      </c>
      <c r="T12" s="51">
        <f t="shared" si="1"/>
        <v>38172491</v>
      </c>
      <c r="V12" s="7" t="str">
        <f t="shared" si="2"/>
        <v>ACCESSCORP</v>
      </c>
      <c r="W12" s="52">
        <f t="shared" si="14"/>
        <v>7.7821011673151474E-3</v>
      </c>
      <c r="X12" s="52">
        <f t="shared" si="15"/>
        <v>0.23333333333333317</v>
      </c>
      <c r="Y12" s="53">
        <f t="shared" si="3"/>
        <v>54753741</v>
      </c>
      <c r="Z12" s="53">
        <f t="shared" si="4"/>
        <v>1422593291.799999</v>
      </c>
      <c r="AA12" s="8">
        <v>4</v>
      </c>
      <c r="AB12" s="54" t="str" cm="1">
        <f t="array" ref="AB12">IF($AC12="","",INDEX($V$9:$V$171,SMALL(IF($W$9:$W$171=$AC12,ROW($V$9:$V$171)-ROW($V$9)+1),COUNTIFS($AC$9:AC12,AC12))))</f>
        <v>INTENEGINS</v>
      </c>
      <c r="AC12" s="55">
        <f>IF(ROWS($AC$9:AC12)&lt;=$AC$5,SMALL($W$9:$W$171,ROWS($AC$9:AC12)),"")</f>
        <v>-7.6666666666666661E-2</v>
      </c>
      <c r="AD12" s="56" t="str">
        <f t="shared" si="5"/>
        <v>INTENEGINS</v>
      </c>
      <c r="AE12" s="57">
        <f t="shared" si="16"/>
        <v>-7.6666666666666661E-2</v>
      </c>
      <c r="AF12" s="57"/>
      <c r="AG12" s="54" t="str" cm="1">
        <f t="array" ref="AG12">IF($AH12="","",INDEX($V$9:$V$171,SMALL(IF($W$9:$W$171=$AH12,ROW($V$9:$V$171)-ROW($V$9)+1),COUNTIFS($AH$9:AH12,AH12))))</f>
        <v>PREMPAINTS</v>
      </c>
      <c r="AH12" s="55">
        <f>IF(ROWS($AH$9:AH12)&lt;=$AH$5,LARGE($W$9:$W$171,ROWS($AH$9:AH12)),"")</f>
        <v>9.6153846153846173E-2</v>
      </c>
      <c r="AJ12" s="56" t="str">
        <f t="shared" si="6"/>
        <v>ELLAHLAKES</v>
      </c>
      <c r="AK12" s="57">
        <f t="shared" si="17"/>
        <v>-0.11567164179104483</v>
      </c>
      <c r="AM12" s="56" t="str">
        <f t="shared" si="7"/>
        <v>SCOA</v>
      </c>
      <c r="AN12" s="57">
        <f t="shared" si="8"/>
        <v>2.1901408450704225</v>
      </c>
      <c r="AP12" s="56" t="str">
        <f t="shared" si="9"/>
        <v>ZENITHBANK</v>
      </c>
      <c r="AQ12" s="58">
        <f t="shared" si="10"/>
        <v>38172491</v>
      </c>
      <c r="AR12" s="58"/>
      <c r="AS12" s="56" t="str">
        <f t="shared" si="11"/>
        <v>GTCO</v>
      </c>
      <c r="AT12" s="59">
        <f t="shared" si="12"/>
        <v>3586160353.6000018</v>
      </c>
    </row>
    <row r="13" spans="2:46" x14ac:dyDescent="0.25">
      <c r="B13" s="60" t="s">
        <v>29</v>
      </c>
      <c r="C13" s="41">
        <v>14.75</v>
      </c>
      <c r="D13" s="61">
        <v>15.2</v>
      </c>
      <c r="E13" s="61">
        <v>14.35</v>
      </c>
      <c r="F13" s="42">
        <v>14.35</v>
      </c>
      <c r="G13" s="43">
        <v>-0.40000000000000036</v>
      </c>
      <c r="H13" s="43">
        <v>-2.7118644067796636</v>
      </c>
      <c r="I13" s="44">
        <v>2247528</v>
      </c>
      <c r="J13" s="62">
        <v>33410733.800000001</v>
      </c>
      <c r="K13" s="46">
        <v>-3.0405405405405483E-2</v>
      </c>
      <c r="L13" s="47"/>
      <c r="N13" s="48" t="str">
        <v>ZICHIS</v>
      </c>
      <c r="O13" s="49">
        <f t="shared" si="0"/>
        <v>9.43</v>
      </c>
      <c r="P13" s="50">
        <f>IF($T$8="change",ROUNDUP((T13*1),1)&amp;"%",IF($T$8="YTD",ROUNDUP((T13*100),0)&amp;"%",T13))</f>
        <v>32208827</v>
      </c>
      <c r="T13" s="51">
        <f t="shared" si="1"/>
        <v>32208827</v>
      </c>
      <c r="V13" s="7" t="str">
        <f t="shared" si="2"/>
        <v>AFRIPRUD</v>
      </c>
      <c r="W13" s="52">
        <f t="shared" si="14"/>
        <v>-2.7118644067796637E-2</v>
      </c>
      <c r="X13" s="52">
        <f t="shared" si="15"/>
        <v>-3.0405405405405483E-2</v>
      </c>
      <c r="Y13" s="53">
        <f t="shared" si="3"/>
        <v>2247528</v>
      </c>
      <c r="Z13" s="53">
        <f t="shared" si="4"/>
        <v>33410733.800000001</v>
      </c>
      <c r="AA13" s="8">
        <v>5</v>
      </c>
      <c r="AB13" s="54" t="str" cm="1">
        <f t="array" ref="AB13">IF($AC13="","",INDEX($V$9:$V$171,SMALL(IF($W$9:$W$171=$AC13,ROW($V$9:$V$171)-ROW($V$9)+1),COUNTIFS($AC$9:AC13,AC13))))</f>
        <v>NB</v>
      </c>
      <c r="AC13" s="55">
        <f>IF(ROWS($AC$9:AC13)&lt;=$AC$5,SMALL($W$9:$W$171,ROWS($AC$9:AC13)),"")</f>
        <v>-7.2847682119205295E-2</v>
      </c>
      <c r="AD13" s="56" t="str">
        <f t="shared" si="5"/>
        <v>NB</v>
      </c>
      <c r="AE13" s="57">
        <f t="shared" si="16"/>
        <v>-7.2847682119205295E-2</v>
      </c>
      <c r="AF13" s="57"/>
      <c r="AG13" s="54" t="str" cm="1">
        <f t="array" ref="AG13">IF($AH13="","",INDEX($V$9:$V$171,SMALL(IF($W$9:$W$171=$AH13,ROW($V$9:$V$171)-ROW($V$9)+1),COUNTIFS($AH$9:AH13,AH13))))</f>
        <v>FTGINSURE</v>
      </c>
      <c r="AH13" s="55">
        <f>IF(ROWS($AH$9:AH13)&lt;=$AH$5,LARGE($W$9:$W$171,ROWS($AH$9:AH13)),"")</f>
        <v>9.4488188976377854E-2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DEAPCAP</v>
      </c>
      <c r="AN13" s="57">
        <f t="shared" si="8"/>
        <v>2.1105263157894738</v>
      </c>
      <c r="AP13" s="56" t="str">
        <f t="shared" si="9"/>
        <v>ZICHIS</v>
      </c>
      <c r="AQ13" s="58">
        <f t="shared" si="10"/>
        <v>32208827</v>
      </c>
      <c r="AR13" s="58"/>
      <c r="AS13" s="56" t="str">
        <f t="shared" si="11"/>
        <v>DANGCEM</v>
      </c>
      <c r="AT13" s="59">
        <f t="shared" si="12"/>
        <v>3292751309.2000489</v>
      </c>
    </row>
    <row r="14" spans="2:46" x14ac:dyDescent="0.25">
      <c r="B14" s="60" t="s">
        <v>30</v>
      </c>
      <c r="C14" s="41">
        <v>4.1399999999999997</v>
      </c>
      <c r="D14" s="41">
        <v>4.2300000000000004</v>
      </c>
      <c r="E14" s="41">
        <v>4.01</v>
      </c>
      <c r="F14" s="42">
        <v>4.05</v>
      </c>
      <c r="G14" s="43">
        <v>-8.9999999999999858E-2</v>
      </c>
      <c r="H14" s="43">
        <v>-2.1739130434782576</v>
      </c>
      <c r="I14" s="44">
        <v>19793822</v>
      </c>
      <c r="J14" s="62">
        <v>81143423.719999999</v>
      </c>
      <c r="K14" s="46">
        <v>6.8601583113456321E-2</v>
      </c>
      <c r="L14" s="47"/>
      <c r="N14" s="48" t="str">
        <v>GTCO</v>
      </c>
      <c r="O14" s="49">
        <f t="shared" si="0"/>
        <v>105</v>
      </c>
      <c r="P14" s="50">
        <f t="shared" ref="P14:P22" si="19">IF($T$8="change",ROUNDUP((T14*1),1)&amp;"%",IF($T$8="YTD",ROUNDUP((T14*100),0)&amp;"%",T14))</f>
        <v>31100383</v>
      </c>
      <c r="T14" s="51">
        <f t="shared" si="1"/>
        <v>31100383</v>
      </c>
      <c r="V14" s="7" t="str">
        <f t="shared" si="2"/>
        <v>AIICO</v>
      </c>
      <c r="W14" s="52">
        <f t="shared" si="14"/>
        <v>-2.1739130434782577E-2</v>
      </c>
      <c r="X14" s="52">
        <f t="shared" si="15"/>
        <v>6.8601583113456321E-2</v>
      </c>
      <c r="Y14" s="53">
        <f t="shared" si="3"/>
        <v>19793822</v>
      </c>
      <c r="Z14" s="53">
        <f t="shared" si="4"/>
        <v>81143423.719999999</v>
      </c>
      <c r="AA14" s="8">
        <v>6</v>
      </c>
      <c r="AB14" s="54" t="str" cm="1">
        <f t="array" ref="AB14">IF($AC14="","",INDEX($V$9:$V$171,SMALL(IF($W$9:$W$171=$AC14,ROW($V$9:$V$171)-ROW($V$9)+1),COUNTIFS($AC$9:AC14,AC14))))</f>
        <v>GUINEAINS</v>
      </c>
      <c r="AC14" s="55">
        <f>IF(ROWS($AC$9:AC14)&lt;=$AC$5,SMALL($W$9:$W$171,ROWS($AC$9:AC14)),"")</f>
        <v>-6.7669172932330879E-2</v>
      </c>
      <c r="AD14" s="56" t="str">
        <f t="shared" si="5"/>
        <v>GUINEAINS</v>
      </c>
      <c r="AE14" s="57">
        <f t="shared" si="16"/>
        <v>-6.7669172932330879E-2</v>
      </c>
      <c r="AF14" s="57"/>
      <c r="AG14" s="54" t="str" cm="1">
        <f t="array" ref="AG14">IF($AH14="","",INDEX($V$9:$V$171,SMALL(IF($W$9:$W$171=$AH14,ROW($V$9:$V$171)-ROW($V$9)+1),COUNTIFS($AH$9:AH14,AH14))))</f>
        <v>SOVRENINS</v>
      </c>
      <c r="AH14" s="55">
        <f>IF(ROWS($AH$9:AH14)&lt;=$AH$5,LARGE($W$9:$W$171,ROWS($AH$9:AH14)),"")</f>
        <v>8.7378640776699101E-2</v>
      </c>
      <c r="AJ14" s="56" t="str">
        <f t="shared" si="6"/>
        <v>ENAMELWA</v>
      </c>
      <c r="AK14" s="57">
        <f t="shared" si="17"/>
        <v>-8.6419753086419804E-2</v>
      </c>
      <c r="AM14" s="56" t="str">
        <f t="shared" si="7"/>
        <v>REDSTAREX</v>
      </c>
      <c r="AN14" s="57">
        <f t="shared" si="8"/>
        <v>1.9540229885057472</v>
      </c>
      <c r="AP14" s="56" t="str">
        <f t="shared" si="9"/>
        <v>GTCO</v>
      </c>
      <c r="AQ14" s="58">
        <f t="shared" si="10"/>
        <v>31100383</v>
      </c>
      <c r="AR14" s="58"/>
      <c r="AS14" s="56" t="str">
        <f t="shared" si="11"/>
        <v>WEMABANK</v>
      </c>
      <c r="AT14" s="59">
        <f t="shared" si="12"/>
        <v>2917366133.9500008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179</v>
      </c>
      <c r="J15" s="62">
        <v>446963</v>
      </c>
      <c r="K15" s="46">
        <v>0</v>
      </c>
      <c r="L15" s="47"/>
      <c r="N15" s="48" t="str">
        <v>FCMB</v>
      </c>
      <c r="O15" s="49">
        <f t="shared" si="0"/>
        <v>12.9</v>
      </c>
      <c r="P15" s="50">
        <f>IF($T$8="change",ROUNDUP((T15*1),1)&amp;"%",IF($T$8="YTD",ROUNDUP((T15*100),0)&amp;"%",T15))</f>
        <v>26090770</v>
      </c>
      <c r="T15" s="51">
        <f t="shared" si="1"/>
        <v>26090770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179</v>
      </c>
      <c r="Z15" s="53">
        <f t="shared" si="4"/>
        <v>446963</v>
      </c>
      <c r="AA15" s="8">
        <v>7</v>
      </c>
      <c r="AB15" s="54" t="str" cm="1">
        <f t="array" ref="AB15">IF($AC15="","",INDEX($V$9:$V$171,SMALL(IF($W$9:$W$171=$AC15,ROW($V$9:$V$171)-ROW($V$9)+1),COUNTIFS($AC$9:AC15,AC15))))</f>
        <v>MTNN</v>
      </c>
      <c r="AC15" s="55">
        <f>IF(ROWS($AC$9:AC15)&lt;=$AC$5,SMALL($W$9:$W$171,ROWS($AC$9:AC15)),"")</f>
        <v>-6.464379947229551E-2</v>
      </c>
      <c r="AD15" s="56" t="str">
        <f t="shared" si="5"/>
        <v>MTNN</v>
      </c>
      <c r="AE15" s="57">
        <f t="shared" si="16"/>
        <v>-6.464379947229551E-2</v>
      </c>
      <c r="AF15" s="57"/>
      <c r="AG15" s="54" t="str" cm="1">
        <f t="array" ref="AG15">IF($AH15="","",INDEX($V$9:$V$171,SMALL(IF($W$9:$W$171=$AH15,ROW($V$9:$V$171)-ROW($V$9)+1),COUNTIFS($AH$9:AH15,AH15))))</f>
        <v>DAARCOMM</v>
      </c>
      <c r="AH15" s="55">
        <f>IF(ROWS($AH$9:AH15)&lt;=$AH$5,LARGE($W$9:$W$171,ROWS($AH$9:AH15)),"")</f>
        <v>8.6486486486486325E-2</v>
      </c>
      <c r="AJ15" s="56" t="str">
        <f t="shared" si="6"/>
        <v>LASACO</v>
      </c>
      <c r="AK15" s="57">
        <f t="shared" si="17"/>
        <v>-7.3469387755102145E-2</v>
      </c>
      <c r="AM15" s="56" t="str">
        <f t="shared" si="7"/>
        <v>NCR</v>
      </c>
      <c r="AN15" s="57">
        <f t="shared" si="8"/>
        <v>1.7372764786795045</v>
      </c>
      <c r="AP15" s="56" t="str">
        <f t="shared" si="9"/>
        <v>FCMB</v>
      </c>
      <c r="AQ15" s="58">
        <f t="shared" si="10"/>
        <v>26090770</v>
      </c>
      <c r="AR15" s="58"/>
      <c r="AS15" s="56" t="str">
        <f t="shared" si="11"/>
        <v>WAPCO</v>
      </c>
      <c r="AT15" s="59">
        <f t="shared" si="12"/>
        <v>2241842060.2000008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68909</v>
      </c>
      <c r="J16" s="62">
        <v>872132.75</v>
      </c>
      <c r="K16" s="46">
        <v>-0.41801385681293302</v>
      </c>
      <c r="L16" s="47"/>
      <c r="N16" s="48" t="str">
        <v>MTNN</v>
      </c>
      <c r="O16" s="49">
        <f t="shared" si="0"/>
        <v>709</v>
      </c>
      <c r="P16" s="50">
        <f t="shared" ref="P16:P24" si="20">IF($T$8="change",ROUNDUP((T16*1),1)&amp;"%",IF($T$8="YTD",ROUNDUP((T16*100),0)&amp;"%",T16))</f>
        <v>24588685</v>
      </c>
      <c r="T16" s="51">
        <f t="shared" si="1"/>
        <v>24588685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68909</v>
      </c>
      <c r="Z16" s="53">
        <f t="shared" si="4"/>
        <v>872132.75</v>
      </c>
      <c r="AA16" s="8">
        <v>8</v>
      </c>
      <c r="AB16" s="54" t="str" cm="1">
        <f t="array" ref="AB16">IF($AC16="","",INDEX($V$9:$V$171,SMALL(IF($W$9:$W$171=$AC16,ROW($V$9:$V$171)-ROW($V$9)+1),COUNTIFS($AC$9:AC16,AC16))))</f>
        <v>PRESTIGE</v>
      </c>
      <c r="AC16" s="55">
        <f>IF(ROWS($AC$9:AC16)&lt;=$AC$5,SMALL($W$9:$W$171,ROWS($AC$9:AC16)),"")</f>
        <v>-4.2424242424242337E-2</v>
      </c>
      <c r="AD16" s="56" t="str">
        <f t="shared" si="5"/>
        <v>PRESTIGE</v>
      </c>
      <c r="AE16" s="57">
        <f t="shared" si="16"/>
        <v>-4.2424242424242337E-2</v>
      </c>
      <c r="AF16" s="57"/>
      <c r="AG16" s="54" t="str" cm="1">
        <f t="array" ref="AG16">IF($AH16="","",INDEX($V$9:$V$171,SMALL(IF($W$9:$W$171=$AH16,ROW($V$9:$V$171)-ROW($V$9)+1),COUNTIFS($AH$9:AH16,AH16))))</f>
        <v>MORISON</v>
      </c>
      <c r="AH16" s="55">
        <f>IF(ROWS($AH$9:AH16)&lt;=$AH$5,LARGE($W$9:$W$171,ROWS($AH$9:AH16)),"")</f>
        <v>8.5556577736890668E-2</v>
      </c>
      <c r="AJ16" s="56" t="str">
        <f t="shared" si="6"/>
        <v>NB</v>
      </c>
      <c r="AK16" s="57">
        <f t="shared" si="17"/>
        <v>-7.038512616201853E-2</v>
      </c>
      <c r="AM16" s="56" t="str">
        <f t="shared" si="7"/>
        <v>INFINITY</v>
      </c>
      <c r="AN16" s="57">
        <f t="shared" si="8"/>
        <v>1.7142857142857144</v>
      </c>
      <c r="AP16" s="56" t="str">
        <f t="shared" si="9"/>
        <v>MTNN</v>
      </c>
      <c r="AQ16" s="58">
        <f t="shared" si="10"/>
        <v>24588685</v>
      </c>
      <c r="AR16" s="58"/>
      <c r="AS16" s="56" t="str">
        <f t="shared" si="11"/>
        <v>ARADEL</v>
      </c>
      <c r="AT16" s="59">
        <f t="shared" si="12"/>
        <v>2030107986.2999971</v>
      </c>
    </row>
    <row r="17" spans="2:46" x14ac:dyDescent="0.25">
      <c r="B17" s="60" t="s">
        <v>33</v>
      </c>
      <c r="C17" s="41">
        <v>1210.3</v>
      </c>
      <c r="D17" s="41">
        <v>1210.3</v>
      </c>
      <c r="E17" s="41">
        <v>1210.3</v>
      </c>
      <c r="F17" s="42">
        <v>1210.3</v>
      </c>
      <c r="G17" s="43">
        <v>0</v>
      </c>
      <c r="H17" s="43">
        <v>0</v>
      </c>
      <c r="I17" s="44">
        <v>1675750</v>
      </c>
      <c r="J17" s="62">
        <v>2030107986.2999971</v>
      </c>
      <c r="K17" s="46">
        <v>0.80641791044776112</v>
      </c>
      <c r="L17" s="47"/>
      <c r="N17" s="48" t="str">
        <v>CHAMS</v>
      </c>
      <c r="O17" s="49">
        <f t="shared" si="0"/>
        <v>4</v>
      </c>
      <c r="P17" s="50">
        <f t="shared" si="20"/>
        <v>21347258</v>
      </c>
      <c r="T17" s="51">
        <f t="shared" si="1"/>
        <v>21347258</v>
      </c>
      <c r="V17" s="7" t="str">
        <f t="shared" si="2"/>
        <v>ARADEL</v>
      </c>
      <c r="W17" s="52">
        <f t="shared" si="14"/>
        <v>0</v>
      </c>
      <c r="X17" s="52">
        <f t="shared" si="15"/>
        <v>0.80641791044776112</v>
      </c>
      <c r="Y17" s="53">
        <f t="shared" si="3"/>
        <v>1675750</v>
      </c>
      <c r="Z17" s="53">
        <f t="shared" si="4"/>
        <v>2030107986.2999971</v>
      </c>
      <c r="AA17" s="8">
        <v>9</v>
      </c>
      <c r="AB17" s="54" t="str" cm="1">
        <f t="array" ref="AB17">IF($AC17="","",INDEX($V$9:$V$171,SMALL(IF($W$9:$W$171=$AC17,ROW($V$9:$V$171)-ROW($V$9)+1),COUNTIFS($AC$9:AC17,AC17))))</f>
        <v>WEMABANK</v>
      </c>
      <c r="AC17" s="55">
        <f>IF(ROWS($AC$9:AC17)&lt;=$AC$5,SMALL($W$9:$W$171,ROWS($AC$9:AC17)),"")</f>
        <v>-3.3333333333333277E-2</v>
      </c>
      <c r="AD17" s="56" t="str">
        <f t="shared" si="5"/>
        <v>WEMABANK</v>
      </c>
      <c r="AE17" s="57">
        <f t="shared" si="16"/>
        <v>-3.3333333333333277E-2</v>
      </c>
      <c r="AF17" s="57"/>
      <c r="AG17" s="54" t="str" cm="1">
        <f t="array" ref="AG17">IF($AH17="","",INDEX($V$9:$V$171,SMALL(IF($W$9:$W$171=$AH17,ROW($V$9:$V$171)-ROW($V$9)+1),COUNTIFS($AH$9:AH17,AH17))))</f>
        <v>NSLTECH</v>
      </c>
      <c r="AH17" s="55">
        <f>IF(ROWS($AH$9:AH17)&lt;=$AH$5,LARGE($W$9:$W$171,ROWS($AH$9:AH17)),"")</f>
        <v>7.5757575757575649E-2</v>
      </c>
      <c r="AJ17" s="56" t="str">
        <f t="shared" si="6"/>
        <v>IKEJAHOTEL</v>
      </c>
      <c r="AK17" s="57">
        <f t="shared" si="17"/>
        <v>-6.9212410501193311E-2</v>
      </c>
      <c r="AM17" s="56" t="str">
        <f t="shared" si="7"/>
        <v>JOHNHOLT</v>
      </c>
      <c r="AN17" s="57">
        <f t="shared" si="8"/>
        <v>1.6530612244897958</v>
      </c>
      <c r="AP17" s="56" t="str">
        <f t="shared" si="9"/>
        <v>CHAMS</v>
      </c>
      <c r="AQ17" s="58">
        <f t="shared" si="10"/>
        <v>21347258</v>
      </c>
      <c r="AR17" s="58"/>
      <c r="AS17" s="56" t="str">
        <f t="shared" si="11"/>
        <v>NB</v>
      </c>
      <c r="AT17" s="59">
        <f t="shared" si="12"/>
        <v>1434506864.999999</v>
      </c>
    </row>
    <row r="18" spans="2:46" x14ac:dyDescent="0.25">
      <c r="B18" s="60" t="s">
        <v>34</v>
      </c>
      <c r="C18" s="41">
        <v>4.45</v>
      </c>
      <c r="D18" s="41">
        <v>4.45</v>
      </c>
      <c r="E18" s="41">
        <v>4.45</v>
      </c>
      <c r="F18" s="42">
        <v>4.45</v>
      </c>
      <c r="G18" s="43">
        <v>0</v>
      </c>
      <c r="H18" s="43">
        <v>0</v>
      </c>
      <c r="I18" s="44">
        <v>408002</v>
      </c>
      <c r="J18" s="62">
        <v>1727947.77</v>
      </c>
      <c r="K18" s="46">
        <v>4.705882352941182E-2</v>
      </c>
      <c r="L18" s="47"/>
      <c r="N18" s="48" t="str">
        <v>JAPAULGOLD</v>
      </c>
      <c r="O18" s="49">
        <f t="shared" si="0"/>
        <v>3.59</v>
      </c>
      <c r="P18" s="50">
        <f t="shared" si="20"/>
        <v>20954785</v>
      </c>
      <c r="T18" s="51">
        <f t="shared" si="1"/>
        <v>20954785</v>
      </c>
      <c r="V18" s="7" t="str">
        <f t="shared" si="2"/>
        <v>AUSTINLAZ</v>
      </c>
      <c r="W18" s="52">
        <f t="shared" si="14"/>
        <v>0</v>
      </c>
      <c r="X18" s="52">
        <f t="shared" si="15"/>
        <v>4.705882352941182E-2</v>
      </c>
      <c r="Y18" s="53">
        <f t="shared" si="3"/>
        <v>408002</v>
      </c>
      <c r="Z18" s="53">
        <f t="shared" si="4"/>
        <v>1727947.77</v>
      </c>
      <c r="AA18" s="8">
        <v>10</v>
      </c>
      <c r="AB18" s="54" t="str" cm="1">
        <f t="array" ref="AB18">IF($AC18="","",INDEX($V$9:$V$171,SMALL(IF($W$9:$W$171=$AC18,ROW($V$9:$V$171)-ROW($V$9)+1),COUNTIFS($AC$9:AC18,AC18))))</f>
        <v>INTBREW</v>
      </c>
      <c r="AC18" s="55">
        <f>IF(ROWS($AC$9:AC18)&lt;=$AC$5,SMALL($W$9:$W$171,ROWS($AC$9:AC18)),"")</f>
        <v>-3.2028469750889757E-2</v>
      </c>
      <c r="AD18" s="56" t="str">
        <f t="shared" si="5"/>
        <v>INTBREW</v>
      </c>
      <c r="AE18" s="57">
        <f t="shared" si="16"/>
        <v>-3.2028469750889757E-2</v>
      </c>
      <c r="AF18" s="57"/>
      <c r="AG18" s="54" t="str" cm="1">
        <f t="array" ref="AG18">IF($AH18="","",INDEX($V$9:$V$171,SMALL(IF($W$9:$W$171=$AH18,ROW($V$9:$V$171)-ROW($V$9)+1),COUNTIFS($AH$9:AH18,AH18))))</f>
        <v>OANDO</v>
      </c>
      <c r="AH18" s="55">
        <f>IF(ROWS($AH$9:AH18)&lt;=$AH$5,LARGE($W$9:$W$171,ROWS($AH$9:AH18)),"")</f>
        <v>6.0445387062566309E-2</v>
      </c>
      <c r="AJ18" s="56" t="str">
        <f t="shared" si="6"/>
        <v>GUINEAINS</v>
      </c>
      <c r="AK18" s="57">
        <f t="shared" si="17"/>
        <v>-6.7669172932330879E-2</v>
      </c>
      <c r="AM18" s="56" t="str">
        <f t="shared" si="7"/>
        <v>NGXGROUP</v>
      </c>
      <c r="AN18" s="57">
        <f t="shared" si="8"/>
        <v>1.5714285714285716</v>
      </c>
      <c r="AP18" s="56" t="str">
        <f t="shared" si="9"/>
        <v>JAPAULGOLD</v>
      </c>
      <c r="AQ18" s="58">
        <f t="shared" si="10"/>
        <v>20954785</v>
      </c>
      <c r="AR18" s="58"/>
      <c r="AS18" s="56" t="str">
        <f t="shared" si="11"/>
        <v>ACCESSCORP</v>
      </c>
      <c r="AT18" s="59">
        <f t="shared" si="12"/>
        <v>1422593291.799999</v>
      </c>
    </row>
    <row r="19" spans="2:46" x14ac:dyDescent="0.25">
      <c r="B19" s="60" t="s">
        <v>35</v>
      </c>
      <c r="C19" s="41">
        <v>71.8</v>
      </c>
      <c r="D19" s="41">
        <v>75.900000000000006</v>
      </c>
      <c r="E19" s="41">
        <v>75.900000000000006</v>
      </c>
      <c r="F19" s="42">
        <v>75.900000000000006</v>
      </c>
      <c r="G19" s="43">
        <v>4.1000000000000085</v>
      </c>
      <c r="H19" s="43">
        <v>5.7103064066852491</v>
      </c>
      <c r="I19" s="44">
        <v>503503</v>
      </c>
      <c r="J19" s="62">
        <v>36450397.25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5.7103064066852491E-2</v>
      </c>
      <c r="X19" s="52">
        <f t="shared" si="15"/>
        <v>0.58125000000000004</v>
      </c>
      <c r="Y19" s="53">
        <f t="shared" si="3"/>
        <v>503503</v>
      </c>
      <c r="Z19" s="53">
        <f t="shared" si="4"/>
        <v>36450397.25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115022</v>
      </c>
      <c r="J20" s="62">
        <v>56417610.399999999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115022</v>
      </c>
      <c r="Z20" s="53">
        <f t="shared" si="4"/>
        <v>56417610.399999999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1738895</v>
      </c>
      <c r="J21" s="62">
        <v>515767097.29999799</v>
      </c>
      <c r="K21" s="46">
        <v>0.83025210084033607</v>
      </c>
      <c r="L21" s="47"/>
      <c r="N21" s="65">
        <f>COUNTIF($H$9:$H$292,"&gt;0.00")</f>
        <v>43</v>
      </c>
      <c r="O21" s="65">
        <f>COUNTIF($H$9:$H$298,"&lt;0.00")</f>
        <v>23</v>
      </c>
      <c r="P21" s="65">
        <f>COUNTIF($H$9:$H$262,"=0.00")</f>
        <v>66</v>
      </c>
      <c r="Q21" s="66">
        <f>N21/O21</f>
        <v>1.8695652173913044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1738895</v>
      </c>
      <c r="Z21" s="53">
        <f t="shared" si="4"/>
        <v>515767097.29999799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312051</v>
      </c>
      <c r="J22" s="62">
        <v>247877834.199999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312051</v>
      </c>
      <c r="Z22" s="53">
        <f t="shared" si="4"/>
        <v>247877834.199999</v>
      </c>
      <c r="AG22" s="57"/>
      <c r="AH22" s="57"/>
      <c r="AI22" s="67"/>
    </row>
    <row r="23" spans="2:46" x14ac:dyDescent="0.25">
      <c r="B23" s="60" t="s">
        <v>43</v>
      </c>
      <c r="C23" s="41">
        <v>69.95</v>
      </c>
      <c r="D23" s="61">
        <v>69.95</v>
      </c>
      <c r="E23" s="61">
        <v>69.95</v>
      </c>
      <c r="F23" s="42">
        <v>69.95</v>
      </c>
      <c r="G23" s="43">
        <v>0</v>
      </c>
      <c r="H23" s="43">
        <v>0</v>
      </c>
      <c r="I23" s="44">
        <v>1030284</v>
      </c>
      <c r="J23" s="62">
        <v>71292507.650000006</v>
      </c>
      <c r="K23" s="46">
        <v>0.167779632721202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0</v>
      </c>
      <c r="X23" s="52">
        <f t="shared" si="15"/>
        <v>0.167779632721202</v>
      </c>
      <c r="Y23" s="53">
        <f t="shared" si="3"/>
        <v>1030284</v>
      </c>
      <c r="Z23" s="53">
        <f t="shared" si="4"/>
        <v>71292507.650000006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263463</v>
      </c>
      <c r="J24" s="62">
        <v>23899914.199999999</v>
      </c>
      <c r="K24" s="46">
        <v>0.43478260869565211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263463</v>
      </c>
      <c r="Z24" s="53">
        <f t="shared" si="4"/>
        <v>23899914.199999999</v>
      </c>
      <c r="AG24" s="57"/>
      <c r="AH24" s="57"/>
      <c r="AI24" s="67"/>
    </row>
    <row r="25" spans="2:46" x14ac:dyDescent="0.25">
      <c r="B25" s="60" t="s">
        <v>46</v>
      </c>
      <c r="C25" s="41">
        <v>6.3</v>
      </c>
      <c r="D25" s="41">
        <v>6.3</v>
      </c>
      <c r="E25" s="41">
        <v>6.3</v>
      </c>
      <c r="F25" s="42">
        <v>6.3</v>
      </c>
      <c r="G25" s="43">
        <v>0</v>
      </c>
      <c r="H25" s="43">
        <v>0</v>
      </c>
      <c r="I25" s="44">
        <v>1249753</v>
      </c>
      <c r="J25" s="62">
        <v>7750075</v>
      </c>
      <c r="K25" s="46">
        <v>0.16666666666666652</v>
      </c>
      <c r="L25" s="47"/>
      <c r="V25" s="7" t="str">
        <f t="shared" si="2"/>
        <v>CAVERTON</v>
      </c>
      <c r="W25" s="52">
        <f t="shared" si="14"/>
        <v>0</v>
      </c>
      <c r="X25" s="52">
        <f t="shared" si="15"/>
        <v>0.16666666666666652</v>
      </c>
      <c r="Y25" s="53">
        <f t="shared" si="3"/>
        <v>1249753</v>
      </c>
      <c r="Z25" s="53">
        <f t="shared" si="4"/>
        <v>7750075</v>
      </c>
      <c r="AG25" s="57"/>
      <c r="AH25" s="57"/>
      <c r="AI25" s="67"/>
    </row>
    <row r="26" spans="2:46" x14ac:dyDescent="0.25">
      <c r="B26" s="60" t="s">
        <v>47</v>
      </c>
      <c r="C26" s="41">
        <v>16.25</v>
      </c>
      <c r="D26" s="61">
        <v>16.3</v>
      </c>
      <c r="E26" s="61">
        <v>16.3</v>
      </c>
      <c r="F26" s="42">
        <v>16.3</v>
      </c>
      <c r="G26" s="43">
        <v>5.0000000000000711E-2</v>
      </c>
      <c r="H26" s="43">
        <v>0.30769230769231209</v>
      </c>
      <c r="I26" s="44">
        <v>873956</v>
      </c>
      <c r="J26" s="62">
        <v>14013812.85</v>
      </c>
      <c r="K26" s="46">
        <v>0.16428571428571437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3.0769230769231212E-3</v>
      </c>
      <c r="X26" s="52">
        <f t="shared" si="15"/>
        <v>0.16428571428571437</v>
      </c>
      <c r="Y26" s="53">
        <f t="shared" si="3"/>
        <v>873956</v>
      </c>
      <c r="Z26" s="53">
        <f t="shared" si="4"/>
        <v>14013812.85</v>
      </c>
      <c r="AG26" s="57"/>
      <c r="AH26" s="57"/>
      <c r="AI26" s="67"/>
    </row>
    <row r="27" spans="2:46" x14ac:dyDescent="0.25">
      <c r="B27" s="60" t="s">
        <v>48</v>
      </c>
      <c r="C27" s="41">
        <v>4.0199999999999996</v>
      </c>
      <c r="D27" s="61">
        <v>4.2</v>
      </c>
      <c r="E27" s="61">
        <v>3.81</v>
      </c>
      <c r="F27" s="42">
        <v>4</v>
      </c>
      <c r="G27" s="43">
        <v>-1.9999999999999574E-2</v>
      </c>
      <c r="H27" s="43">
        <v>-0.49751243781093468</v>
      </c>
      <c r="I27" s="44">
        <v>21347258</v>
      </c>
      <c r="J27" s="62">
        <v>85911721.939999998</v>
      </c>
      <c r="K27" s="46">
        <v>2.5641025641025772E-2</v>
      </c>
      <c r="L27" s="47"/>
      <c r="V27" s="7" t="str">
        <f t="shared" si="2"/>
        <v>CHAMS</v>
      </c>
      <c r="W27" s="52">
        <f t="shared" si="14"/>
        <v>-4.9751243781093468E-3</v>
      </c>
      <c r="X27" s="52">
        <f t="shared" si="15"/>
        <v>2.5641025641025772E-2</v>
      </c>
      <c r="Y27" s="53">
        <f t="shared" si="3"/>
        <v>21347258</v>
      </c>
      <c r="Z27" s="53">
        <f t="shared" si="4"/>
        <v>85911721.939999998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38016</v>
      </c>
      <c r="J28" s="62">
        <v>471153.4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38016</v>
      </c>
      <c r="Z28" s="53">
        <f t="shared" si="4"/>
        <v>471153.4</v>
      </c>
      <c r="AG28" s="57"/>
      <c r="AH28" s="57"/>
      <c r="AI28" s="67"/>
    </row>
    <row r="29" spans="2:46" x14ac:dyDescent="0.25">
      <c r="B29" s="60" t="s">
        <v>50</v>
      </c>
      <c r="C29" s="41">
        <v>6.95</v>
      </c>
      <c r="D29" s="41">
        <v>6.95</v>
      </c>
      <c r="E29" s="41">
        <v>6.95</v>
      </c>
      <c r="F29" s="42">
        <v>6.95</v>
      </c>
      <c r="G29" s="43">
        <v>0</v>
      </c>
      <c r="H29" s="43">
        <v>0</v>
      </c>
      <c r="I29" s="44">
        <v>920541</v>
      </c>
      <c r="J29" s="62">
        <v>6144432.2000000002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1.4598540145985384E-2</v>
      </c>
      <c r="Y29" s="53">
        <f t="shared" si="3"/>
        <v>920541</v>
      </c>
      <c r="Z29" s="53">
        <f t="shared" si="4"/>
        <v>6144432.2000000002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22051</v>
      </c>
      <c r="J30" s="62">
        <v>2475121.6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22051</v>
      </c>
      <c r="Z30" s="53">
        <f t="shared" si="4"/>
        <v>2475121.6</v>
      </c>
      <c r="AG30" s="57"/>
      <c r="AH30" s="57"/>
      <c r="AI30" s="67"/>
    </row>
    <row r="31" spans="2:46" x14ac:dyDescent="0.25">
      <c r="B31" s="60" t="s">
        <v>52</v>
      </c>
      <c r="C31" s="41">
        <v>4.9800000000000004</v>
      </c>
      <c r="D31" s="41">
        <v>4.5</v>
      </c>
      <c r="E31" s="41">
        <v>4.5</v>
      </c>
      <c r="F31" s="42">
        <v>4.5</v>
      </c>
      <c r="G31" s="43">
        <v>-0.48000000000000043</v>
      </c>
      <c r="H31" s="43">
        <v>-9.6385542168674778</v>
      </c>
      <c r="I31" s="44">
        <v>1443239</v>
      </c>
      <c r="J31" s="62">
        <v>6902132.29</v>
      </c>
      <c r="K31" s="46">
        <v>3.6866359447004671E-2</v>
      </c>
      <c r="L31" s="47"/>
      <c r="V31" s="7" t="str">
        <f t="shared" si="2"/>
        <v>CONHALLPLC</v>
      </c>
      <c r="W31" s="52">
        <f t="shared" si="14"/>
        <v>-9.6385542168674773E-2</v>
      </c>
      <c r="X31" s="52">
        <f t="shared" si="15"/>
        <v>3.6866359447004671E-2</v>
      </c>
      <c r="Y31" s="53">
        <f t="shared" si="3"/>
        <v>1443239</v>
      </c>
      <c r="Z31" s="53">
        <f t="shared" si="4"/>
        <v>6902132.29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71887</v>
      </c>
      <c r="J32" s="62">
        <v>13828391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71887</v>
      </c>
      <c r="Z32" s="53">
        <f t="shared" si="4"/>
        <v>13828391</v>
      </c>
    </row>
    <row r="33" spans="2:26" x14ac:dyDescent="0.25">
      <c r="B33" s="60" t="s">
        <v>54</v>
      </c>
      <c r="C33" s="41">
        <v>5.79</v>
      </c>
      <c r="D33" s="61">
        <v>5.97</v>
      </c>
      <c r="E33" s="61">
        <v>5.9</v>
      </c>
      <c r="F33" s="42">
        <v>5.97</v>
      </c>
      <c r="G33" s="43">
        <v>0.17999999999999972</v>
      </c>
      <c r="H33" s="43">
        <v>3.1088082901554355</v>
      </c>
      <c r="I33" s="44">
        <v>1634231</v>
      </c>
      <c r="J33" s="62">
        <v>9652984.6400000006</v>
      </c>
      <c r="K33" s="46">
        <v>1.6778523489933139E-3</v>
      </c>
      <c r="V33" s="7" t="str">
        <f t="shared" si="2"/>
        <v>CORNERST</v>
      </c>
      <c r="W33" s="52">
        <f t="shared" si="14"/>
        <v>3.1088082901554355E-2</v>
      </c>
      <c r="X33" s="52">
        <f t="shared" si="15"/>
        <v>1.6778523489933139E-3</v>
      </c>
      <c r="Y33" s="53">
        <f t="shared" si="3"/>
        <v>1634231</v>
      </c>
      <c r="Z33" s="53">
        <f t="shared" si="4"/>
        <v>9652984.6400000006</v>
      </c>
    </row>
    <row r="34" spans="2:26" x14ac:dyDescent="0.25">
      <c r="B34" s="60" t="s">
        <v>55</v>
      </c>
      <c r="C34" s="41">
        <v>78.5</v>
      </c>
      <c r="D34" s="41">
        <v>78.5</v>
      </c>
      <c r="E34" s="41">
        <v>78.5</v>
      </c>
      <c r="F34" s="42">
        <v>78.5</v>
      </c>
      <c r="G34" s="43">
        <v>0</v>
      </c>
      <c r="H34" s="43">
        <v>0</v>
      </c>
      <c r="I34" s="44">
        <v>1360334</v>
      </c>
      <c r="J34" s="62">
        <v>103936228.25</v>
      </c>
      <c r="K34" s="46">
        <v>0.82558139534883712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0.82558139534883712</v>
      </c>
      <c r="Y34" s="53">
        <f t="shared" si="3"/>
        <v>1360334</v>
      </c>
      <c r="Z34" s="53">
        <f t="shared" si="4"/>
        <v>103936228.25</v>
      </c>
    </row>
    <row r="35" spans="2:26" x14ac:dyDescent="0.25">
      <c r="B35" s="60" t="s">
        <v>56</v>
      </c>
      <c r="C35" s="41">
        <v>3.49</v>
      </c>
      <c r="D35" s="61">
        <v>3.55</v>
      </c>
      <c r="E35" s="61">
        <v>3.45</v>
      </c>
      <c r="F35" s="42">
        <v>3.5</v>
      </c>
      <c r="G35" s="43">
        <v>9.9999999999997868E-3</v>
      </c>
      <c r="H35" s="43">
        <v>0.28653295128939216</v>
      </c>
      <c r="I35" s="44">
        <v>9432533</v>
      </c>
      <c r="J35" s="62">
        <v>33043376.09</v>
      </c>
      <c r="K35" s="46">
        <v>0.12903225806451601</v>
      </c>
      <c r="L35" s="47"/>
      <c r="V35" s="7" t="str">
        <f t="shared" si="2"/>
        <v>CUTIX</v>
      </c>
      <c r="W35" s="52">
        <f t="shared" si="14"/>
        <v>2.8653295128939216E-3</v>
      </c>
      <c r="X35" s="52">
        <f t="shared" si="15"/>
        <v>0.12903225806451601</v>
      </c>
      <c r="Y35" s="53">
        <f t="shared" si="3"/>
        <v>9432533</v>
      </c>
      <c r="Z35" s="53">
        <f t="shared" si="4"/>
        <v>33043376.09</v>
      </c>
    </row>
    <row r="36" spans="2:26" x14ac:dyDescent="0.25">
      <c r="B36" s="60" t="s">
        <v>57</v>
      </c>
      <c r="C36" s="41">
        <v>21.8</v>
      </c>
      <c r="D36" s="61">
        <v>21.8</v>
      </c>
      <c r="E36" s="61">
        <v>21.8</v>
      </c>
      <c r="F36" s="42">
        <v>21.8</v>
      </c>
      <c r="G36" s="43">
        <v>0</v>
      </c>
      <c r="H36" s="43">
        <v>0</v>
      </c>
      <c r="I36" s="44">
        <v>3709392</v>
      </c>
      <c r="J36" s="62">
        <v>76725680.650000006</v>
      </c>
      <c r="K36" s="46">
        <v>0.21111111111111125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0.21111111111111125</v>
      </c>
      <c r="Y36" s="53">
        <f t="shared" si="3"/>
        <v>3709392</v>
      </c>
      <c r="Z36" s="53">
        <f t="shared" si="4"/>
        <v>76725680.650000006</v>
      </c>
    </row>
    <row r="37" spans="2:26" x14ac:dyDescent="0.25">
      <c r="B37" s="60" t="s">
        <v>58</v>
      </c>
      <c r="C37" s="41">
        <v>1.85</v>
      </c>
      <c r="D37" s="41">
        <v>2.0099999999999998</v>
      </c>
      <c r="E37" s="41">
        <v>1.99</v>
      </c>
      <c r="F37" s="42">
        <v>2.0099999999999998</v>
      </c>
      <c r="G37" s="43">
        <v>0.1599999999999997</v>
      </c>
      <c r="H37" s="43">
        <v>8.6486486486486331</v>
      </c>
      <c r="I37" s="44">
        <v>3677575</v>
      </c>
      <c r="J37" s="62">
        <v>7247760.1299999999</v>
      </c>
      <c r="K37" s="46">
        <v>1.161290322580645</v>
      </c>
      <c r="L37" s="47"/>
      <c r="V37" s="7" t="str">
        <f t="shared" si="2"/>
        <v>DAARCOMM</v>
      </c>
      <c r="W37" s="52">
        <f t="shared" si="14"/>
        <v>8.6486486486486325E-2</v>
      </c>
      <c r="X37" s="52">
        <f t="shared" si="15"/>
        <v>1.161290322580645</v>
      </c>
      <c r="Y37" s="53">
        <f t="shared" si="3"/>
        <v>3677575</v>
      </c>
      <c r="Z37" s="53">
        <f t="shared" si="4"/>
        <v>7247760.1299999999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4163243</v>
      </c>
      <c r="J38" s="62">
        <v>3292751309.2000489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4163243</v>
      </c>
      <c r="Z38" s="53">
        <f t="shared" si="4"/>
        <v>3292751309.2000489</v>
      </c>
    </row>
    <row r="39" spans="2:26" x14ac:dyDescent="0.25">
      <c r="B39" s="60" t="s">
        <v>60</v>
      </c>
      <c r="C39" s="41">
        <v>72.95</v>
      </c>
      <c r="D39" s="61">
        <v>73</v>
      </c>
      <c r="E39" s="61">
        <v>73</v>
      </c>
      <c r="F39" s="42">
        <v>73</v>
      </c>
      <c r="G39" s="43">
        <v>4.9999999999997158E-2</v>
      </c>
      <c r="H39" s="43">
        <v>6.8540095956130434E-2</v>
      </c>
      <c r="I39" s="44">
        <v>2358333</v>
      </c>
      <c r="J39" s="62">
        <v>171279984.69999999</v>
      </c>
      <c r="K39" s="46">
        <v>0.21666666666666656</v>
      </c>
      <c r="L39" s="47"/>
      <c r="V39" s="7" t="str">
        <f t="shared" si="2"/>
        <v>DANGSUGAR</v>
      </c>
      <c r="W39" s="52">
        <f t="shared" si="14"/>
        <v>6.8540095956130429E-4</v>
      </c>
      <c r="X39" s="52">
        <f t="shared" si="15"/>
        <v>0.21666666666666656</v>
      </c>
      <c r="Y39" s="53">
        <f t="shared" si="3"/>
        <v>2358333</v>
      </c>
      <c r="Z39" s="53">
        <f t="shared" si="4"/>
        <v>171279984.69999999</v>
      </c>
    </row>
    <row r="40" spans="2:26" x14ac:dyDescent="0.25">
      <c r="B40" s="60" t="s">
        <v>61</v>
      </c>
      <c r="C40" s="41">
        <v>6.45</v>
      </c>
      <c r="D40" s="41">
        <v>6</v>
      </c>
      <c r="E40" s="41">
        <v>5.91</v>
      </c>
      <c r="F40" s="42">
        <v>5.91</v>
      </c>
      <c r="G40" s="43">
        <v>-0.54</v>
      </c>
      <c r="H40" s="43">
        <v>-8.3720930232558146</v>
      </c>
      <c r="I40" s="44">
        <v>1985431</v>
      </c>
      <c r="J40" s="62">
        <v>11933626.060000001</v>
      </c>
      <c r="K40" s="46">
        <v>2.1105263157894738</v>
      </c>
      <c r="L40" s="47"/>
      <c r="V40" s="7" t="str">
        <f t="shared" si="2"/>
        <v>DEAPCAP</v>
      </c>
      <c r="W40" s="52">
        <f t="shared" si="14"/>
        <v>-8.3720930232558152E-2</v>
      </c>
      <c r="X40" s="52">
        <f t="shared" si="15"/>
        <v>2.1105263157894738</v>
      </c>
      <c r="Y40" s="53">
        <f t="shared" si="3"/>
        <v>1985431</v>
      </c>
      <c r="Z40" s="53">
        <f t="shared" si="4"/>
        <v>11933626.060000001</v>
      </c>
    </row>
    <row r="41" spans="2:26" x14ac:dyDescent="0.25">
      <c r="B41" s="60" t="s">
        <v>62</v>
      </c>
      <c r="C41" s="41">
        <v>12.1</v>
      </c>
      <c r="D41" s="61">
        <v>11.9</v>
      </c>
      <c r="E41" s="61">
        <v>11.8</v>
      </c>
      <c r="F41" s="42">
        <v>11.85</v>
      </c>
      <c r="G41" s="43">
        <v>-0.25</v>
      </c>
      <c r="H41" s="43">
        <v>-2.0661157024793391</v>
      </c>
      <c r="I41" s="44">
        <v>13957437</v>
      </c>
      <c r="J41" s="62">
        <v>165485659.84999999</v>
      </c>
      <c r="K41" s="46">
        <v>-0.11567164179104483</v>
      </c>
      <c r="L41" s="47"/>
      <c r="V41" s="7" t="str">
        <f t="shared" si="2"/>
        <v>ELLAHLAKES</v>
      </c>
      <c r="W41" s="52">
        <f t="shared" si="14"/>
        <v>-2.0661157024793389E-2</v>
      </c>
      <c r="X41" s="52">
        <f t="shared" si="15"/>
        <v>-0.11567164179104483</v>
      </c>
      <c r="Y41" s="53">
        <f t="shared" si="3"/>
        <v>13957437</v>
      </c>
      <c r="Z41" s="53">
        <f t="shared" si="4"/>
        <v>165485659.84999999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2370</v>
      </c>
      <c r="J42" s="62">
        <v>94800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2370</v>
      </c>
      <c r="Z42" s="53">
        <f t="shared" si="4"/>
        <v>94800</v>
      </c>
    </row>
    <row r="43" spans="2:26" ht="15.75" customHeight="1" x14ac:dyDescent="0.25">
      <c r="B43" s="60" t="s">
        <v>64</v>
      </c>
      <c r="C43" s="41">
        <v>36.9</v>
      </c>
      <c r="D43" s="61">
        <v>36.9</v>
      </c>
      <c r="E43" s="61">
        <v>36.9</v>
      </c>
      <c r="F43" s="42">
        <v>36.9</v>
      </c>
      <c r="G43" s="43">
        <v>0</v>
      </c>
      <c r="H43" s="43">
        <v>0</v>
      </c>
      <c r="I43" s="44">
        <v>1128200</v>
      </c>
      <c r="J43" s="62">
        <v>43867508.850000001</v>
      </c>
      <c r="K43" s="46">
        <v>0.29473684210526319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0.29473684210526319</v>
      </c>
      <c r="Y43" s="53">
        <f t="shared" si="3"/>
        <v>1128200</v>
      </c>
      <c r="Z43" s="53">
        <f t="shared" si="4"/>
        <v>43867508.850000001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1143963</v>
      </c>
      <c r="J44" s="62">
        <v>52088146.100000001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1143963</v>
      </c>
      <c r="Z44" s="53">
        <f t="shared" si="4"/>
        <v>52088146.100000001</v>
      </c>
    </row>
    <row r="45" spans="2:26" x14ac:dyDescent="0.25">
      <c r="B45" s="60" t="s">
        <v>66</v>
      </c>
      <c r="C45" s="41">
        <v>19.600000000000001</v>
      </c>
      <c r="D45" s="61">
        <v>20</v>
      </c>
      <c r="E45" s="61">
        <v>20</v>
      </c>
      <c r="F45" s="42">
        <v>20</v>
      </c>
      <c r="G45" s="43">
        <v>0.39999999999999858</v>
      </c>
      <c r="H45" s="43">
        <v>2.0408163265306047</v>
      </c>
      <c r="I45" s="44">
        <v>1565086</v>
      </c>
      <c r="J45" s="62">
        <v>31970491.5</v>
      </c>
      <c r="K45" s="46">
        <v>0.76211453744493407</v>
      </c>
      <c r="L45" s="47"/>
      <c r="V45" s="7" t="str">
        <f t="shared" si="2"/>
        <v>ETRANZACT</v>
      </c>
      <c r="W45" s="52">
        <f t="shared" si="14"/>
        <v>2.0408163265306048E-2</v>
      </c>
      <c r="X45" s="52">
        <f t="shared" si="15"/>
        <v>0.76211453744493407</v>
      </c>
      <c r="Y45" s="53">
        <f t="shared" si="3"/>
        <v>1565086</v>
      </c>
      <c r="Z45" s="53">
        <f t="shared" si="4"/>
        <v>31970491.5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16542</v>
      </c>
      <c r="J46" s="62">
        <v>2143843.2000000002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16542</v>
      </c>
      <c r="Z46" s="53">
        <f t="shared" si="4"/>
        <v>2143843.2000000002</v>
      </c>
    </row>
    <row r="47" spans="2:26" x14ac:dyDescent="0.25">
      <c r="B47" s="60" t="s">
        <v>68</v>
      </c>
      <c r="C47" s="41">
        <v>12.85</v>
      </c>
      <c r="D47" s="61">
        <v>13</v>
      </c>
      <c r="E47" s="61">
        <v>12.9</v>
      </c>
      <c r="F47" s="42">
        <v>12.9</v>
      </c>
      <c r="G47" s="43">
        <v>5.0000000000000711E-2</v>
      </c>
      <c r="H47" s="43">
        <v>0.38910505836576431</v>
      </c>
      <c r="I47" s="44">
        <v>26090770</v>
      </c>
      <c r="J47" s="62">
        <v>337203803.30000001</v>
      </c>
      <c r="K47" s="46">
        <v>7.0539419087136901E-2</v>
      </c>
      <c r="L47" s="47"/>
      <c r="V47" s="7" t="str">
        <f t="shared" si="2"/>
        <v>FCMB</v>
      </c>
      <c r="W47" s="52">
        <f t="shared" si="14"/>
        <v>3.8910505836576431E-3</v>
      </c>
      <c r="X47" s="52">
        <f t="shared" si="15"/>
        <v>7.0539419087136901E-2</v>
      </c>
      <c r="Y47" s="53">
        <f t="shared" si="3"/>
        <v>26090770</v>
      </c>
      <c r="Z47" s="53">
        <f t="shared" si="4"/>
        <v>337203803.30000001</v>
      </c>
    </row>
    <row r="48" spans="2:26" x14ac:dyDescent="0.25">
      <c r="B48" s="60" t="s">
        <v>69</v>
      </c>
      <c r="C48" s="41">
        <v>19.149999999999999</v>
      </c>
      <c r="D48" s="61">
        <v>19.850000000000001</v>
      </c>
      <c r="E48" s="61">
        <v>19.3</v>
      </c>
      <c r="F48" s="42">
        <v>19.7</v>
      </c>
      <c r="G48" s="43">
        <v>0.55000000000000071</v>
      </c>
      <c r="H48" s="43">
        <v>2.8720626631853827</v>
      </c>
      <c r="I48" s="44">
        <v>7493650</v>
      </c>
      <c r="J48" s="62">
        <v>146677424.34999999</v>
      </c>
      <c r="K48" s="46">
        <v>3.6842105263157787E-2</v>
      </c>
      <c r="L48" s="47"/>
      <c r="V48" s="7" t="str">
        <f t="shared" si="2"/>
        <v>FIDELITYBK</v>
      </c>
      <c r="W48" s="52">
        <f t="shared" si="14"/>
        <v>2.8720626631853829E-2</v>
      </c>
      <c r="X48" s="52">
        <f t="shared" si="15"/>
        <v>3.6842105263157787E-2</v>
      </c>
      <c r="Y48" s="53">
        <f t="shared" si="3"/>
        <v>7493650</v>
      </c>
      <c r="Z48" s="53">
        <f t="shared" si="4"/>
        <v>146677424.34999999</v>
      </c>
    </row>
    <row r="49" spans="2:26" x14ac:dyDescent="0.25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1496566</v>
      </c>
      <c r="J49" s="62">
        <v>144072584.55000001</v>
      </c>
      <c r="K49" s="46">
        <v>1.1027944111776447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1.1027944111776447</v>
      </c>
      <c r="Y49" s="53">
        <f t="shared" si="3"/>
        <v>1496566</v>
      </c>
      <c r="Z49" s="53">
        <f t="shared" si="4"/>
        <v>144072584.55000001</v>
      </c>
    </row>
    <row r="50" spans="2:26" x14ac:dyDescent="0.25">
      <c r="B50" s="60" t="s">
        <v>71</v>
      </c>
      <c r="C50" s="41">
        <v>53</v>
      </c>
      <c r="D50" s="61">
        <v>53.6</v>
      </c>
      <c r="E50" s="61">
        <v>52</v>
      </c>
      <c r="F50" s="42">
        <v>53.6</v>
      </c>
      <c r="G50" s="43">
        <v>0.60000000000000142</v>
      </c>
      <c r="H50" s="43">
        <v>1.1320754716981158</v>
      </c>
      <c r="I50" s="44">
        <v>9247659</v>
      </c>
      <c r="J50" s="62">
        <v>487938661.85000002</v>
      </c>
      <c r="K50" s="46">
        <v>0.11899791231732793</v>
      </c>
      <c r="L50" s="47"/>
      <c r="V50" s="7" t="str">
        <f t="shared" si="2"/>
        <v>FIRSTHOLDCO</v>
      </c>
      <c r="W50" s="52">
        <f t="shared" si="14"/>
        <v>1.1320754716981159E-2</v>
      </c>
      <c r="X50" s="52">
        <f t="shared" si="15"/>
        <v>0.11899791231732793</v>
      </c>
      <c r="Y50" s="53">
        <f t="shared" si="3"/>
        <v>9247659</v>
      </c>
      <c r="Z50" s="53">
        <f t="shared" si="4"/>
        <v>487938661.85000002</v>
      </c>
    </row>
    <row r="51" spans="2:26" x14ac:dyDescent="0.25">
      <c r="B51" s="60" t="s">
        <v>72</v>
      </c>
      <c r="C51" s="41">
        <v>1.27</v>
      </c>
      <c r="D51" s="41">
        <v>1.39</v>
      </c>
      <c r="E51" s="41">
        <v>1.34</v>
      </c>
      <c r="F51" s="42">
        <v>1.39</v>
      </c>
      <c r="G51" s="43">
        <v>0.11999999999999988</v>
      </c>
      <c r="H51" s="43">
        <v>9.4488188976377856</v>
      </c>
      <c r="I51" s="44">
        <v>15975266</v>
      </c>
      <c r="J51" s="62">
        <v>21958114.539999999</v>
      </c>
      <c r="K51" s="46">
        <v>5.9499999999999993</v>
      </c>
      <c r="L51" s="47"/>
      <c r="V51" s="7" t="str">
        <f t="shared" si="2"/>
        <v>FTGINSURE</v>
      </c>
      <c r="W51" s="52">
        <f t="shared" si="14"/>
        <v>9.4488188976377854E-2</v>
      </c>
      <c r="X51" s="52">
        <f t="shared" si="15"/>
        <v>5.9499999999999993</v>
      </c>
      <c r="Y51" s="53">
        <f t="shared" si="3"/>
        <v>15975266</v>
      </c>
      <c r="Z51" s="53">
        <f t="shared" si="4"/>
        <v>21958114.539999999</v>
      </c>
    </row>
    <row r="52" spans="2:26" x14ac:dyDescent="0.25">
      <c r="B52" s="60" t="s">
        <v>73</v>
      </c>
      <c r="C52" s="41">
        <v>6.15</v>
      </c>
      <c r="D52" s="61">
        <v>6</v>
      </c>
      <c r="E52" s="61">
        <v>5.75</v>
      </c>
      <c r="F52" s="42">
        <v>6</v>
      </c>
      <c r="G52" s="43">
        <v>-0.15000000000000036</v>
      </c>
      <c r="H52" s="43">
        <v>-2.4390243902439082</v>
      </c>
      <c r="I52" s="44">
        <v>3179531</v>
      </c>
      <c r="J52" s="62">
        <v>18922169.550000001</v>
      </c>
      <c r="K52" s="46">
        <v>0.19999999999999996</v>
      </c>
      <c r="L52" s="47"/>
      <c r="V52" s="7" t="str">
        <f t="shared" si="2"/>
        <v>FTNCOCOA</v>
      </c>
      <c r="W52" s="52">
        <f t="shared" si="14"/>
        <v>-2.4390243902439081E-2</v>
      </c>
      <c r="X52" s="52">
        <f t="shared" si="15"/>
        <v>0.19999999999999996</v>
      </c>
      <c r="Y52" s="53">
        <f t="shared" si="3"/>
        <v>3179531</v>
      </c>
      <c r="Z52" s="53">
        <f t="shared" si="4"/>
        <v>18922169.550000001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21605</v>
      </c>
      <c r="J53" s="62">
        <v>22196977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21605</v>
      </c>
      <c r="Z53" s="53">
        <f t="shared" si="4"/>
        <v>22196977</v>
      </c>
    </row>
    <row r="54" spans="2:26" x14ac:dyDescent="0.25">
      <c r="B54" s="60" t="s">
        <v>75</v>
      </c>
      <c r="C54" s="41">
        <v>114.35</v>
      </c>
      <c r="D54" s="41">
        <v>117</v>
      </c>
      <c r="E54" s="41">
        <v>105</v>
      </c>
      <c r="F54" s="42">
        <v>105</v>
      </c>
      <c r="G54" s="43">
        <v>-9.3499999999999943</v>
      </c>
      <c r="H54" s="43">
        <v>-8.17665063401836</v>
      </c>
      <c r="I54" s="44">
        <v>31100383</v>
      </c>
      <c r="J54" s="62">
        <v>3586160353.6000018</v>
      </c>
      <c r="K54" s="46">
        <v>0.1576626240352812</v>
      </c>
      <c r="L54" s="47"/>
      <c r="V54" s="7" t="str">
        <f t="shared" si="2"/>
        <v>GTCO</v>
      </c>
      <c r="W54" s="52">
        <f t="shared" si="14"/>
        <v>-8.1766506340183606E-2</v>
      </c>
      <c r="X54" s="52">
        <f t="shared" si="15"/>
        <v>0.1576626240352812</v>
      </c>
      <c r="Y54" s="53">
        <f t="shared" si="3"/>
        <v>31100383</v>
      </c>
      <c r="Z54" s="53">
        <f t="shared" si="4"/>
        <v>3586160353.6000018</v>
      </c>
    </row>
    <row r="55" spans="2:26" x14ac:dyDescent="0.25">
      <c r="B55" s="60" t="s">
        <v>76</v>
      </c>
      <c r="C55" s="41">
        <v>1.33</v>
      </c>
      <c r="D55" s="61">
        <v>1.29</v>
      </c>
      <c r="E55" s="61">
        <v>1.2</v>
      </c>
      <c r="F55" s="42">
        <v>1.24</v>
      </c>
      <c r="G55" s="43">
        <v>-9.000000000000008E-2</v>
      </c>
      <c r="H55" s="43">
        <v>-6.7669172932330879</v>
      </c>
      <c r="I55" s="44">
        <v>6910003</v>
      </c>
      <c r="J55" s="62">
        <v>8564610.4000000004</v>
      </c>
      <c r="K55" s="46">
        <v>-6.7669172932330879E-2</v>
      </c>
      <c r="L55" s="47"/>
      <c r="V55" s="7" t="str">
        <f t="shared" si="2"/>
        <v>GUINEAINS</v>
      </c>
      <c r="W55" s="52">
        <f t="shared" si="14"/>
        <v>-6.7669172932330879E-2</v>
      </c>
      <c r="X55" s="52">
        <f t="shared" si="15"/>
        <v>-6.7669172932330879E-2</v>
      </c>
      <c r="Y55" s="53">
        <f t="shared" si="3"/>
        <v>6910003</v>
      </c>
      <c r="Z55" s="53">
        <f t="shared" si="4"/>
        <v>8564610.4000000004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369517</v>
      </c>
      <c r="J56" s="62">
        <v>143450989.5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369517</v>
      </c>
      <c r="Z56" s="53">
        <f t="shared" si="4"/>
        <v>143450989.5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197060</v>
      </c>
      <c r="J57" s="62">
        <v>792949.63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197060</v>
      </c>
      <c r="Z57" s="53">
        <f t="shared" si="4"/>
        <v>792949.63</v>
      </c>
    </row>
    <row r="58" spans="2:26" x14ac:dyDescent="0.25">
      <c r="B58" s="60" t="s">
        <v>79</v>
      </c>
      <c r="C58" s="41">
        <v>21</v>
      </c>
      <c r="D58" s="61">
        <v>22</v>
      </c>
      <c r="E58" s="61">
        <v>21.65</v>
      </c>
      <c r="F58" s="42">
        <v>22</v>
      </c>
      <c r="G58" s="43">
        <v>1</v>
      </c>
      <c r="H58" s="43">
        <v>4.7619047619047619</v>
      </c>
      <c r="I58" s="44">
        <v>2327509</v>
      </c>
      <c r="J58" s="62">
        <v>50660651.899999999</v>
      </c>
      <c r="K58" s="46">
        <v>4.5662100456622667E-3</v>
      </c>
      <c r="L58" s="47"/>
      <c r="V58" s="7" t="str">
        <f t="shared" si="2"/>
        <v>HONYFLOUR</v>
      </c>
      <c r="W58" s="52">
        <f t="shared" si="14"/>
        <v>4.7619047619047616E-2</v>
      </c>
      <c r="X58" s="52">
        <f t="shared" si="15"/>
        <v>4.5662100456622667E-3</v>
      </c>
      <c r="Y58" s="53">
        <f t="shared" si="3"/>
        <v>2327509</v>
      </c>
      <c r="Z58" s="53">
        <f t="shared" si="4"/>
        <v>50660651.899999999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251835</v>
      </c>
      <c r="J59" s="62">
        <v>9867827.5999999996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251835</v>
      </c>
      <c r="Z59" s="53">
        <f t="shared" si="4"/>
        <v>9867827.5999999996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44733</v>
      </c>
      <c r="J60" s="62">
        <v>1574023.1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44733</v>
      </c>
      <c r="Z60" s="53">
        <f t="shared" si="4"/>
        <v>1574023.1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35697</v>
      </c>
      <c r="J61" s="62">
        <v>701701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35697</v>
      </c>
      <c r="Z61" s="53">
        <f t="shared" si="4"/>
        <v>701701</v>
      </c>
    </row>
    <row r="62" spans="2:26" x14ac:dyDescent="0.25">
      <c r="B62" s="60" t="s">
        <v>83</v>
      </c>
      <c r="C62" s="41">
        <v>14.05</v>
      </c>
      <c r="D62" s="41">
        <v>14.9</v>
      </c>
      <c r="E62" s="41">
        <v>13.6</v>
      </c>
      <c r="F62" s="42">
        <v>13.6</v>
      </c>
      <c r="G62" s="43">
        <v>-0.45000000000000107</v>
      </c>
      <c r="H62" s="43">
        <v>-3.2028469750889759</v>
      </c>
      <c r="I62" s="44">
        <v>7523985</v>
      </c>
      <c r="J62" s="62">
        <v>109685157</v>
      </c>
      <c r="K62" s="46">
        <v>-2.8571428571428581E-2</v>
      </c>
      <c r="L62" s="47"/>
      <c r="V62" s="7" t="str">
        <f t="shared" si="2"/>
        <v>INTBREW</v>
      </c>
      <c r="W62" s="52">
        <f t="shared" si="14"/>
        <v>-3.2028469750889757E-2</v>
      </c>
      <c r="X62" s="52">
        <f t="shared" si="15"/>
        <v>-2.8571428571428581E-2</v>
      </c>
      <c r="Y62" s="53">
        <f t="shared" si="3"/>
        <v>7523985</v>
      </c>
      <c r="Z62" s="53">
        <f t="shared" si="4"/>
        <v>109685157</v>
      </c>
    </row>
    <row r="63" spans="2:26" x14ac:dyDescent="0.25">
      <c r="B63" s="60" t="s">
        <v>84</v>
      </c>
      <c r="C63" s="41">
        <v>3</v>
      </c>
      <c r="D63" s="61">
        <v>3.18</v>
      </c>
      <c r="E63" s="61">
        <v>2.7</v>
      </c>
      <c r="F63" s="42">
        <v>2.77</v>
      </c>
      <c r="G63" s="43">
        <v>-0.22999999999999998</v>
      </c>
      <c r="H63" s="43">
        <v>-7.6666666666666661</v>
      </c>
      <c r="I63" s="44">
        <v>2381539</v>
      </c>
      <c r="J63" s="62">
        <v>6847897.6500000004</v>
      </c>
      <c r="K63" s="46">
        <v>0.1080000000000001</v>
      </c>
      <c r="L63" s="47"/>
      <c r="V63" s="7" t="str">
        <f t="shared" si="2"/>
        <v>INTENEGINS</v>
      </c>
      <c r="W63" s="52">
        <f t="shared" si="14"/>
        <v>-7.6666666666666661E-2</v>
      </c>
      <c r="X63" s="52">
        <f t="shared" si="15"/>
        <v>0.1080000000000001</v>
      </c>
      <c r="Y63" s="53">
        <f t="shared" si="3"/>
        <v>2381539</v>
      </c>
      <c r="Z63" s="53">
        <f t="shared" si="4"/>
        <v>6847897.6500000004</v>
      </c>
    </row>
    <row r="64" spans="2:26" x14ac:dyDescent="0.25">
      <c r="B64" s="60" t="s">
        <v>85</v>
      </c>
      <c r="C64" s="41">
        <v>11</v>
      </c>
      <c r="D64" s="61">
        <v>11</v>
      </c>
      <c r="E64" s="61">
        <v>10.75</v>
      </c>
      <c r="F64" s="42">
        <v>10.98</v>
      </c>
      <c r="G64" s="43">
        <v>-1.9999999999999574E-2</v>
      </c>
      <c r="H64" s="43">
        <v>-0.18181818181817794</v>
      </c>
      <c r="I64" s="44">
        <v>16650236</v>
      </c>
      <c r="J64" s="62">
        <v>182616749.55000001</v>
      </c>
      <c r="K64" s="46">
        <v>1.4131868131868135</v>
      </c>
      <c r="L64" s="47"/>
      <c r="V64" s="7" t="str">
        <f t="shared" si="2"/>
        <v>JAIZBANK</v>
      </c>
      <c r="W64" s="52">
        <f t="shared" si="14"/>
        <v>-1.8181818181817794E-3</v>
      </c>
      <c r="X64" s="52">
        <f t="shared" si="15"/>
        <v>1.4131868131868135</v>
      </c>
      <c r="Y64" s="53">
        <f t="shared" si="3"/>
        <v>16650236</v>
      </c>
      <c r="Z64" s="53">
        <f t="shared" si="4"/>
        <v>182616749.55000001</v>
      </c>
    </row>
    <row r="65" spans="1:26" x14ac:dyDescent="0.25">
      <c r="B65" s="60" t="s">
        <v>86</v>
      </c>
      <c r="C65" s="41">
        <v>3.55</v>
      </c>
      <c r="D65" s="41">
        <v>3.7</v>
      </c>
      <c r="E65" s="41">
        <v>3.5</v>
      </c>
      <c r="F65" s="42">
        <v>3.59</v>
      </c>
      <c r="G65" s="43">
        <v>4.0000000000000036E-2</v>
      </c>
      <c r="H65" s="43">
        <v>1.1267605633802829</v>
      </c>
      <c r="I65" s="44">
        <v>20954785</v>
      </c>
      <c r="J65" s="62">
        <v>74500606.659999996</v>
      </c>
      <c r="K65" s="46">
        <v>0.554112554112554</v>
      </c>
      <c r="L65" s="47"/>
      <c r="V65" s="7" t="str">
        <f t="shared" si="2"/>
        <v>JAPAULGOLD</v>
      </c>
      <c r="W65" s="52">
        <f t="shared" si="14"/>
        <v>1.1267605633802828E-2</v>
      </c>
      <c r="X65" s="52">
        <f t="shared" si="15"/>
        <v>0.554112554112554</v>
      </c>
      <c r="Y65" s="53">
        <f t="shared" si="3"/>
        <v>20954785</v>
      </c>
      <c r="Z65" s="53">
        <f t="shared" si="4"/>
        <v>74500606.659999996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85727</v>
      </c>
      <c r="J66" s="62">
        <v>22351685.199999999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85727</v>
      </c>
      <c r="Z66" s="53">
        <f t="shared" si="4"/>
        <v>22351685.199999999</v>
      </c>
    </row>
    <row r="67" spans="1:26" x14ac:dyDescent="0.25">
      <c r="B67" s="60" t="s">
        <v>88</v>
      </c>
      <c r="C67" s="41">
        <v>11.85</v>
      </c>
      <c r="D67" s="41">
        <v>13</v>
      </c>
      <c r="E67" s="41">
        <v>12</v>
      </c>
      <c r="F67" s="42">
        <v>13</v>
      </c>
      <c r="G67" s="43">
        <v>1.1500000000000004</v>
      </c>
      <c r="H67" s="43">
        <v>9.7046413502109736</v>
      </c>
      <c r="I67" s="44">
        <v>2251751</v>
      </c>
      <c r="J67" s="62">
        <v>28495131.899999999</v>
      </c>
      <c r="K67" s="46">
        <v>1.6530612244897958</v>
      </c>
      <c r="L67" s="47"/>
      <c r="V67" s="7" t="str">
        <f t="shared" si="2"/>
        <v>JOHNHOLT</v>
      </c>
      <c r="W67" s="52">
        <f t="shared" si="14"/>
        <v>9.7046413502109741E-2</v>
      </c>
      <c r="X67" s="52">
        <f t="shared" si="15"/>
        <v>1.6530612244897958</v>
      </c>
      <c r="Y67" s="53">
        <f t="shared" si="3"/>
        <v>2251751</v>
      </c>
      <c r="Z67" s="53">
        <f t="shared" si="4"/>
        <v>28495131.899999999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50177</v>
      </c>
      <c r="J68" s="62">
        <v>328157.58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50177</v>
      </c>
      <c r="Z68" s="53">
        <f t="shared" si="4"/>
        <v>328157.58</v>
      </c>
    </row>
    <row r="69" spans="1:26" x14ac:dyDescent="0.25">
      <c r="B69" s="60" t="s">
        <v>90</v>
      </c>
      <c r="C69" s="41">
        <v>2.27</v>
      </c>
      <c r="D69" s="61">
        <v>2.27</v>
      </c>
      <c r="E69" s="61">
        <v>2.15</v>
      </c>
      <c r="F69" s="42">
        <v>2.27</v>
      </c>
      <c r="G69" s="43">
        <v>0</v>
      </c>
      <c r="H69" s="43">
        <v>0</v>
      </c>
      <c r="I69" s="44">
        <v>1617840</v>
      </c>
      <c r="J69" s="62">
        <v>3606436.11</v>
      </c>
      <c r="K69" s="46">
        <v>-7.3469387755102145E-2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-7.3469387755102145E-2</v>
      </c>
      <c r="Y69" s="53">
        <f t="shared" si="3"/>
        <v>1617840</v>
      </c>
      <c r="Z69" s="53">
        <f t="shared" si="4"/>
        <v>3606436.11</v>
      </c>
    </row>
    <row r="70" spans="1:26" x14ac:dyDescent="0.25">
      <c r="B70" s="60" t="s">
        <v>91</v>
      </c>
      <c r="C70" s="41">
        <v>9.35</v>
      </c>
      <c r="D70" s="41">
        <v>9.1</v>
      </c>
      <c r="E70" s="41">
        <v>9.1</v>
      </c>
      <c r="F70" s="42">
        <v>9.1</v>
      </c>
      <c r="G70" s="43">
        <v>-0.25</v>
      </c>
      <c r="H70" s="43">
        <v>-2.6737967914438503</v>
      </c>
      <c r="I70" s="44">
        <v>339830</v>
      </c>
      <c r="J70" s="62">
        <v>3044757.4</v>
      </c>
      <c r="K70" s="46">
        <v>0.38931297709923673</v>
      </c>
      <c r="L70" s="47"/>
      <c r="V70" s="7" t="str">
        <f t="shared" si="2"/>
        <v>LEARNAFRCA</v>
      </c>
      <c r="W70" s="52">
        <f t="shared" si="14"/>
        <v>-2.6737967914438502E-2</v>
      </c>
      <c r="X70" s="52">
        <f t="shared" si="15"/>
        <v>0.38931297709923673</v>
      </c>
      <c r="Y70" s="53">
        <f t="shared" si="3"/>
        <v>339830</v>
      </c>
      <c r="Z70" s="53">
        <f t="shared" si="4"/>
        <v>3044757.4</v>
      </c>
    </row>
    <row r="71" spans="1:26" x14ac:dyDescent="0.25">
      <c r="B71" s="60" t="s">
        <v>92</v>
      </c>
      <c r="C71" s="41">
        <v>6</v>
      </c>
      <c r="D71" s="41">
        <v>6</v>
      </c>
      <c r="E71" s="41">
        <v>6</v>
      </c>
      <c r="F71" s="42">
        <v>6</v>
      </c>
      <c r="G71" s="43">
        <v>0</v>
      </c>
      <c r="H71" s="43">
        <v>0</v>
      </c>
      <c r="I71" s="44">
        <v>1334353</v>
      </c>
      <c r="J71" s="62">
        <v>8022828.3200000003</v>
      </c>
      <c r="K71" s="46">
        <v>0.13421550094517953</v>
      </c>
      <c r="L71" s="47"/>
      <c r="V71" s="7" t="str">
        <f t="shared" si="2"/>
        <v>LEGENDINT</v>
      </c>
      <c r="W71" s="52">
        <f t="shared" si="14"/>
        <v>0</v>
      </c>
      <c r="X71" s="52">
        <f t="shared" si="15"/>
        <v>0.13421550094517953</v>
      </c>
      <c r="Y71" s="53">
        <f t="shared" si="3"/>
        <v>1334353</v>
      </c>
      <c r="Z71" s="53">
        <f t="shared" si="4"/>
        <v>8022828.3200000003</v>
      </c>
    </row>
    <row r="72" spans="1:26" x14ac:dyDescent="0.25">
      <c r="B72" s="60" t="s">
        <v>93</v>
      </c>
      <c r="C72" s="41">
        <v>1.64</v>
      </c>
      <c r="D72" s="41">
        <v>1.68</v>
      </c>
      <c r="E72" s="41">
        <v>1.64</v>
      </c>
      <c r="F72" s="42">
        <v>1.67</v>
      </c>
      <c r="G72" s="43">
        <v>3.0000000000000027E-2</v>
      </c>
      <c r="H72" s="43">
        <v>1.8292682926829285</v>
      </c>
      <c r="I72" s="44">
        <v>8042599</v>
      </c>
      <c r="J72" s="62">
        <v>13384351.83</v>
      </c>
      <c r="K72" s="46">
        <v>-6.1797752808988804E-2</v>
      </c>
      <c r="L72" s="47"/>
      <c r="V72" s="7" t="str">
        <f t="shared" si="2"/>
        <v>LINKASSURE</v>
      </c>
      <c r="W72" s="52">
        <f t="shared" si="14"/>
        <v>1.8292682926829285E-2</v>
      </c>
      <c r="X72" s="52">
        <f t="shared" si="15"/>
        <v>-6.1797752808988804E-2</v>
      </c>
      <c r="Y72" s="53">
        <f t="shared" si="3"/>
        <v>8042599</v>
      </c>
      <c r="Z72" s="53">
        <f t="shared" si="4"/>
        <v>13384351.83</v>
      </c>
    </row>
    <row r="73" spans="1:26" x14ac:dyDescent="0.25">
      <c r="B73" s="60" t="s">
        <v>94</v>
      </c>
      <c r="C73" s="41">
        <v>8.1</v>
      </c>
      <c r="D73" s="41">
        <v>8.4</v>
      </c>
      <c r="E73" s="41">
        <v>8.3000000000000007</v>
      </c>
      <c r="F73" s="42">
        <v>8.3000000000000007</v>
      </c>
      <c r="G73" s="43">
        <v>0.20000000000000107</v>
      </c>
      <c r="H73" s="43">
        <v>2.469135802469149</v>
      </c>
      <c r="I73" s="44">
        <v>3846506</v>
      </c>
      <c r="J73" s="62">
        <v>32053509.600000001</v>
      </c>
      <c r="K73" s="46">
        <v>0.37190082644628109</v>
      </c>
      <c r="L73" s="47"/>
      <c r="V73" s="7" t="str">
        <f t="shared" ref="V73:V136" si="21">IF(ISTEXT(B73),B73,"")</f>
        <v>LIVESTOCK</v>
      </c>
      <c r="W73" s="52">
        <f t="shared" si="14"/>
        <v>2.4691358024691488E-2</v>
      </c>
      <c r="X73" s="52">
        <f t="shared" si="15"/>
        <v>0.37190082644628109</v>
      </c>
      <c r="Y73" s="53">
        <f t="shared" ref="Y73:Y136" si="22">IF(ISTEXT(B73),I73,"")</f>
        <v>3846506</v>
      </c>
      <c r="Z73" s="53">
        <f t="shared" ref="Z73:Z136" si="23">IF(ISTEXT(B73),J73,"")</f>
        <v>32053509.600000001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277651</v>
      </c>
      <c r="J74" s="62">
        <v>1343287.3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0.39130434782608692</v>
      </c>
      <c r="Y74" s="53">
        <f t="shared" si="22"/>
        <v>277651</v>
      </c>
      <c r="Z74" s="53">
        <f t="shared" si="23"/>
        <v>1343287.3</v>
      </c>
    </row>
    <row r="75" spans="1:26" x14ac:dyDescent="0.25">
      <c r="B75" s="60" t="s">
        <v>96</v>
      </c>
      <c r="C75" s="41">
        <v>15.2</v>
      </c>
      <c r="D75" s="61">
        <v>15.2</v>
      </c>
      <c r="E75" s="61">
        <v>15.2</v>
      </c>
      <c r="F75" s="42">
        <v>15.2</v>
      </c>
      <c r="G75" s="43">
        <v>0</v>
      </c>
      <c r="H75" s="43">
        <v>0</v>
      </c>
      <c r="I75" s="44">
        <v>855536</v>
      </c>
      <c r="J75" s="62">
        <v>13225809.5</v>
      </c>
      <c r="K75" s="46">
        <v>0.10948905109489049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0.10948905109489049</v>
      </c>
      <c r="Y75" s="53">
        <f t="shared" si="22"/>
        <v>855536</v>
      </c>
      <c r="Z75" s="53">
        <f t="shared" si="23"/>
        <v>13225809.5</v>
      </c>
    </row>
    <row r="76" spans="1:26" x14ac:dyDescent="0.25">
      <c r="B76" s="60" t="s">
        <v>97</v>
      </c>
      <c r="C76" s="41">
        <v>41</v>
      </c>
      <c r="D76" s="41">
        <v>41</v>
      </c>
      <c r="E76" s="41">
        <v>41</v>
      </c>
      <c r="F76" s="42">
        <v>41</v>
      </c>
      <c r="G76" s="43">
        <v>0</v>
      </c>
      <c r="H76" s="43">
        <v>0</v>
      </c>
      <c r="I76" s="44">
        <v>808108</v>
      </c>
      <c r="J76" s="62">
        <v>32222369.800000001</v>
      </c>
      <c r="K76" s="46">
        <v>1.1578947368421053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1.1578947368421053</v>
      </c>
      <c r="Y76" s="53">
        <f t="shared" si="22"/>
        <v>808108</v>
      </c>
      <c r="Z76" s="53">
        <f t="shared" si="23"/>
        <v>32222369.800000001</v>
      </c>
    </row>
    <row r="77" spans="1:26" x14ac:dyDescent="0.25">
      <c r="B77" s="60" t="s">
        <v>98</v>
      </c>
      <c r="C77" s="41">
        <v>4.55</v>
      </c>
      <c r="D77" s="61">
        <v>4.84</v>
      </c>
      <c r="E77" s="61">
        <v>4.5</v>
      </c>
      <c r="F77" s="42">
        <v>4.5599999999999996</v>
      </c>
      <c r="G77" s="43">
        <v>9.9999999999997868E-3</v>
      </c>
      <c r="H77" s="43">
        <v>0.21978021978021509</v>
      </c>
      <c r="I77" s="44">
        <v>15646694</v>
      </c>
      <c r="J77" s="62">
        <v>71605201.849999994</v>
      </c>
      <c r="K77" s="46">
        <v>0.47096774193548363</v>
      </c>
      <c r="L77" s="47"/>
      <c r="V77" s="7" t="str">
        <f t="shared" si="21"/>
        <v>MBENEFIT</v>
      </c>
      <c r="W77" s="52">
        <f t="shared" si="24"/>
        <v>2.197802197802151E-3</v>
      </c>
      <c r="X77" s="52">
        <f t="shared" si="25"/>
        <v>0.47096774193548363</v>
      </c>
      <c r="Y77" s="53">
        <f t="shared" si="22"/>
        <v>15646694</v>
      </c>
      <c r="Z77" s="53">
        <f t="shared" si="23"/>
        <v>71605201.849999994</v>
      </c>
    </row>
    <row r="78" spans="1:26" x14ac:dyDescent="0.25">
      <c r="B78" s="60" t="s">
        <v>99</v>
      </c>
      <c r="C78" s="41">
        <v>6.15</v>
      </c>
      <c r="D78" s="41">
        <v>6.15</v>
      </c>
      <c r="E78" s="41">
        <v>6.15</v>
      </c>
      <c r="F78" s="42">
        <v>6.15</v>
      </c>
      <c r="G78" s="43">
        <v>0</v>
      </c>
      <c r="H78" s="43">
        <v>0</v>
      </c>
      <c r="I78" s="44">
        <v>1298382</v>
      </c>
      <c r="J78" s="62">
        <v>7968519.3799999999</v>
      </c>
      <c r="K78" s="46">
        <v>0.88073394495412849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0.88073394495412849</v>
      </c>
      <c r="Y78" s="53">
        <f t="shared" si="22"/>
        <v>1298382</v>
      </c>
      <c r="Z78" s="53">
        <f t="shared" si="23"/>
        <v>7968519.3799999999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249451</v>
      </c>
      <c r="J79" s="62">
        <v>14064760.6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249451</v>
      </c>
      <c r="Z79" s="53">
        <f t="shared" si="23"/>
        <v>14064760.6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266297</v>
      </c>
      <c r="J80" s="62">
        <v>4717569.5999999996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266297</v>
      </c>
      <c r="Z80" s="53">
        <f t="shared" si="23"/>
        <v>4717569.5999999996</v>
      </c>
    </row>
    <row r="81" spans="2:26" x14ac:dyDescent="0.25">
      <c r="B81" s="60" t="s">
        <v>102</v>
      </c>
      <c r="C81" s="41">
        <v>10.87</v>
      </c>
      <c r="D81" s="41">
        <v>11.8</v>
      </c>
      <c r="E81" s="41">
        <v>10</v>
      </c>
      <c r="F81" s="42">
        <v>11.8</v>
      </c>
      <c r="G81" s="43">
        <v>0.93000000000000149</v>
      </c>
      <c r="H81" s="43">
        <v>8.5556577736890667</v>
      </c>
      <c r="I81" s="44">
        <v>1343363</v>
      </c>
      <c r="J81" s="62">
        <v>14573323.73</v>
      </c>
      <c r="K81" s="46">
        <v>1.29126213592233</v>
      </c>
      <c r="L81" s="47"/>
      <c r="V81" s="7" t="str">
        <f t="shared" si="21"/>
        <v>MORISON</v>
      </c>
      <c r="W81" s="52">
        <f t="shared" si="24"/>
        <v>8.5556577736890668E-2</v>
      </c>
      <c r="X81" s="52">
        <f t="shared" si="25"/>
        <v>1.29126213592233</v>
      </c>
      <c r="Y81" s="53">
        <f t="shared" si="22"/>
        <v>1343363</v>
      </c>
      <c r="Z81" s="53">
        <f t="shared" si="23"/>
        <v>14573323.73</v>
      </c>
    </row>
    <row r="82" spans="2:26" x14ac:dyDescent="0.25">
      <c r="B82" s="60" t="s">
        <v>103</v>
      </c>
      <c r="C82" s="41">
        <v>758</v>
      </c>
      <c r="D82" s="61">
        <v>741</v>
      </c>
      <c r="E82" s="61">
        <v>704</v>
      </c>
      <c r="F82" s="42">
        <v>709</v>
      </c>
      <c r="G82" s="43">
        <v>-49</v>
      </c>
      <c r="H82" s="43">
        <v>-6.4643799472295509</v>
      </c>
      <c r="I82" s="44">
        <v>24588685</v>
      </c>
      <c r="J82" s="62">
        <v>17451607539.699997</v>
      </c>
      <c r="K82" s="46">
        <v>0.38747553816046976</v>
      </c>
      <c r="L82" s="47"/>
      <c r="V82" s="7" t="str">
        <f t="shared" si="21"/>
        <v>MTNN</v>
      </c>
      <c r="W82" s="52">
        <f t="shared" si="24"/>
        <v>-6.464379947229551E-2</v>
      </c>
      <c r="X82" s="52">
        <f t="shared" si="25"/>
        <v>0.38747553816046976</v>
      </c>
      <c r="Y82" s="53">
        <f t="shared" si="22"/>
        <v>24588685</v>
      </c>
      <c r="Z82" s="53">
        <f t="shared" si="23"/>
        <v>17451607539.699997</v>
      </c>
    </row>
    <row r="83" spans="2:26" x14ac:dyDescent="0.25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167551</v>
      </c>
      <c r="J83" s="62">
        <v>2841508.7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0.24719101123595499</v>
      </c>
      <c r="Y83" s="53">
        <f t="shared" si="22"/>
        <v>167551</v>
      </c>
      <c r="Z83" s="53">
        <f t="shared" si="23"/>
        <v>2841508.7</v>
      </c>
    </row>
    <row r="84" spans="2:26" x14ac:dyDescent="0.25">
      <c r="B84" s="60" t="s">
        <v>105</v>
      </c>
      <c r="C84" s="41">
        <v>174.5</v>
      </c>
      <c r="D84" s="41">
        <v>174.5</v>
      </c>
      <c r="E84" s="41">
        <v>174.5</v>
      </c>
      <c r="F84" s="42">
        <v>174.5</v>
      </c>
      <c r="G84" s="43">
        <v>0</v>
      </c>
      <c r="H84" s="43">
        <v>0</v>
      </c>
      <c r="I84" s="44">
        <v>1309053</v>
      </c>
      <c r="J84" s="62">
        <v>223099614.30000001</v>
      </c>
      <c r="K84" s="46">
        <v>0.6157407407407407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0.6157407407407407</v>
      </c>
      <c r="Y84" s="53">
        <f t="shared" si="22"/>
        <v>1309053</v>
      </c>
      <c r="Z84" s="53">
        <f t="shared" si="23"/>
        <v>223099614.30000001</v>
      </c>
    </row>
    <row r="85" spans="2:26" x14ac:dyDescent="0.25">
      <c r="B85" s="60" t="s">
        <v>106</v>
      </c>
      <c r="C85" s="41">
        <v>145.25</v>
      </c>
      <c r="D85" s="41">
        <v>147.30000000000001</v>
      </c>
      <c r="E85" s="41">
        <v>147</v>
      </c>
      <c r="F85" s="42">
        <v>147.30000000000001</v>
      </c>
      <c r="G85" s="43">
        <v>2.0500000000000114</v>
      </c>
      <c r="H85" s="43">
        <v>1.4113597246127445</v>
      </c>
      <c r="I85" s="44">
        <v>3557816</v>
      </c>
      <c r="J85" s="62">
        <v>522837759</v>
      </c>
      <c r="K85" s="46">
        <v>0.37023255813953493</v>
      </c>
      <c r="L85" s="47"/>
      <c r="V85" s="7" t="str">
        <f t="shared" si="21"/>
        <v>NASCON</v>
      </c>
      <c r="W85" s="52">
        <f t="shared" si="24"/>
        <v>1.4113597246127445E-2</v>
      </c>
      <c r="X85" s="52">
        <f t="shared" si="25"/>
        <v>0.37023255813953493</v>
      </c>
      <c r="Y85" s="53">
        <f t="shared" si="22"/>
        <v>3557816</v>
      </c>
      <c r="Z85" s="53">
        <f t="shared" si="23"/>
        <v>522837759</v>
      </c>
    </row>
    <row r="86" spans="2:26" x14ac:dyDescent="0.25">
      <c r="B86" s="60" t="s">
        <v>107</v>
      </c>
      <c r="C86" s="41">
        <v>75.5</v>
      </c>
      <c r="D86" s="61">
        <v>76</v>
      </c>
      <c r="E86" s="61">
        <v>70</v>
      </c>
      <c r="F86" s="42">
        <v>70</v>
      </c>
      <c r="G86" s="43">
        <v>-5.5</v>
      </c>
      <c r="H86" s="43">
        <v>-7.2847682119205297</v>
      </c>
      <c r="I86" s="44">
        <v>20135488</v>
      </c>
      <c r="J86" s="62">
        <v>1434506864.999999</v>
      </c>
      <c r="K86" s="46">
        <v>-7.038512616201853E-2</v>
      </c>
      <c r="L86" s="47"/>
      <c r="V86" s="7" t="str">
        <f t="shared" si="21"/>
        <v>NB</v>
      </c>
      <c r="W86" s="52">
        <f t="shared" si="24"/>
        <v>-7.2847682119205295E-2</v>
      </c>
      <c r="X86" s="52">
        <f t="shared" si="25"/>
        <v>-7.038512616201853E-2</v>
      </c>
      <c r="Y86" s="53">
        <f t="shared" si="22"/>
        <v>20135488</v>
      </c>
      <c r="Z86" s="53">
        <f t="shared" si="23"/>
        <v>1434506864.999999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45348</v>
      </c>
      <c r="J87" s="62">
        <v>8337145.7999999998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45348</v>
      </c>
      <c r="Z87" s="53">
        <f t="shared" si="23"/>
        <v>8337145.7999999998</v>
      </c>
    </row>
    <row r="88" spans="2:26" x14ac:dyDescent="0.25">
      <c r="B88" s="60" t="s">
        <v>109</v>
      </c>
      <c r="C88" s="41">
        <v>10.25</v>
      </c>
      <c r="D88" s="41">
        <v>10.3</v>
      </c>
      <c r="E88" s="41">
        <v>9.75</v>
      </c>
      <c r="F88" s="42">
        <v>10.3</v>
      </c>
      <c r="G88" s="43">
        <v>5.0000000000000711E-2</v>
      </c>
      <c r="H88" s="43">
        <v>0.48780487804878742</v>
      </c>
      <c r="I88" s="44">
        <v>2838718</v>
      </c>
      <c r="J88" s="62">
        <v>28673113.149999999</v>
      </c>
      <c r="K88" s="46">
        <v>0.77586206896551735</v>
      </c>
      <c r="L88" s="47"/>
      <c r="V88" s="7" t="str">
        <f t="shared" si="21"/>
        <v>NEIMETH</v>
      </c>
      <c r="W88" s="52">
        <f t="shared" si="24"/>
        <v>4.8780487804878743E-3</v>
      </c>
      <c r="X88" s="52">
        <f t="shared" si="25"/>
        <v>0.77586206896551735</v>
      </c>
      <c r="Y88" s="53">
        <f t="shared" si="22"/>
        <v>2838718</v>
      </c>
      <c r="Z88" s="53">
        <f t="shared" si="23"/>
        <v>28673113.149999999</v>
      </c>
    </row>
    <row r="89" spans="2:26" x14ac:dyDescent="0.25">
      <c r="B89" s="60" t="s">
        <v>110</v>
      </c>
      <c r="C89" s="41">
        <v>33</v>
      </c>
      <c r="D89" s="41">
        <v>33.65</v>
      </c>
      <c r="E89" s="41">
        <v>33.15</v>
      </c>
      <c r="F89" s="42">
        <v>33.15</v>
      </c>
      <c r="G89" s="43">
        <v>0.14999999999999858</v>
      </c>
      <c r="H89" s="43">
        <v>0.45454545454545026</v>
      </c>
      <c r="I89" s="44">
        <v>2003249</v>
      </c>
      <c r="J89" s="62">
        <v>66933791.450000003</v>
      </c>
      <c r="K89" s="46">
        <v>0.23694029850746268</v>
      </c>
      <c r="L89" s="47"/>
      <c r="V89" s="7" t="str">
        <f t="shared" si="21"/>
        <v>NEM</v>
      </c>
      <c r="W89" s="52">
        <f t="shared" si="24"/>
        <v>4.5454545454545027E-3</v>
      </c>
      <c r="X89" s="52">
        <f t="shared" si="25"/>
        <v>0.23694029850746268</v>
      </c>
      <c r="Y89" s="53">
        <f t="shared" si="22"/>
        <v>2003249</v>
      </c>
      <c r="Z89" s="53">
        <f t="shared" si="23"/>
        <v>66933791.450000003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23562</v>
      </c>
      <c r="J90" s="62">
        <v>71993691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23562</v>
      </c>
      <c r="Z90" s="53">
        <f t="shared" si="23"/>
        <v>71993691</v>
      </c>
    </row>
    <row r="91" spans="2:26" x14ac:dyDescent="0.25">
      <c r="B91" s="60" t="s">
        <v>112</v>
      </c>
      <c r="C91" s="41">
        <v>178.5</v>
      </c>
      <c r="D91" s="61">
        <v>180</v>
      </c>
      <c r="E91" s="61">
        <v>180</v>
      </c>
      <c r="F91" s="42">
        <v>180</v>
      </c>
      <c r="G91" s="43">
        <v>1.5</v>
      </c>
      <c r="H91" s="43">
        <v>0.84033613445378152</v>
      </c>
      <c r="I91" s="44">
        <v>3715450</v>
      </c>
      <c r="J91" s="62">
        <v>671309722.85000002</v>
      </c>
      <c r="K91" s="46">
        <v>1.5714285714285716</v>
      </c>
      <c r="L91" s="47"/>
      <c r="V91" s="7" t="str">
        <f t="shared" si="21"/>
        <v>NGXGROUP</v>
      </c>
      <c r="W91" s="52">
        <f t="shared" si="24"/>
        <v>8.4033613445378148E-3</v>
      </c>
      <c r="X91" s="52">
        <f t="shared" si="25"/>
        <v>1.5714285714285716</v>
      </c>
      <c r="Y91" s="53">
        <f t="shared" si="22"/>
        <v>3715450</v>
      </c>
      <c r="Z91" s="53">
        <f t="shared" si="23"/>
        <v>671309722.85000002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514475</v>
      </c>
      <c r="J92" s="62">
        <v>61897590.899999999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514475</v>
      </c>
      <c r="Z92" s="53">
        <f t="shared" si="23"/>
        <v>61897590.899999999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29139</v>
      </c>
      <c r="J93" s="62">
        <v>2083438.5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29139</v>
      </c>
      <c r="Z93" s="53">
        <f t="shared" si="23"/>
        <v>2083438.5</v>
      </c>
    </row>
    <row r="94" spans="2:26" x14ac:dyDescent="0.25">
      <c r="B94" s="60" t="s">
        <v>115</v>
      </c>
      <c r="C94" s="41">
        <v>7.02</v>
      </c>
      <c r="D94" s="41">
        <v>7.4</v>
      </c>
      <c r="E94" s="41">
        <v>7</v>
      </c>
      <c r="F94" s="42">
        <v>7</v>
      </c>
      <c r="G94" s="43">
        <v>-1.9999999999999574E-2</v>
      </c>
      <c r="H94" s="43">
        <v>-0.28490028490027886</v>
      </c>
      <c r="I94" s="44">
        <v>1698080</v>
      </c>
      <c r="J94" s="62">
        <v>12061614.449999999</v>
      </c>
      <c r="K94" s="46">
        <v>0.8867924528301887</v>
      </c>
      <c r="L94" s="47"/>
      <c r="V94" s="7" t="str">
        <f t="shared" si="21"/>
        <v>NPFMCRFBK</v>
      </c>
      <c r="W94" s="52">
        <f t="shared" si="24"/>
        <v>-2.8490028490027884E-3</v>
      </c>
      <c r="X94" s="52">
        <f t="shared" si="25"/>
        <v>0.8867924528301887</v>
      </c>
      <c r="Y94" s="53">
        <f t="shared" si="22"/>
        <v>1698080</v>
      </c>
      <c r="Z94" s="53">
        <f t="shared" si="23"/>
        <v>12061614.449999999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17469</v>
      </c>
      <c r="J95" s="62">
        <v>1839416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17469</v>
      </c>
      <c r="Z95" s="53">
        <f t="shared" si="23"/>
        <v>1839416</v>
      </c>
    </row>
    <row r="96" spans="2:26" x14ac:dyDescent="0.25">
      <c r="B96" s="60" t="s">
        <v>117</v>
      </c>
      <c r="C96" s="41">
        <v>1.32</v>
      </c>
      <c r="D96" s="41">
        <v>1.42</v>
      </c>
      <c r="E96" s="41">
        <v>1.3</v>
      </c>
      <c r="F96" s="42">
        <v>1.42</v>
      </c>
      <c r="G96" s="43">
        <v>9.9999999999999867E-2</v>
      </c>
      <c r="H96" s="43">
        <v>7.5757575757575646</v>
      </c>
      <c r="I96" s="44">
        <v>15859534</v>
      </c>
      <c r="J96" s="62">
        <v>22039289.949999999</v>
      </c>
      <c r="K96" s="46">
        <v>0.86842105263157876</v>
      </c>
      <c r="L96" s="47"/>
      <c r="V96" s="7" t="str">
        <f t="shared" si="21"/>
        <v>NSLTECH</v>
      </c>
      <c r="W96" s="52">
        <f t="shared" si="24"/>
        <v>7.5757575757575649E-2</v>
      </c>
      <c r="X96" s="52">
        <f t="shared" si="25"/>
        <v>0.86842105263157876</v>
      </c>
      <c r="Y96" s="53">
        <f t="shared" si="22"/>
        <v>15859534</v>
      </c>
      <c r="Z96" s="53">
        <f t="shared" si="23"/>
        <v>22039289.949999999</v>
      </c>
    </row>
    <row r="97" spans="2:26" x14ac:dyDescent="0.25">
      <c r="B97" s="60" t="s">
        <v>118</v>
      </c>
      <c r="C97" s="41">
        <v>47.15</v>
      </c>
      <c r="D97" s="41">
        <v>50</v>
      </c>
      <c r="E97" s="41">
        <v>49.8</v>
      </c>
      <c r="F97" s="42">
        <v>50</v>
      </c>
      <c r="G97" s="43">
        <v>2.8500000000000014</v>
      </c>
      <c r="H97" s="43">
        <v>6.0445387062566311</v>
      </c>
      <c r="I97" s="44">
        <v>3244982</v>
      </c>
      <c r="J97" s="62">
        <v>160759803.5</v>
      </c>
      <c r="K97" s="46">
        <v>0.24378109452736307</v>
      </c>
      <c r="L97" s="47"/>
      <c r="V97" s="7" t="str">
        <f t="shared" si="21"/>
        <v>OANDO</v>
      </c>
      <c r="W97" s="52">
        <f t="shared" si="24"/>
        <v>6.0445387062566309E-2</v>
      </c>
      <c r="X97" s="52">
        <f t="shared" si="25"/>
        <v>0.24378109452736307</v>
      </c>
      <c r="Y97" s="53">
        <f t="shared" si="22"/>
        <v>3244982</v>
      </c>
      <c r="Z97" s="53">
        <f t="shared" si="23"/>
        <v>160759803.5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260245</v>
      </c>
      <c r="J98" s="62">
        <v>414665955.30000103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260245</v>
      </c>
      <c r="Z98" s="53">
        <f t="shared" si="23"/>
        <v>414665955.30000103</v>
      </c>
    </row>
    <row r="99" spans="2:26" x14ac:dyDescent="0.25">
      <c r="B99" s="60" t="s">
        <v>120</v>
      </c>
      <c r="C99" s="41">
        <v>2.36</v>
      </c>
      <c r="D99" s="61">
        <v>2.4900000000000002</v>
      </c>
      <c r="E99" s="61">
        <v>2.36</v>
      </c>
      <c r="F99" s="42">
        <v>2.39</v>
      </c>
      <c r="G99" s="43">
        <v>3.0000000000000249E-2</v>
      </c>
      <c r="H99" s="43">
        <v>1.2711864406779767</v>
      </c>
      <c r="I99" s="44">
        <v>4360002</v>
      </c>
      <c r="J99" s="62">
        <v>10541939.66</v>
      </c>
      <c r="K99" s="46">
        <v>1.115044247787611</v>
      </c>
      <c r="L99" s="47"/>
      <c r="V99" s="7" t="str">
        <f t="shared" si="21"/>
        <v>OMATEK</v>
      </c>
      <c r="W99" s="52">
        <f t="shared" si="24"/>
        <v>1.2711864406779768E-2</v>
      </c>
      <c r="X99" s="52">
        <f t="shared" si="25"/>
        <v>1.115044247787611</v>
      </c>
      <c r="Y99" s="53">
        <f t="shared" si="22"/>
        <v>4360002</v>
      </c>
      <c r="Z99" s="53">
        <f t="shared" si="23"/>
        <v>10541939.66</v>
      </c>
    </row>
    <row r="100" spans="2:26" x14ac:dyDescent="0.25">
      <c r="B100" s="60" t="s">
        <v>121</v>
      </c>
      <c r="C100" s="41">
        <v>23.4</v>
      </c>
      <c r="D100" s="41">
        <v>25.65</v>
      </c>
      <c r="E100" s="41">
        <v>23.4</v>
      </c>
      <c r="F100" s="42">
        <v>25.65</v>
      </c>
      <c r="G100" s="43">
        <v>2.25</v>
      </c>
      <c r="H100" s="43">
        <v>9.6153846153846168</v>
      </c>
      <c r="I100" s="44">
        <v>1909136</v>
      </c>
      <c r="J100" s="62">
        <v>43780714.700000003</v>
      </c>
      <c r="K100" s="46">
        <v>1.5649999999999999</v>
      </c>
      <c r="L100" s="47"/>
      <c r="V100" s="7" t="str">
        <f t="shared" si="21"/>
        <v>PREMPAINTS</v>
      </c>
      <c r="W100" s="52">
        <f t="shared" si="24"/>
        <v>9.6153846153846173E-2</v>
      </c>
      <c r="X100" s="52">
        <f t="shared" si="25"/>
        <v>1.5649999999999999</v>
      </c>
      <c r="Y100" s="53">
        <f t="shared" si="22"/>
        <v>1909136</v>
      </c>
      <c r="Z100" s="53">
        <f t="shared" si="23"/>
        <v>43780714.700000003</v>
      </c>
    </row>
    <row r="101" spans="2:26" x14ac:dyDescent="0.25">
      <c r="B101" s="60" t="s">
        <v>122</v>
      </c>
      <c r="C101" s="41">
        <v>1701.1</v>
      </c>
      <c r="D101" s="61">
        <v>1871.2</v>
      </c>
      <c r="E101" s="61">
        <v>1871.2</v>
      </c>
      <c r="F101" s="42">
        <v>1871.2</v>
      </c>
      <c r="G101" s="43">
        <v>170.10000000000014</v>
      </c>
      <c r="H101" s="43">
        <v>9.9994121450826015</v>
      </c>
      <c r="I101" s="44">
        <v>456862</v>
      </c>
      <c r="J101" s="62">
        <v>854137205.90000105</v>
      </c>
      <c r="K101" s="46">
        <v>0.29048275862068973</v>
      </c>
      <c r="L101" s="47"/>
      <c r="V101" s="7" t="str">
        <f t="shared" si="21"/>
        <v>PRESCO</v>
      </c>
      <c r="W101" s="52">
        <f t="shared" si="24"/>
        <v>9.9994121450826021E-2</v>
      </c>
      <c r="X101" s="52">
        <f t="shared" si="25"/>
        <v>0.29048275862068973</v>
      </c>
      <c r="Y101" s="53">
        <f t="shared" si="22"/>
        <v>456862</v>
      </c>
      <c r="Z101" s="53">
        <f t="shared" si="23"/>
        <v>854137205.90000105</v>
      </c>
    </row>
    <row r="102" spans="2:26" x14ac:dyDescent="0.25">
      <c r="B102" s="60" t="s">
        <v>123</v>
      </c>
      <c r="C102" s="41">
        <v>1.65</v>
      </c>
      <c r="D102" s="41">
        <v>1.6</v>
      </c>
      <c r="E102" s="41">
        <v>1.55</v>
      </c>
      <c r="F102" s="42">
        <v>1.58</v>
      </c>
      <c r="G102" s="43">
        <v>-6.999999999999984E-2</v>
      </c>
      <c r="H102" s="43">
        <v>-4.2424242424242333</v>
      </c>
      <c r="I102" s="44">
        <v>6727592</v>
      </c>
      <c r="J102" s="62">
        <v>10646524.210000001</v>
      </c>
      <c r="K102" s="46">
        <v>0</v>
      </c>
      <c r="L102" s="47"/>
      <c r="V102" s="7" t="str">
        <f t="shared" si="21"/>
        <v>PRESTIGE</v>
      </c>
      <c r="W102" s="52">
        <f t="shared" si="24"/>
        <v>-4.2424242424242337E-2</v>
      </c>
      <c r="X102" s="52">
        <f t="shared" si="25"/>
        <v>0</v>
      </c>
      <c r="Y102" s="53">
        <f t="shared" si="22"/>
        <v>6727592</v>
      </c>
      <c r="Z102" s="53">
        <f t="shared" si="23"/>
        <v>10646524.210000001</v>
      </c>
    </row>
    <row r="103" spans="2:26" x14ac:dyDescent="0.25">
      <c r="B103" s="60" t="s">
        <v>124</v>
      </c>
      <c r="C103" s="41">
        <v>76</v>
      </c>
      <c r="D103" s="41">
        <v>76</v>
      </c>
      <c r="E103" s="41">
        <v>76</v>
      </c>
      <c r="F103" s="42">
        <v>76</v>
      </c>
      <c r="G103" s="43">
        <v>0</v>
      </c>
      <c r="H103" s="43">
        <v>0</v>
      </c>
      <c r="I103" s="44">
        <v>3133134</v>
      </c>
      <c r="J103" s="62">
        <v>236309312.75</v>
      </c>
      <c r="K103" s="46">
        <v>0.71364148816234496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0.71364148816234496</v>
      </c>
      <c r="Y103" s="53">
        <f t="shared" si="22"/>
        <v>3133134</v>
      </c>
      <c r="Z103" s="53">
        <f t="shared" si="23"/>
        <v>236309312.75</v>
      </c>
    </row>
    <row r="104" spans="2:26" x14ac:dyDescent="0.25">
      <c r="B104" s="60" t="s">
        <v>125</v>
      </c>
      <c r="C104" s="41">
        <v>25.7</v>
      </c>
      <c r="D104" s="41">
        <v>25.7</v>
      </c>
      <c r="E104" s="41">
        <v>25.7</v>
      </c>
      <c r="F104" s="42">
        <v>25.7</v>
      </c>
      <c r="G104" s="43">
        <v>0</v>
      </c>
      <c r="H104" s="43">
        <v>0</v>
      </c>
      <c r="I104" s="44">
        <v>130036</v>
      </c>
      <c r="J104" s="62">
        <v>3061392.65</v>
      </c>
      <c r="K104" s="46">
        <v>1.9540229885057472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1.9540229885057472</v>
      </c>
      <c r="Y104" s="53">
        <f t="shared" si="22"/>
        <v>130036</v>
      </c>
      <c r="Z104" s="53">
        <f t="shared" si="23"/>
        <v>3061392.65</v>
      </c>
    </row>
    <row r="105" spans="2:26" x14ac:dyDescent="0.25">
      <c r="B105" s="60" t="s">
        <v>126</v>
      </c>
      <c r="C105" s="41">
        <v>1.1599999999999999</v>
      </c>
      <c r="D105" s="41">
        <v>1.2</v>
      </c>
      <c r="E105" s="41">
        <v>1.1599999999999999</v>
      </c>
      <c r="F105" s="42">
        <v>1.2</v>
      </c>
      <c r="G105" s="43">
        <v>4.0000000000000036E-2</v>
      </c>
      <c r="H105" s="43">
        <v>3.4482758620689689</v>
      </c>
      <c r="I105" s="44">
        <v>5346103</v>
      </c>
      <c r="J105" s="62">
        <v>6313402.3200000003</v>
      </c>
      <c r="K105" s="46">
        <v>0.11111111111111094</v>
      </c>
      <c r="L105" s="47"/>
      <c r="V105" s="7" t="str">
        <f t="shared" si="21"/>
        <v>REGALINS</v>
      </c>
      <c r="W105" s="52">
        <f t="shared" si="24"/>
        <v>3.4482758620689689E-2</v>
      </c>
      <c r="X105" s="52">
        <f t="shared" si="25"/>
        <v>0.11111111111111094</v>
      </c>
      <c r="Y105" s="53">
        <f t="shared" si="22"/>
        <v>5346103</v>
      </c>
      <c r="Z105" s="53">
        <f t="shared" si="23"/>
        <v>6313402.3200000003</v>
      </c>
    </row>
    <row r="106" spans="2:26" x14ac:dyDescent="0.25">
      <c r="B106" s="60" t="s">
        <v>127</v>
      </c>
      <c r="C106" s="41">
        <v>1.85</v>
      </c>
      <c r="D106" s="41">
        <v>1.88</v>
      </c>
      <c r="E106" s="41">
        <v>1.75</v>
      </c>
      <c r="F106" s="42">
        <v>1.88</v>
      </c>
      <c r="G106" s="43">
        <v>2.9999999999999805E-2</v>
      </c>
      <c r="H106" s="43">
        <v>1.6216216216216111</v>
      </c>
      <c r="I106" s="44">
        <v>5629123</v>
      </c>
      <c r="J106" s="62">
        <v>10205224.439999999</v>
      </c>
      <c r="K106" s="46">
        <v>1.0752688172043001E-2</v>
      </c>
      <c r="L106" s="47"/>
      <c r="V106" s="7" t="str">
        <f t="shared" si="21"/>
        <v>ROYALEX</v>
      </c>
      <c r="W106" s="52">
        <f t="shared" si="24"/>
        <v>1.621621621621611E-2</v>
      </c>
      <c r="X106" s="52">
        <f t="shared" si="25"/>
        <v>1.0752688172043001E-2</v>
      </c>
      <c r="Y106" s="53">
        <f t="shared" si="22"/>
        <v>5629123</v>
      </c>
      <c r="Z106" s="53">
        <f t="shared" si="23"/>
        <v>10205224.439999999</v>
      </c>
    </row>
    <row r="107" spans="2:26" x14ac:dyDescent="0.25">
      <c r="B107" s="60" t="s">
        <v>128</v>
      </c>
      <c r="C107" s="41">
        <v>11.2</v>
      </c>
      <c r="D107" s="41">
        <v>11.2</v>
      </c>
      <c r="E107" s="41">
        <v>11.2</v>
      </c>
      <c r="F107" s="42">
        <v>11.2</v>
      </c>
      <c r="G107" s="43">
        <v>0</v>
      </c>
      <c r="H107" s="43">
        <v>0</v>
      </c>
      <c r="I107" s="44">
        <v>1939097</v>
      </c>
      <c r="J107" s="62">
        <v>21470822.289999999</v>
      </c>
      <c r="K107" s="46">
        <v>2.1999999999999997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2.1999999999999997</v>
      </c>
      <c r="Y107" s="53">
        <f t="shared" si="22"/>
        <v>1939097</v>
      </c>
      <c r="Z107" s="53">
        <f t="shared" si="23"/>
        <v>21470822.289999999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257584</v>
      </c>
      <c r="J108" s="62">
        <v>5403762.4000000004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257584</v>
      </c>
      <c r="Z108" s="53">
        <f t="shared" si="23"/>
        <v>5403762.4000000004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47729</v>
      </c>
      <c r="J109" s="62">
        <v>431939931.60000002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47729</v>
      </c>
      <c r="Z109" s="53">
        <f t="shared" si="23"/>
        <v>431939931.60000002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12103</v>
      </c>
      <c r="J110" s="62">
        <v>4985747.2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12103</v>
      </c>
      <c r="Z110" s="53">
        <f t="shared" si="23"/>
        <v>4985747.2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14090</v>
      </c>
      <c r="J111" s="62">
        <v>1841877.3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14090</v>
      </c>
      <c r="Z111" s="53">
        <f t="shared" si="23"/>
        <v>1841877.3</v>
      </c>
    </row>
    <row r="112" spans="2:26" x14ac:dyDescent="0.25">
      <c r="B112" s="60" t="s">
        <v>133</v>
      </c>
      <c r="C112" s="41">
        <v>2.06</v>
      </c>
      <c r="D112" s="61">
        <v>2.2599999999999998</v>
      </c>
      <c r="E112" s="61">
        <v>2.06</v>
      </c>
      <c r="F112" s="42">
        <v>2.2400000000000002</v>
      </c>
      <c r="G112" s="43">
        <v>0.18000000000000016</v>
      </c>
      <c r="H112" s="43">
        <v>8.7378640776699097</v>
      </c>
      <c r="I112" s="44">
        <v>6710327</v>
      </c>
      <c r="J112" s="62">
        <v>14724621.060000001</v>
      </c>
      <c r="K112" s="46">
        <v>-0.41361256544502611</v>
      </c>
      <c r="L112" s="47"/>
      <c r="V112" s="7" t="str">
        <f t="shared" si="21"/>
        <v>SOVRENINS</v>
      </c>
      <c r="W112" s="52">
        <f t="shared" si="24"/>
        <v>8.7378640776699101E-2</v>
      </c>
      <c r="X112" s="52">
        <f t="shared" si="25"/>
        <v>-0.41361256544502611</v>
      </c>
      <c r="Y112" s="53">
        <f t="shared" si="22"/>
        <v>6710327</v>
      </c>
      <c r="Z112" s="53">
        <f t="shared" si="23"/>
        <v>14724621.060000001</v>
      </c>
    </row>
    <row r="113" spans="2:34" x14ac:dyDescent="0.25">
      <c r="B113" s="60" t="s">
        <v>134</v>
      </c>
      <c r="C113" s="41">
        <v>136</v>
      </c>
      <c r="D113" s="61">
        <v>137</v>
      </c>
      <c r="E113" s="61">
        <v>132</v>
      </c>
      <c r="F113" s="42">
        <v>137</v>
      </c>
      <c r="G113" s="43">
        <v>1</v>
      </c>
      <c r="H113" s="43">
        <v>0.73529411764705876</v>
      </c>
      <c r="I113" s="44">
        <v>1393534</v>
      </c>
      <c r="J113" s="62">
        <v>189701262.59999999</v>
      </c>
      <c r="K113" s="46">
        <v>0.37000000000000011</v>
      </c>
      <c r="L113" s="47"/>
      <c r="V113" s="7" t="str">
        <f t="shared" si="21"/>
        <v>STANBIC</v>
      </c>
      <c r="W113" s="52">
        <f t="shared" si="24"/>
        <v>7.3529411764705873E-3</v>
      </c>
      <c r="X113" s="52">
        <f t="shared" si="25"/>
        <v>0.37000000000000011</v>
      </c>
      <c r="Y113" s="53">
        <f t="shared" si="22"/>
        <v>1393534</v>
      </c>
      <c r="Z113" s="53">
        <f t="shared" si="23"/>
        <v>189701262.59999999</v>
      </c>
    </row>
    <row r="114" spans="2:34" x14ac:dyDescent="0.25">
      <c r="B114" s="60" t="s">
        <v>135</v>
      </c>
      <c r="C114" s="41">
        <v>8.1</v>
      </c>
      <c r="D114" s="41">
        <v>8.0500000000000007</v>
      </c>
      <c r="E114" s="41">
        <v>7.6</v>
      </c>
      <c r="F114" s="42">
        <v>8</v>
      </c>
      <c r="G114" s="43">
        <v>-9.9999999999999645E-2</v>
      </c>
      <c r="H114" s="43">
        <v>-1.2345679012345634</v>
      </c>
      <c r="I114" s="44">
        <v>10426060</v>
      </c>
      <c r="J114" s="62">
        <v>82113876.799999997</v>
      </c>
      <c r="K114" s="46">
        <v>0.13475177304964547</v>
      </c>
      <c r="L114" s="47"/>
      <c r="V114" s="7" t="str">
        <f t="shared" si="21"/>
        <v>STERLINGNG</v>
      </c>
      <c r="W114" s="52">
        <f t="shared" si="24"/>
        <v>-1.2345679012345633E-2</v>
      </c>
      <c r="X114" s="52">
        <f t="shared" si="25"/>
        <v>0.13475177304964547</v>
      </c>
      <c r="Y114" s="53">
        <f t="shared" si="22"/>
        <v>10426060</v>
      </c>
      <c r="Z114" s="53">
        <f t="shared" si="23"/>
        <v>82113876.799999997</v>
      </c>
    </row>
    <row r="115" spans="2:34" x14ac:dyDescent="0.25">
      <c r="B115" s="60" t="s">
        <v>136</v>
      </c>
      <c r="C115" s="41">
        <v>4.33</v>
      </c>
      <c r="D115" s="41">
        <v>4.49</v>
      </c>
      <c r="E115" s="41">
        <v>4.4000000000000004</v>
      </c>
      <c r="F115" s="42">
        <v>4.49</v>
      </c>
      <c r="G115" s="43">
        <v>0.16000000000000014</v>
      </c>
      <c r="H115" s="43">
        <v>3.6951501154734445</v>
      </c>
      <c r="I115" s="44">
        <v>624166</v>
      </c>
      <c r="J115" s="62">
        <v>2755243.27</v>
      </c>
      <c r="K115" s="46">
        <v>-0.1836363636363636</v>
      </c>
      <c r="L115" s="47"/>
      <c r="V115" s="7" t="str">
        <f t="shared" si="21"/>
        <v>SUNUASSUR</v>
      </c>
      <c r="W115" s="52">
        <f t="shared" si="24"/>
        <v>3.6951501154734445E-2</v>
      </c>
      <c r="X115" s="52">
        <f t="shared" si="25"/>
        <v>-0.1836363636363636</v>
      </c>
      <c r="Y115" s="53">
        <f t="shared" si="22"/>
        <v>624166</v>
      </c>
      <c r="Z115" s="53">
        <f t="shared" si="23"/>
        <v>2755243.27</v>
      </c>
    </row>
    <row r="116" spans="2:34" x14ac:dyDescent="0.25">
      <c r="B116" s="60" t="s">
        <v>137</v>
      </c>
      <c r="C116" s="41">
        <v>4.28</v>
      </c>
      <c r="D116" s="61">
        <v>4.3899999999999997</v>
      </c>
      <c r="E116" s="61">
        <v>4.1500000000000004</v>
      </c>
      <c r="F116" s="42">
        <v>4.37</v>
      </c>
      <c r="G116" s="43">
        <v>8.9999999999999858E-2</v>
      </c>
      <c r="H116" s="43">
        <v>2.1028037383177534</v>
      </c>
      <c r="I116" s="44">
        <v>7709604</v>
      </c>
      <c r="J116" s="62">
        <v>33172914.329999998</v>
      </c>
      <c r="K116" s="46">
        <v>0.748</v>
      </c>
      <c r="V116" s="7" t="str">
        <f t="shared" si="21"/>
        <v>TANTALIZER</v>
      </c>
      <c r="W116" s="52">
        <f t="shared" si="24"/>
        <v>2.1028037383177534E-2</v>
      </c>
      <c r="X116" s="52">
        <f t="shared" si="25"/>
        <v>0.748</v>
      </c>
      <c r="Y116" s="53">
        <f t="shared" si="22"/>
        <v>7709604</v>
      </c>
      <c r="Z116" s="53">
        <f t="shared" si="23"/>
        <v>33172914.329999998</v>
      </c>
    </row>
    <row r="117" spans="2:34" x14ac:dyDescent="0.25">
      <c r="B117" s="60" t="s">
        <v>138</v>
      </c>
      <c r="C117" s="41">
        <v>20.2</v>
      </c>
      <c r="D117" s="61">
        <v>20.55</v>
      </c>
      <c r="E117" s="61">
        <v>20.55</v>
      </c>
      <c r="F117" s="42">
        <v>20.55</v>
      </c>
      <c r="G117" s="43">
        <v>0.35000000000000142</v>
      </c>
      <c r="H117" s="43">
        <v>1.7326732673267398</v>
      </c>
      <c r="I117" s="71">
        <v>3519711</v>
      </c>
      <c r="J117" s="62">
        <v>73796363.400000006</v>
      </c>
      <c r="K117" s="46">
        <v>0.5451127819548871</v>
      </c>
      <c r="V117" s="7" t="str">
        <f t="shared" si="21"/>
        <v>TIP</v>
      </c>
      <c r="W117" s="52">
        <f t="shared" si="24"/>
        <v>1.7326732673267398E-2</v>
      </c>
      <c r="X117" s="52">
        <f t="shared" si="25"/>
        <v>0.5451127819548871</v>
      </c>
      <c r="Y117" s="53">
        <f t="shared" si="22"/>
        <v>3519711</v>
      </c>
      <c r="Z117" s="53">
        <f t="shared" si="23"/>
        <v>73796363.400000006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112367</v>
      </c>
      <c r="J118" s="62">
        <v>64723392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112367</v>
      </c>
      <c r="Z118" s="53">
        <f t="shared" si="23"/>
        <v>64723392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201217</v>
      </c>
      <c r="J119" s="62">
        <v>39900565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201217</v>
      </c>
      <c r="Z119" s="53">
        <f t="shared" si="23"/>
        <v>39900565</v>
      </c>
    </row>
    <row r="120" spans="2:34" x14ac:dyDescent="0.25">
      <c r="B120" s="60" t="s">
        <v>141</v>
      </c>
      <c r="C120" s="41">
        <v>47</v>
      </c>
      <c r="D120" s="41">
        <v>48.05</v>
      </c>
      <c r="E120" s="41">
        <v>48</v>
      </c>
      <c r="F120" s="42">
        <v>48.05</v>
      </c>
      <c r="G120" s="43">
        <v>1.0499999999999972</v>
      </c>
      <c r="H120" s="43">
        <v>2.2340425531914834</v>
      </c>
      <c r="I120" s="44">
        <v>2484609</v>
      </c>
      <c r="J120" s="62">
        <v>120069956.34999999</v>
      </c>
      <c r="K120" s="46">
        <v>5.837004405286339E-2</v>
      </c>
      <c r="V120" s="7" t="str">
        <f t="shared" si="21"/>
        <v>TRANSCORP</v>
      </c>
      <c r="W120" s="52">
        <f t="shared" si="24"/>
        <v>2.2340425531914832E-2</v>
      </c>
      <c r="X120" s="52">
        <f t="shared" si="25"/>
        <v>5.837004405286339E-2</v>
      </c>
      <c r="Y120" s="53">
        <f t="shared" si="22"/>
        <v>2484609</v>
      </c>
      <c r="Z120" s="53">
        <f t="shared" si="23"/>
        <v>120069956.34999999</v>
      </c>
    </row>
    <row r="121" spans="2:34" x14ac:dyDescent="0.25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132818</v>
      </c>
      <c r="J121" s="62">
        <v>36697613.399999999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132818</v>
      </c>
      <c r="Z121" s="53">
        <f t="shared" si="23"/>
        <v>36697613.399999999</v>
      </c>
    </row>
    <row r="122" spans="2:34" x14ac:dyDescent="0.25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124922</v>
      </c>
      <c r="J122" s="62">
        <v>560675.36</v>
      </c>
      <c r="K122" s="46">
        <v>-3.6199095022624417E-2</v>
      </c>
      <c r="V122" s="7" t="str">
        <f t="shared" si="21"/>
        <v>TRIPPLEG</v>
      </c>
      <c r="W122" s="52">
        <f t="shared" si="24"/>
        <v>0</v>
      </c>
      <c r="X122" s="52">
        <f t="shared" si="25"/>
        <v>-3.6199095022624417E-2</v>
      </c>
      <c r="Y122" s="53">
        <f t="shared" si="22"/>
        <v>124922</v>
      </c>
      <c r="Z122" s="53">
        <f t="shared" si="23"/>
        <v>560675.36</v>
      </c>
    </row>
    <row r="123" spans="2:34" x14ac:dyDescent="0.25">
      <c r="B123" s="60" t="s">
        <v>144</v>
      </c>
      <c r="C123" s="41">
        <v>99</v>
      </c>
      <c r="D123" s="41">
        <v>99</v>
      </c>
      <c r="E123" s="41">
        <v>99</v>
      </c>
      <c r="F123" s="42">
        <v>99</v>
      </c>
      <c r="G123" s="43">
        <v>0</v>
      </c>
      <c r="H123" s="43">
        <v>0</v>
      </c>
      <c r="I123" s="44">
        <v>996496</v>
      </c>
      <c r="J123" s="62">
        <v>95225984</v>
      </c>
      <c r="K123" s="46">
        <v>8.7912087912087822E-2</v>
      </c>
      <c r="V123" s="7" t="str">
        <f t="shared" si="21"/>
        <v>UACN</v>
      </c>
      <c r="W123" s="52">
        <f t="shared" si="24"/>
        <v>0</v>
      </c>
      <c r="X123" s="52">
        <f t="shared" si="25"/>
        <v>8.7912087912087822E-2</v>
      </c>
      <c r="Y123" s="53">
        <f t="shared" si="22"/>
        <v>996496</v>
      </c>
      <c r="Z123" s="53">
        <f t="shared" si="23"/>
        <v>95225984</v>
      </c>
    </row>
    <row r="124" spans="2:34" x14ac:dyDescent="0.25">
      <c r="B124" s="60" t="s">
        <v>145</v>
      </c>
      <c r="C124" s="41">
        <v>48.75</v>
      </c>
      <c r="D124" s="41">
        <v>50</v>
      </c>
      <c r="E124" s="41">
        <v>48.4</v>
      </c>
      <c r="F124" s="42">
        <v>48.4</v>
      </c>
      <c r="G124" s="43">
        <v>-0.35000000000000142</v>
      </c>
      <c r="H124" s="43">
        <v>-0.71794871794872095</v>
      </c>
      <c r="I124" s="44">
        <v>114167924</v>
      </c>
      <c r="J124" s="62">
        <v>5540720015.6999931</v>
      </c>
      <c r="K124" s="46">
        <v>0.16206482593037208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-7.1794871794872098E-3</v>
      </c>
      <c r="X124" s="52">
        <f t="shared" si="25"/>
        <v>0.16206482593037208</v>
      </c>
      <c r="Y124" s="53">
        <f t="shared" si="22"/>
        <v>114167924</v>
      </c>
      <c r="Z124" s="53">
        <f t="shared" si="23"/>
        <v>5540720015.6999931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18.25</v>
      </c>
      <c r="D125" s="41">
        <v>18.600000000000001</v>
      </c>
      <c r="E125" s="41">
        <v>18.350000000000001</v>
      </c>
      <c r="F125" s="42">
        <v>18.399999999999999</v>
      </c>
      <c r="G125" s="43">
        <v>0.14999999999999858</v>
      </c>
      <c r="H125" s="43">
        <v>0.82191780821917038</v>
      </c>
      <c r="I125" s="44">
        <v>4670322</v>
      </c>
      <c r="J125" s="62">
        <v>86092853.900000006</v>
      </c>
      <c r="K125" s="46">
        <v>-1.6042780748663166E-2</v>
      </c>
      <c r="V125" s="7" t="str">
        <f t="shared" si="21"/>
        <v>UCAP</v>
      </c>
      <c r="W125" s="52">
        <f t="shared" si="24"/>
        <v>8.2191780821917037E-3</v>
      </c>
      <c r="X125" s="52">
        <f t="shared" si="25"/>
        <v>-1.6042780748663166E-2</v>
      </c>
      <c r="Y125" s="53">
        <f t="shared" si="22"/>
        <v>4670322</v>
      </c>
      <c r="Z125" s="53">
        <f t="shared" si="23"/>
        <v>86092853.900000006</v>
      </c>
    </row>
    <row r="126" spans="2:34" x14ac:dyDescent="0.25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61979</v>
      </c>
      <c r="J126" s="62">
        <v>4514932</v>
      </c>
      <c r="K126" s="46">
        <v>0.46865959498553522</v>
      </c>
      <c r="V126" s="7" t="str">
        <f t="shared" si="21"/>
        <v>UHOMREIT</v>
      </c>
      <c r="W126" s="52">
        <f t="shared" si="24"/>
        <v>0</v>
      </c>
      <c r="X126" s="52">
        <f t="shared" si="25"/>
        <v>0.46865959498553522</v>
      </c>
      <c r="Y126" s="53">
        <f t="shared" si="22"/>
        <v>61979</v>
      </c>
      <c r="Z126" s="53">
        <f t="shared" si="23"/>
        <v>4514932</v>
      </c>
    </row>
    <row r="127" spans="2:34" x14ac:dyDescent="0.25">
      <c r="B127" s="60" t="s">
        <v>148</v>
      </c>
      <c r="C127" s="41">
        <v>94</v>
      </c>
      <c r="D127" s="41">
        <v>94</v>
      </c>
      <c r="E127" s="41">
        <v>94</v>
      </c>
      <c r="F127" s="42">
        <v>94</v>
      </c>
      <c r="G127" s="43">
        <v>0</v>
      </c>
      <c r="H127" s="43">
        <v>0</v>
      </c>
      <c r="I127" s="44">
        <v>465678</v>
      </c>
      <c r="J127" s="62">
        <v>40592016.75</v>
      </c>
      <c r="K127" s="46">
        <v>0.30555555555555558</v>
      </c>
      <c r="V127" s="7" t="str">
        <f t="shared" si="21"/>
        <v>UNILEVER</v>
      </c>
      <c r="W127" s="52">
        <f t="shared" si="24"/>
        <v>0</v>
      </c>
      <c r="X127" s="52">
        <f t="shared" si="25"/>
        <v>0.30555555555555558</v>
      </c>
      <c r="Y127" s="53">
        <f t="shared" si="22"/>
        <v>465678</v>
      </c>
      <c r="Z127" s="53">
        <f t="shared" si="23"/>
        <v>40592016.75</v>
      </c>
    </row>
    <row r="128" spans="2:34" x14ac:dyDescent="0.25">
      <c r="B128" s="60" t="s">
        <v>149</v>
      </c>
      <c r="C128" s="41">
        <v>14.8</v>
      </c>
      <c r="D128" s="41">
        <v>14.8</v>
      </c>
      <c r="E128" s="41">
        <v>14.8</v>
      </c>
      <c r="F128" s="42">
        <v>14.8</v>
      </c>
      <c r="G128" s="43">
        <v>0</v>
      </c>
      <c r="H128" s="43">
        <v>0</v>
      </c>
      <c r="I128" s="44">
        <v>99124</v>
      </c>
      <c r="J128" s="62">
        <v>1447963.4</v>
      </c>
      <c r="K128" s="46">
        <v>1.1449275362318843</v>
      </c>
      <c r="V128" s="7" t="str">
        <f t="shared" si="21"/>
        <v>UNIONDICON</v>
      </c>
      <c r="W128" s="52">
        <f t="shared" si="24"/>
        <v>0</v>
      </c>
      <c r="X128" s="52">
        <f t="shared" si="25"/>
        <v>1.1449275362318843</v>
      </c>
      <c r="Y128" s="53">
        <f t="shared" si="22"/>
        <v>99124</v>
      </c>
      <c r="Z128" s="53">
        <f t="shared" si="23"/>
        <v>1447963.4</v>
      </c>
    </row>
    <row r="129" spans="2:34" x14ac:dyDescent="0.25">
      <c r="B129" s="60" t="s">
        <v>150</v>
      </c>
      <c r="C129" s="41">
        <v>1.27</v>
      </c>
      <c r="D129" s="41">
        <v>1.28</v>
      </c>
      <c r="E129" s="41">
        <v>1.26</v>
      </c>
      <c r="F129" s="42">
        <v>1.28</v>
      </c>
      <c r="G129" s="43">
        <v>1.0000000000000009E-2</v>
      </c>
      <c r="H129" s="43">
        <v>0.78740157480315032</v>
      </c>
      <c r="I129" s="44">
        <v>7665095</v>
      </c>
      <c r="J129" s="62">
        <v>9748650.2100000009</v>
      </c>
      <c r="K129" s="46">
        <v>5.7851239669421517E-2</v>
      </c>
      <c r="V129" s="7" t="str">
        <f t="shared" si="21"/>
        <v>UNIVINSURE</v>
      </c>
      <c r="W129" s="52">
        <f t="shared" si="24"/>
        <v>7.8740157480315029E-3</v>
      </c>
      <c r="X129" s="52">
        <f t="shared" si="25"/>
        <v>5.7851239669421517E-2</v>
      </c>
      <c r="Y129" s="53">
        <f t="shared" si="22"/>
        <v>7665095</v>
      </c>
      <c r="Z129" s="53">
        <f t="shared" si="23"/>
        <v>9748650.2100000009</v>
      </c>
    </row>
    <row r="130" spans="2:34" x14ac:dyDescent="0.25">
      <c r="B130" s="60" t="s">
        <v>151</v>
      </c>
      <c r="C130" s="41">
        <v>5.0999999999999996</v>
      </c>
      <c r="D130" s="41">
        <v>5.15</v>
      </c>
      <c r="E130" s="41">
        <v>4.9000000000000004</v>
      </c>
      <c r="F130" s="42">
        <v>5.15</v>
      </c>
      <c r="G130" s="43">
        <v>5.0000000000000711E-2</v>
      </c>
      <c r="H130" s="43">
        <v>0.98039215686275916</v>
      </c>
      <c r="I130" s="44">
        <v>4541982</v>
      </c>
      <c r="J130" s="62">
        <v>22752481.350000001</v>
      </c>
      <c r="K130" s="46">
        <v>5.1020408163265252E-2</v>
      </c>
      <c r="V130" s="7" t="str">
        <f t="shared" si="21"/>
        <v>UPDC</v>
      </c>
      <c r="W130" s="52">
        <f t="shared" si="24"/>
        <v>9.8039215686275914E-3</v>
      </c>
      <c r="X130" s="52">
        <f t="shared" si="25"/>
        <v>5.1020408163265252E-2</v>
      </c>
      <c r="Y130" s="53">
        <f t="shared" si="22"/>
        <v>4541982</v>
      </c>
      <c r="Z130" s="53">
        <f t="shared" si="23"/>
        <v>22752481.350000001</v>
      </c>
    </row>
    <row r="131" spans="2:34" x14ac:dyDescent="0.25">
      <c r="B131" s="60" t="s">
        <v>152</v>
      </c>
      <c r="C131" s="41">
        <v>7.2</v>
      </c>
      <c r="D131" s="41">
        <v>7.25</v>
      </c>
      <c r="E131" s="41">
        <v>7</v>
      </c>
      <c r="F131" s="42">
        <v>7</v>
      </c>
      <c r="G131" s="43">
        <v>-0.20000000000000018</v>
      </c>
      <c r="H131" s="43">
        <v>-2.7777777777777799</v>
      </c>
      <c r="I131" s="44">
        <v>7255007</v>
      </c>
      <c r="J131" s="62">
        <v>51969611.549999997</v>
      </c>
      <c r="K131" s="46">
        <v>1.4492753623188248E-2</v>
      </c>
      <c r="V131" s="7" t="str">
        <f t="shared" si="21"/>
        <v>UPDCREIT</v>
      </c>
      <c r="W131" s="52">
        <f t="shared" si="24"/>
        <v>-2.7777777777777801E-2</v>
      </c>
      <c r="X131" s="52">
        <f t="shared" si="25"/>
        <v>1.4492753623188248E-2</v>
      </c>
      <c r="Y131" s="53">
        <f t="shared" si="22"/>
        <v>7255007</v>
      </c>
      <c r="Z131" s="53">
        <f t="shared" si="23"/>
        <v>51969611.549999997</v>
      </c>
    </row>
    <row r="132" spans="2:34" x14ac:dyDescent="0.25">
      <c r="B132" s="60" t="s">
        <v>153</v>
      </c>
      <c r="C132" s="41">
        <v>5.8</v>
      </c>
      <c r="D132" s="41">
        <v>6</v>
      </c>
      <c r="E132" s="41">
        <v>6</v>
      </c>
      <c r="F132" s="42">
        <v>6</v>
      </c>
      <c r="G132" s="43">
        <v>0.20000000000000018</v>
      </c>
      <c r="H132" s="43">
        <v>3.4482758620689689</v>
      </c>
      <c r="I132" s="44">
        <v>322461</v>
      </c>
      <c r="J132" s="62">
        <v>1900650.25</v>
      </c>
      <c r="K132" s="46">
        <v>0</v>
      </c>
      <c r="V132" s="7" t="str">
        <f t="shared" si="21"/>
        <v>UPL</v>
      </c>
      <c r="W132" s="52">
        <f t="shared" si="24"/>
        <v>3.4482758620689689E-2</v>
      </c>
      <c r="X132" s="52">
        <f t="shared" si="25"/>
        <v>0</v>
      </c>
      <c r="Y132" s="53">
        <f t="shared" si="22"/>
        <v>322461</v>
      </c>
      <c r="Z132" s="53">
        <f t="shared" si="23"/>
        <v>1900650.25</v>
      </c>
    </row>
    <row r="133" spans="2:34" x14ac:dyDescent="0.25">
      <c r="B133" s="60" t="s">
        <v>154</v>
      </c>
      <c r="C133" s="41">
        <v>2.14</v>
      </c>
      <c r="D133" s="41">
        <v>2.14</v>
      </c>
      <c r="E133" s="41">
        <v>2.0099999999999998</v>
      </c>
      <c r="F133" s="42">
        <v>2.14</v>
      </c>
      <c r="G133" s="43">
        <v>0</v>
      </c>
      <c r="H133" s="43">
        <v>0</v>
      </c>
      <c r="I133" s="44">
        <v>18498565</v>
      </c>
      <c r="J133" s="62">
        <v>38407695.5</v>
      </c>
      <c r="K133" s="46">
        <v>0.25146198830409361</v>
      </c>
      <c r="V133" s="7" t="str">
        <f t="shared" si="21"/>
        <v>VERITASKAP</v>
      </c>
      <c r="W133" s="52">
        <f t="shared" si="24"/>
        <v>0</v>
      </c>
      <c r="X133" s="52">
        <f t="shared" si="25"/>
        <v>0.25146198830409361</v>
      </c>
      <c r="Y133" s="53">
        <f t="shared" si="22"/>
        <v>18498565</v>
      </c>
      <c r="Z133" s="53">
        <f t="shared" si="23"/>
        <v>38407695.5</v>
      </c>
    </row>
    <row r="134" spans="2:34" x14ac:dyDescent="0.25">
      <c r="B134" s="60" t="s">
        <v>155</v>
      </c>
      <c r="C134" s="41">
        <v>11.55</v>
      </c>
      <c r="D134" s="41">
        <v>11.55</v>
      </c>
      <c r="E134" s="41">
        <v>11.55</v>
      </c>
      <c r="F134" s="42">
        <v>11.55</v>
      </c>
      <c r="G134" s="43">
        <v>0</v>
      </c>
      <c r="H134" s="43">
        <v>0</v>
      </c>
      <c r="I134" s="44">
        <v>1800705</v>
      </c>
      <c r="J134" s="62">
        <v>21154458.5</v>
      </c>
      <c r="K134" s="46">
        <v>5.0000000000000044E-2</v>
      </c>
      <c r="V134" s="7" t="str">
        <f t="shared" si="21"/>
        <v>VFDGROUP</v>
      </c>
      <c r="W134" s="52">
        <f t="shared" si="24"/>
        <v>0</v>
      </c>
      <c r="X134" s="52">
        <f t="shared" si="25"/>
        <v>5.0000000000000044E-2</v>
      </c>
      <c r="Y134" s="53">
        <f t="shared" si="22"/>
        <v>1800705</v>
      </c>
      <c r="Z134" s="53">
        <f t="shared" si="23"/>
        <v>21154458.5</v>
      </c>
    </row>
    <row r="135" spans="2:34" x14ac:dyDescent="0.25">
      <c r="B135" s="60" t="s">
        <v>156</v>
      </c>
      <c r="C135" s="41">
        <v>117</v>
      </c>
      <c r="D135" s="41">
        <v>118</v>
      </c>
      <c r="E135" s="41">
        <v>118</v>
      </c>
      <c r="F135" s="42">
        <v>118</v>
      </c>
      <c r="G135" s="43">
        <v>1</v>
      </c>
      <c r="H135" s="43">
        <v>0.85470085470085477</v>
      </c>
      <c r="I135" s="44">
        <v>616646</v>
      </c>
      <c r="J135" s="62">
        <v>69589076.849999994</v>
      </c>
      <c r="K135" s="46">
        <v>0.28260869565217384</v>
      </c>
      <c r="V135" s="7" t="str">
        <f t="shared" si="21"/>
        <v>VITAFOAM</v>
      </c>
      <c r="W135" s="52">
        <f t="shared" si="24"/>
        <v>8.5470085470085479E-3</v>
      </c>
      <c r="X135" s="52">
        <f t="shared" si="25"/>
        <v>0.28260869565217384</v>
      </c>
      <c r="Y135" s="53">
        <f t="shared" si="22"/>
        <v>616646</v>
      </c>
      <c r="Z135" s="53">
        <f t="shared" si="23"/>
        <v>69589076.849999994</v>
      </c>
    </row>
    <row r="136" spans="2:34" x14ac:dyDescent="0.25">
      <c r="B136" s="60" t="s">
        <v>157</v>
      </c>
      <c r="C136" s="41">
        <v>226.5</v>
      </c>
      <c r="D136" s="41">
        <v>229.3</v>
      </c>
      <c r="E136" s="41">
        <v>227</v>
      </c>
      <c r="F136" s="42">
        <v>229.3</v>
      </c>
      <c r="G136" s="43">
        <v>2.8000000000000114</v>
      </c>
      <c r="H136" s="43">
        <v>1.2362030905077313</v>
      </c>
      <c r="I136" s="44">
        <v>9838431</v>
      </c>
      <c r="J136" s="62">
        <v>2241842060.2000008</v>
      </c>
      <c r="K136" s="46">
        <v>0.70483271375464684</v>
      </c>
      <c r="V136" s="7" t="str">
        <f t="shared" si="21"/>
        <v>WAPCO</v>
      </c>
      <c r="W136" s="52">
        <f t="shared" si="24"/>
        <v>1.2362030905077313E-2</v>
      </c>
      <c r="X136" s="52">
        <f t="shared" si="25"/>
        <v>0.70483271375464684</v>
      </c>
      <c r="Y136" s="53">
        <f t="shared" si="22"/>
        <v>9838431</v>
      </c>
      <c r="Z136" s="53">
        <f t="shared" si="23"/>
        <v>2241842060.2000008</v>
      </c>
    </row>
    <row r="137" spans="2:34" x14ac:dyDescent="0.25">
      <c r="B137" s="60" t="s">
        <v>158</v>
      </c>
      <c r="C137" s="41">
        <v>3.15</v>
      </c>
      <c r="D137" s="41">
        <v>3.15</v>
      </c>
      <c r="E137" s="41">
        <v>3.1</v>
      </c>
      <c r="F137" s="42">
        <v>3.1</v>
      </c>
      <c r="G137" s="43">
        <v>-4.9999999999999822E-2</v>
      </c>
      <c r="H137" s="43">
        <v>-1.5873015873015817</v>
      </c>
      <c r="I137" s="44">
        <v>2875250</v>
      </c>
      <c r="J137" s="62">
        <v>9096436.4800000004</v>
      </c>
      <c r="K137" s="46">
        <v>-4.6153846153846101E-2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WAPIC</v>
      </c>
      <c r="W137" s="52">
        <f t="shared" si="24"/>
        <v>-1.5873015873015817E-2</v>
      </c>
      <c r="X137" s="52">
        <f t="shared" si="25"/>
        <v>-4.6153846153846101E-2</v>
      </c>
      <c r="Y137" s="53">
        <f t="shared" ref="Y137:Y140" si="27">IF(ISTEXT(B137),I137,"")</f>
        <v>2875250</v>
      </c>
      <c r="Z137" s="53">
        <f t="shared" ref="Z137:Z140" si="28">IF(ISTEXT(B137),J137,"")</f>
        <v>9096436.4800000004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27</v>
      </c>
      <c r="D138" s="41">
        <v>27</v>
      </c>
      <c r="E138" s="41">
        <v>26</v>
      </c>
      <c r="F138" s="42">
        <v>26.1</v>
      </c>
      <c r="G138" s="43">
        <v>-0.89999999999999858</v>
      </c>
      <c r="H138" s="43">
        <v>-3.3333333333333277</v>
      </c>
      <c r="I138" s="44">
        <v>111950654</v>
      </c>
      <c r="J138" s="62">
        <v>2917366133.9500008</v>
      </c>
      <c r="K138" s="46">
        <v>0.27941176470588247</v>
      </c>
      <c r="V138" s="7" t="str">
        <f t="shared" si="26"/>
        <v>WEMABANK</v>
      </c>
      <c r="W138" s="52">
        <f t="shared" ref="W138:W140" si="29">IF(ISTEXT(B138),H138,"")/100</f>
        <v>-3.3333333333333277E-2</v>
      </c>
      <c r="X138" s="52">
        <f t="shared" ref="X138:X140" si="30">IF(ISTEXT(B138),K138,"")</f>
        <v>0.27941176470588247</v>
      </c>
      <c r="Y138" s="53">
        <f t="shared" si="27"/>
        <v>111950654</v>
      </c>
      <c r="Z138" s="53">
        <f t="shared" si="28"/>
        <v>2917366133.9500008</v>
      </c>
    </row>
    <row r="139" spans="2:34" x14ac:dyDescent="0.25">
      <c r="B139" s="60" t="s">
        <v>160</v>
      </c>
      <c r="C139" s="41">
        <v>110</v>
      </c>
      <c r="D139" s="41">
        <v>110</v>
      </c>
      <c r="E139" s="41">
        <v>105.1</v>
      </c>
      <c r="F139" s="42">
        <v>107.5</v>
      </c>
      <c r="G139" s="43">
        <v>-2.5</v>
      </c>
      <c r="H139" s="43">
        <v>-2.2727272727272729</v>
      </c>
      <c r="I139" s="44">
        <v>38172491</v>
      </c>
      <c r="J139" s="62">
        <v>4081401282.6000028</v>
      </c>
      <c r="K139" s="46">
        <v>0.73948220064724923</v>
      </c>
      <c r="V139" s="7" t="str">
        <f t="shared" si="26"/>
        <v>ZENITHBANK</v>
      </c>
      <c r="W139" s="52">
        <f t="shared" si="29"/>
        <v>-2.2727272727272728E-2</v>
      </c>
      <c r="X139" s="52">
        <f t="shared" si="30"/>
        <v>0.73948220064724923</v>
      </c>
      <c r="Y139" s="53">
        <f t="shared" si="27"/>
        <v>38172491</v>
      </c>
      <c r="Z139" s="53">
        <f t="shared" si="28"/>
        <v>4081401282.6000028</v>
      </c>
    </row>
    <row r="140" spans="2:34" x14ac:dyDescent="0.25">
      <c r="B140" s="60" t="s">
        <v>161</v>
      </c>
      <c r="C140" s="41">
        <v>8.58</v>
      </c>
      <c r="D140" s="41">
        <v>9.43</v>
      </c>
      <c r="E140" s="41">
        <v>9.43</v>
      </c>
      <c r="F140" s="42">
        <v>9.43</v>
      </c>
      <c r="G140" s="43">
        <v>0.84999999999999964</v>
      </c>
      <c r="H140" s="43">
        <v>9.9067599067599037</v>
      </c>
      <c r="I140" s="44">
        <v>32208827</v>
      </c>
      <c r="J140" s="62">
        <v>272601109.97000015</v>
      </c>
      <c r="K140" s="46">
        <v>4.2099447513812152</v>
      </c>
      <c r="V140" s="7" t="str">
        <f t="shared" si="26"/>
        <v>ZICHIS</v>
      </c>
      <c r="W140" s="52">
        <f t="shared" si="29"/>
        <v>9.9067599067599044E-2</v>
      </c>
      <c r="X140" s="52">
        <f t="shared" si="30"/>
        <v>4.2099447513812152</v>
      </c>
      <c r="Y140" s="53">
        <f t="shared" si="27"/>
        <v>32208827</v>
      </c>
      <c r="Z140" s="53">
        <f t="shared" si="28"/>
        <v>272601109.97000015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2026-03-23T14:30:50Z</dcterms:created>
  <dcterms:modified xsi:type="dcterms:W3CDTF">2026-03-23T14:31:22Z</dcterms:modified>
</cp:coreProperties>
</file>