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B310FBEC-EF6C-4602-8AD6-DE6FEF152753}" xr6:coauthVersionLast="47" xr6:coauthVersionMax="47" xr10:uidLastSave="{00000000-0000-0000-0000-000000000000}"/>
  <bookViews>
    <workbookView xWindow="-120" yWindow="-120" windowWidth="20730" windowHeight="11040" xr2:uid="{CBF4975A-15CC-45D1-AE09-B735792D687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[1]Final!$F$42:$F$1054</definedName>
    <definedName name="Pricelist_company2">[1]Final!$B$42:$B$250</definedName>
    <definedName name="Pricelist_Pclose">[1]Final!$C$42:$C$1022</definedName>
    <definedName name="Pricelist_Val">[1]Final!$J$42:$J$702</definedName>
    <definedName name="Pricelist_Vol">[1]Final!$I$42:$I$1326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P8" i="1"/>
  <c r="AT13" i="1" l="1"/>
  <c r="AS13" i="1" s="1"/>
  <c r="AT12" i="1"/>
  <c r="AS12" i="1" s="1"/>
  <c r="AQ12" i="1"/>
  <c r="AP12" i="1" s="1"/>
  <c r="AQ13" i="1"/>
  <c r="AP13" i="1" s="1"/>
  <c r="AT9" i="1"/>
  <c r="AS9" i="1" s="1"/>
  <c r="AT17" i="1"/>
  <c r="AS17" i="1" s="1"/>
  <c r="AT10" i="1"/>
  <c r="AS10" i="1" s="1"/>
  <c r="AT11" i="1"/>
  <c r="AS11" i="1" s="1"/>
  <c r="AT14" i="1"/>
  <c r="AS14" i="1" s="1"/>
  <c r="AT18" i="1"/>
  <c r="AS18" i="1" s="1"/>
  <c r="AT15" i="1"/>
  <c r="AS15" i="1" s="1"/>
  <c r="AT16" i="1"/>
  <c r="AS16" i="1" s="1"/>
  <c r="AQ9" i="1"/>
  <c r="AP9" i="1" s="1"/>
  <c r="AQ10" i="1"/>
  <c r="AP10" i="1" s="1"/>
  <c r="AQ14" i="1"/>
  <c r="AP14" i="1" s="1"/>
  <c r="AQ15" i="1"/>
  <c r="AP15" i="1" s="1"/>
  <c r="AQ16" i="1"/>
  <c r="AP16" i="1" s="1"/>
  <c r="AQ17" i="1"/>
  <c r="AP17" i="1" s="1"/>
  <c r="AQ11" i="1"/>
  <c r="AP11" i="1" s="1"/>
  <c r="AQ18" i="1"/>
  <c r="AP18" i="1" s="1"/>
  <c r="AK9" i="1"/>
  <c r="AJ9" i="1" s="1"/>
  <c r="AN9" i="1"/>
  <c r="AM9" i="1" s="1"/>
  <c r="AK10" i="1"/>
  <c r="AJ10" i="1" s="1"/>
  <c r="AN10" i="1"/>
  <c r="AM10" i="1" s="1"/>
  <c r="AK11" i="1"/>
  <c r="AJ11" i="1" s="1"/>
  <c r="AN11" i="1"/>
  <c r="AM11" i="1" s="1"/>
  <c r="AN12" i="1"/>
  <c r="AM12" i="1" s="1"/>
  <c r="AN15" i="1"/>
  <c r="AM15" i="1" s="1"/>
  <c r="AN18" i="1"/>
  <c r="AM18" i="1" s="1"/>
  <c r="AK12" i="1"/>
  <c r="AJ12" i="1" s="1"/>
  <c r="AK13" i="1"/>
  <c r="AJ13" i="1" s="1"/>
  <c r="AK14" i="1"/>
  <c r="AJ14" i="1" s="1"/>
  <c r="AN14" i="1"/>
  <c r="AM14" i="1" s="1"/>
  <c r="AK17" i="1"/>
  <c r="AJ17" i="1" s="1"/>
  <c r="AN17" i="1"/>
  <c r="AM17" i="1" s="1"/>
  <c r="AK18" i="1"/>
  <c r="AJ18" i="1" s="1"/>
  <c r="AN13" i="1"/>
  <c r="AM13" i="1" s="1"/>
  <c r="AK15" i="1"/>
  <c r="AJ15" i="1" s="1"/>
  <c r="AK16" i="1"/>
  <c r="AJ16" i="1" s="1"/>
  <c r="AN16" i="1"/>
  <c r="AM16" i="1" s="1"/>
  <c r="W9" i="1"/>
  <c r="O21" i="1"/>
  <c r="P21" i="1"/>
  <c r="N21" i="1"/>
  <c r="Q21" i="1" s="1"/>
  <c r="AC9" i="1" l="1"/>
  <c r="AB9" i="1" s="1" a="1"/>
  <c r="AB9" i="1" s="1"/>
  <c r="AE9" i="1"/>
  <c r="AD9" i="1" s="1"/>
  <c r="AC10" i="1"/>
  <c r="AB10" i="1" s="1" a="1"/>
  <c r="AB10" i="1" s="1"/>
  <c r="AE10" i="1"/>
  <c r="AD10" i="1" s="1"/>
  <c r="AC11" i="1"/>
  <c r="AB11" i="1" s="1" a="1"/>
  <c r="AB11" i="1" s="1"/>
  <c r="AE11" i="1"/>
  <c r="AD11" i="1" s="1"/>
  <c r="AE16" i="1"/>
  <c r="AD16" i="1" s="1"/>
  <c r="AC12" i="1"/>
  <c r="AB12" i="1" s="1" a="1"/>
  <c r="AB12" i="1" s="1"/>
  <c r="AE13" i="1"/>
  <c r="AD13" i="1" s="1"/>
  <c r="AC14" i="1"/>
  <c r="AB14" i="1" s="1" a="1"/>
  <c r="AB14" i="1" s="1"/>
  <c r="AE14" i="1"/>
  <c r="AD14" i="1" s="1"/>
  <c r="AC15" i="1"/>
  <c r="AC17" i="1"/>
  <c r="AH5" i="1"/>
  <c r="AE12" i="1"/>
  <c r="AD12" i="1" s="1"/>
  <c r="AC13" i="1"/>
  <c r="AB13" i="1" s="1" a="1"/>
  <c r="AB13" i="1" s="1"/>
  <c r="AE15" i="1"/>
  <c r="AD15" i="1" s="1"/>
  <c r="AC16" i="1"/>
  <c r="AB16" i="1" s="1" a="1"/>
  <c r="AB16" i="1" s="1"/>
  <c r="AE17" i="1"/>
  <c r="AD17" i="1" s="1"/>
  <c r="AC18" i="1"/>
  <c r="AB18" i="1" s="1" a="1"/>
  <c r="AB18" i="1" s="1"/>
  <c r="AE18" i="1"/>
  <c r="AD18" i="1" s="1"/>
  <c r="AH12" i="1" l="1"/>
  <c r="AG12" i="1" s="1" a="1"/>
  <c r="AG12" i="1" s="1"/>
  <c r="AH16" i="1"/>
  <c r="AH9" i="1"/>
  <c r="AG9" i="1" s="1" a="1"/>
  <c r="AG9" i="1" s="1"/>
  <c r="AH10" i="1"/>
  <c r="AG10" i="1" s="1" a="1"/>
  <c r="AG10" i="1" s="1"/>
  <c r="AH11" i="1"/>
  <c r="AG11" i="1" s="1" a="1"/>
  <c r="AG11" i="1" s="1"/>
  <c r="AH15" i="1"/>
  <c r="AH13" i="1"/>
  <c r="AG13" i="1" s="1" a="1"/>
  <c r="AG13" i="1" s="1"/>
  <c r="AH14" i="1"/>
  <c r="AG14" i="1" s="1" a="1"/>
  <c r="AG14" i="1" s="1"/>
  <c r="AH17" i="1"/>
  <c r="AG17" i="1" s="1" a="1"/>
  <c r="AG17" i="1" s="1"/>
  <c r="AH18" i="1"/>
  <c r="AG18" i="1" s="1" a="1"/>
  <c r="AG18" i="1" s="1"/>
  <c r="AB15" i="1" a="1"/>
  <c r="AB15" i="1" s="1"/>
  <c r="AB17" i="1" a="1"/>
  <c r="AB17" i="1" s="1"/>
  <c r="AG15" i="1" l="1" a="1"/>
  <c r="AG15" i="1" s="1"/>
  <c r="AG16" i="1" a="1"/>
  <c r="AG16" i="1" s="1"/>
  <c r="N9" i="1" l="1" a="1"/>
  <c r="N18" i="1" l="1"/>
  <c r="N17" i="1"/>
  <c r="N16" i="1"/>
  <c r="N15" i="1"/>
  <c r="N14" i="1"/>
  <c r="N13" i="1"/>
  <c r="N12" i="1"/>
  <c r="N11" i="1"/>
  <c r="N10" i="1"/>
  <c r="N9" i="1"/>
  <c r="T18" i="1"/>
  <c r="P18" i="1" s="1"/>
  <c r="O18" i="1"/>
  <c r="T17" i="1"/>
  <c r="P17" i="1" s="1"/>
  <c r="O17" i="1"/>
  <c r="T16" i="1"/>
  <c r="P16" i="1" s="1"/>
  <c r="O16" i="1"/>
  <c r="T15" i="1"/>
  <c r="P15" i="1" s="1"/>
  <c r="O15" i="1"/>
  <c r="T14" i="1"/>
  <c r="P14" i="1" s="1"/>
  <c r="O14" i="1"/>
  <c r="T13" i="1"/>
  <c r="P13" i="1" s="1"/>
  <c r="O13" i="1"/>
  <c r="T12" i="1"/>
  <c r="P12" i="1" s="1"/>
  <c r="O12" i="1"/>
  <c r="T11" i="1"/>
  <c r="P11" i="1" s="1"/>
  <c r="O11" i="1"/>
  <c r="T10" i="1"/>
  <c r="P10" i="1" s="1"/>
  <c r="O10" i="1"/>
  <c r="T9" i="1"/>
  <c r="P9" i="1" s="1"/>
  <c r="O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<sst xmlns="http://schemas.openxmlformats.org/spreadsheetml/2006/main" count="166" uniqueCount="163">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</sst>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63CEE14-78F1-4127-9093-17B4053422DE}"/>
    <cellStyle name="Normal" xfId="0" builtinId="0"/>
    <cellStyle name="Percent 2" xfId="2" xr:uid="{23FF997D-895E-4C3B-9686-7A12E0DA7142}"/>
    <cellStyle name="Percent 4" xfId="3" xr:uid="{BC18AEFD-A1E8-4920-BEDC-2CD6CDD4B1C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E2459AC-3851-4042-BC2E-D4C52078CE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DEBF07E-FFFE-4CF4-81A6-7121BC8FC0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85F14AF-A557-4FA2-B204-C3CF0B6487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6EB1996-3FA7-44CA-9B8A-2114CAF01B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C1E673E-9927-413A-B88B-CB09581451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9442BB5-866D-41DB-BF33-16001BE0D0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98EB166-3506-4891-9F03-774A592FF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</v>
          </cell>
          <cell r="F44">
            <v>9.9</v>
          </cell>
          <cell r="I44">
            <v>875221</v>
          </cell>
          <cell r="J44">
            <v>8788935.9000000004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626106</v>
          </cell>
          <cell r="J45">
            <v>3965568.29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207188</v>
          </cell>
          <cell r="J46">
            <v>1665066.2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29426572</v>
          </cell>
          <cell r="J47">
            <v>764819234.85000002</v>
          </cell>
        </row>
        <row r="48">
          <cell r="B48" t="str">
            <v>AFRIPRUD</v>
          </cell>
          <cell r="C48">
            <v>14.3</v>
          </cell>
          <cell r="F48">
            <v>15.4</v>
          </cell>
          <cell r="I48">
            <v>2844569</v>
          </cell>
          <cell r="J48">
            <v>41560603.950000003</v>
          </cell>
        </row>
        <row r="49">
          <cell r="B49" t="str">
            <v>AIICO</v>
          </cell>
          <cell r="C49">
            <v>4.2</v>
          </cell>
          <cell r="F49">
            <v>4.2</v>
          </cell>
          <cell r="I49">
            <v>6394517</v>
          </cell>
          <cell r="J49">
            <v>26402831.32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420</v>
          </cell>
          <cell r="J50">
            <v>1153614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58003</v>
          </cell>
          <cell r="J51">
            <v>673336.85</v>
          </cell>
        </row>
        <row r="52">
          <cell r="B52" t="str">
            <v>ARADEL</v>
          </cell>
          <cell r="C52">
            <v>1210.3</v>
          </cell>
          <cell r="F52">
            <v>1260</v>
          </cell>
          <cell r="I52">
            <v>2273862</v>
          </cell>
          <cell r="J52">
            <v>2782686798.3000002</v>
          </cell>
        </row>
        <row r="53">
          <cell r="B53" t="str">
            <v>AUSTINLAZ</v>
          </cell>
          <cell r="C53">
            <v>4.01</v>
          </cell>
          <cell r="F53">
            <v>4.01</v>
          </cell>
          <cell r="I53">
            <v>215642</v>
          </cell>
          <cell r="J53">
            <v>865585.86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252770</v>
          </cell>
          <cell r="J54">
            <v>17612277.050000001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145743</v>
          </cell>
          <cell r="J55">
            <v>68164122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803321</v>
          </cell>
          <cell r="J56">
            <v>237575482.69999999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73964</v>
          </cell>
          <cell r="J57">
            <v>58229344.700000003</v>
          </cell>
        </row>
        <row r="58">
          <cell r="B58" t="str">
            <v>CADBURY</v>
          </cell>
          <cell r="C58">
            <v>70</v>
          </cell>
          <cell r="F58">
            <v>63</v>
          </cell>
          <cell r="I58">
            <v>1995795</v>
          </cell>
          <cell r="J58">
            <v>128042000.15000001</v>
          </cell>
        </row>
        <row r="59">
          <cell r="B59" t="str">
            <v>CAP</v>
          </cell>
          <cell r="C59">
            <v>99</v>
          </cell>
          <cell r="F59">
            <v>99</v>
          </cell>
          <cell r="I59">
            <v>140651</v>
          </cell>
          <cell r="J59">
            <v>12904258.1</v>
          </cell>
        </row>
        <row r="60">
          <cell r="B60" t="str">
            <v>CAVERTON</v>
          </cell>
          <cell r="C60">
            <v>6.2</v>
          </cell>
          <cell r="F60">
            <v>6.1</v>
          </cell>
          <cell r="I60">
            <v>964798</v>
          </cell>
          <cell r="J60">
            <v>5924763.7999999998</v>
          </cell>
        </row>
        <row r="61">
          <cell r="B61" t="str">
            <v>CHAMPION</v>
          </cell>
          <cell r="C61">
            <v>16</v>
          </cell>
          <cell r="F61">
            <v>16</v>
          </cell>
          <cell r="I61">
            <v>721941</v>
          </cell>
          <cell r="J61">
            <v>11391795.550000001</v>
          </cell>
        </row>
        <row r="62">
          <cell r="B62" t="str">
            <v>CHAMS</v>
          </cell>
          <cell r="C62">
            <v>4</v>
          </cell>
          <cell r="F62">
            <v>4.0999999999999996</v>
          </cell>
          <cell r="I62">
            <v>16302518</v>
          </cell>
          <cell r="J62">
            <v>65219187.310000002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74380</v>
          </cell>
          <cell r="J63">
            <v>922242.8</v>
          </cell>
        </row>
        <row r="64">
          <cell r="B64" t="str">
            <v>CILEASING</v>
          </cell>
          <cell r="C64">
            <v>6.9</v>
          </cell>
          <cell r="F64">
            <v>6.55</v>
          </cell>
          <cell r="I64">
            <v>971310</v>
          </cell>
          <cell r="J64">
            <v>6460344.4000000004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1435</v>
          </cell>
          <cell r="J65">
            <v>173198.8</v>
          </cell>
        </row>
        <row r="66">
          <cell r="B66" t="str">
            <v>CONHALLPLC</v>
          </cell>
          <cell r="C66">
            <v>5.0599999999999996</v>
          </cell>
          <cell r="F66">
            <v>5.0599999999999996</v>
          </cell>
          <cell r="I66">
            <v>1512573</v>
          </cell>
          <cell r="J66">
            <v>7554656.5800000001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60362</v>
          </cell>
          <cell r="J67">
            <v>11176000.699999999</v>
          </cell>
        </row>
        <row r="68">
          <cell r="B68" t="str">
            <v>CORNERST</v>
          </cell>
          <cell r="C68">
            <v>5.95</v>
          </cell>
          <cell r="F68">
            <v>6.01</v>
          </cell>
          <cell r="I68">
            <v>7096719</v>
          </cell>
          <cell r="J68">
            <v>41042506.950000003</v>
          </cell>
        </row>
        <row r="69">
          <cell r="B69" t="str">
            <v>CUSTODIAN</v>
          </cell>
          <cell r="C69">
            <v>77</v>
          </cell>
          <cell r="F69">
            <v>77</v>
          </cell>
          <cell r="I69">
            <v>1889876</v>
          </cell>
          <cell r="J69">
            <v>141046604.80000001</v>
          </cell>
        </row>
        <row r="70">
          <cell r="B70" t="str">
            <v>CUTIX</v>
          </cell>
          <cell r="C70">
            <v>3.41</v>
          </cell>
          <cell r="F70">
            <v>3.5</v>
          </cell>
          <cell r="I70">
            <v>4375545</v>
          </cell>
          <cell r="J70">
            <v>14912567.689999999</v>
          </cell>
        </row>
        <row r="71">
          <cell r="B71" t="str">
            <v>CWG</v>
          </cell>
          <cell r="C71">
            <v>22.9</v>
          </cell>
          <cell r="F71">
            <v>22</v>
          </cell>
          <cell r="I71">
            <v>1423913</v>
          </cell>
          <cell r="J71">
            <v>31438220.699999999</v>
          </cell>
        </row>
        <row r="72">
          <cell r="B72" t="str">
            <v>DAARCOMM</v>
          </cell>
          <cell r="C72">
            <v>2</v>
          </cell>
          <cell r="F72">
            <v>1.81</v>
          </cell>
          <cell r="I72">
            <v>1376297</v>
          </cell>
          <cell r="J72">
            <v>2581343.86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857879</v>
          </cell>
          <cell r="J73">
            <v>687536528</v>
          </cell>
        </row>
        <row r="74">
          <cell r="B74" t="str">
            <v>DANGSUGAR</v>
          </cell>
          <cell r="C74">
            <v>71</v>
          </cell>
          <cell r="F74">
            <v>70</v>
          </cell>
          <cell r="I74">
            <v>3358443</v>
          </cell>
          <cell r="J74">
            <v>237021435.5</v>
          </cell>
        </row>
        <row r="75">
          <cell r="B75" t="str">
            <v>DEAPCAP</v>
          </cell>
          <cell r="C75">
            <v>6.1</v>
          </cell>
          <cell r="F75">
            <v>5.95</v>
          </cell>
          <cell r="I75">
            <v>3960924</v>
          </cell>
          <cell r="J75">
            <v>23988213.66</v>
          </cell>
        </row>
        <row r="76">
          <cell r="B76" t="str">
            <v>ELLAHLAKES</v>
          </cell>
          <cell r="C76">
            <v>12</v>
          </cell>
          <cell r="F76">
            <v>11.95</v>
          </cell>
          <cell r="I76">
            <v>3233471</v>
          </cell>
          <cell r="J76">
            <v>38753313.600000001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363</v>
          </cell>
          <cell r="J77">
            <v>14774.1</v>
          </cell>
        </row>
        <row r="78">
          <cell r="B78" t="str">
            <v>ETERNA</v>
          </cell>
          <cell r="C78">
            <v>37.5</v>
          </cell>
          <cell r="F78">
            <v>33.75</v>
          </cell>
          <cell r="I78">
            <v>838842</v>
          </cell>
          <cell r="J78">
            <v>29648882.350000001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218705</v>
          </cell>
          <cell r="J79">
            <v>9926446.6500000004</v>
          </cell>
        </row>
        <row r="80">
          <cell r="B80" t="str">
            <v>ETRANZACT</v>
          </cell>
          <cell r="C80">
            <v>23</v>
          </cell>
          <cell r="F80">
            <v>20.7</v>
          </cell>
          <cell r="I80">
            <v>2141837</v>
          </cell>
          <cell r="J80">
            <v>45145480.75</v>
          </cell>
        </row>
        <row r="81">
          <cell r="B81" t="str">
            <v>EUNISELL</v>
          </cell>
          <cell r="C81">
            <v>143.94999999999999</v>
          </cell>
          <cell r="F81">
            <v>157.9</v>
          </cell>
          <cell r="I81">
            <v>937746</v>
          </cell>
          <cell r="J81">
            <v>135138780.34999999</v>
          </cell>
        </row>
        <row r="82">
          <cell r="B82" t="str">
            <v>FCMB</v>
          </cell>
          <cell r="C82">
            <v>12.6</v>
          </cell>
          <cell r="F82">
            <v>11.95</v>
          </cell>
          <cell r="I82">
            <v>18100972</v>
          </cell>
          <cell r="J82">
            <v>217358507.25</v>
          </cell>
        </row>
        <row r="83">
          <cell r="B83" t="str">
            <v>FIDELITYBK</v>
          </cell>
          <cell r="C83">
            <v>19.05</v>
          </cell>
          <cell r="F83">
            <v>19.350000000000001</v>
          </cell>
          <cell r="I83">
            <v>12270206</v>
          </cell>
          <cell r="J83">
            <v>234004826.65000001</v>
          </cell>
        </row>
        <row r="84">
          <cell r="B84" t="str">
            <v>FIDSON</v>
          </cell>
          <cell r="C84">
            <v>94.85</v>
          </cell>
          <cell r="F84">
            <v>94.85</v>
          </cell>
          <cell r="I84">
            <v>610644</v>
          </cell>
          <cell r="J84">
            <v>56491882.5</v>
          </cell>
        </row>
        <row r="85">
          <cell r="B85" t="str">
            <v>FIRSTHOLDCO</v>
          </cell>
          <cell r="C85">
            <v>51</v>
          </cell>
          <cell r="F85">
            <v>50.5</v>
          </cell>
          <cell r="I85">
            <v>5467775</v>
          </cell>
          <cell r="J85">
            <v>276684946.05000001</v>
          </cell>
        </row>
        <row r="86">
          <cell r="B86" t="str">
            <v>FTGINSURE</v>
          </cell>
          <cell r="C86">
            <v>1.46</v>
          </cell>
          <cell r="F86">
            <v>1.38</v>
          </cell>
          <cell r="I86">
            <v>12428145</v>
          </cell>
          <cell r="J86">
            <v>16763707.789999999</v>
          </cell>
        </row>
        <row r="87">
          <cell r="B87" t="str">
            <v>FTNCOCOA</v>
          </cell>
          <cell r="C87">
            <v>5.6</v>
          </cell>
          <cell r="F87">
            <v>5.89</v>
          </cell>
          <cell r="I87">
            <v>1823731</v>
          </cell>
          <cell r="J87">
            <v>10707027.470000001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2274</v>
          </cell>
          <cell r="J88">
            <v>2336307.6</v>
          </cell>
        </row>
        <row r="89">
          <cell r="B89" t="str">
            <v>GTCO</v>
          </cell>
          <cell r="C89">
            <v>115.4</v>
          </cell>
          <cell r="F89">
            <v>116.1</v>
          </cell>
          <cell r="I89">
            <v>19181707</v>
          </cell>
          <cell r="J89">
            <v>2225578342.749999</v>
          </cell>
        </row>
        <row r="90">
          <cell r="B90" t="str">
            <v>GUINEAINS</v>
          </cell>
          <cell r="C90">
            <v>1.23</v>
          </cell>
          <cell r="F90">
            <v>1.28</v>
          </cell>
          <cell r="I90">
            <v>3221540</v>
          </cell>
          <cell r="J90">
            <v>4043073.53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94571</v>
          </cell>
          <cell r="J91">
            <v>38034562.299999997</v>
          </cell>
        </row>
        <row r="92">
          <cell r="B92" t="str">
            <v>HMCALL</v>
          </cell>
          <cell r="C92">
            <v>4.0999999999999996</v>
          </cell>
          <cell r="F92">
            <v>4.0999999999999996</v>
          </cell>
          <cell r="I92">
            <v>181817</v>
          </cell>
          <cell r="J92">
            <v>715465.35</v>
          </cell>
        </row>
        <row r="93">
          <cell r="B93" t="str">
            <v>HONYFLOUR</v>
          </cell>
          <cell r="C93">
            <v>21.5</v>
          </cell>
          <cell r="F93">
            <v>21.5</v>
          </cell>
          <cell r="I93">
            <v>1173368</v>
          </cell>
          <cell r="J93">
            <v>24031562.100000001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118315</v>
          </cell>
          <cell r="J94">
            <v>4236245.75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53984</v>
          </cell>
          <cell r="J95">
            <v>1941782.35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26631</v>
          </cell>
          <cell r="J96">
            <v>556025.35</v>
          </cell>
        </row>
        <row r="97">
          <cell r="B97" t="str">
            <v>INTBREW</v>
          </cell>
          <cell r="C97">
            <v>14.4</v>
          </cell>
          <cell r="F97">
            <v>13.9</v>
          </cell>
          <cell r="I97">
            <v>1692852</v>
          </cell>
          <cell r="J97">
            <v>23637895.350000001</v>
          </cell>
        </row>
        <row r="98">
          <cell r="B98" t="str">
            <v>INTENEGINS</v>
          </cell>
          <cell r="C98">
            <v>2.95</v>
          </cell>
          <cell r="F98">
            <v>2.95</v>
          </cell>
          <cell r="I98">
            <v>227076</v>
          </cell>
          <cell r="J98">
            <v>636660.18000000005</v>
          </cell>
        </row>
        <row r="99">
          <cell r="B99" t="str">
            <v>JAIZBANK</v>
          </cell>
          <cell r="C99">
            <v>10.25</v>
          </cell>
          <cell r="F99">
            <v>10.45</v>
          </cell>
          <cell r="I99">
            <v>8031856</v>
          </cell>
          <cell r="J99">
            <v>83237587.489999995</v>
          </cell>
        </row>
        <row r="100">
          <cell r="B100" t="str">
            <v>JAPAULGOLD</v>
          </cell>
          <cell r="C100">
            <v>3.5</v>
          </cell>
          <cell r="F100">
            <v>3.4</v>
          </cell>
          <cell r="I100">
            <v>21515511</v>
          </cell>
          <cell r="J100">
            <v>74559674.109999999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41739</v>
          </cell>
          <cell r="J101">
            <v>11368942.300000001</v>
          </cell>
        </row>
        <row r="102">
          <cell r="B102" t="str">
            <v>JOHNHOLT</v>
          </cell>
          <cell r="C102">
            <v>17.25</v>
          </cell>
          <cell r="F102">
            <v>18.95</v>
          </cell>
          <cell r="I102">
            <v>3488324</v>
          </cell>
          <cell r="J102">
            <v>64320951.549999997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43269</v>
          </cell>
          <cell r="J103">
            <v>282979.26</v>
          </cell>
        </row>
        <row r="104">
          <cell r="B104" t="str">
            <v>LASACO</v>
          </cell>
          <cell r="C104">
            <v>2.42</v>
          </cell>
          <cell r="F104">
            <v>2.31</v>
          </cell>
          <cell r="I104">
            <v>3708594</v>
          </cell>
          <cell r="J104">
            <v>8538547.7400000002</v>
          </cell>
        </row>
        <row r="105">
          <cell r="B105" t="str">
            <v>LEARNAFRCA</v>
          </cell>
          <cell r="C105">
            <v>9.35</v>
          </cell>
          <cell r="F105">
            <v>8.5</v>
          </cell>
          <cell r="I105">
            <v>715401</v>
          </cell>
          <cell r="J105">
            <v>6101874.6500000004</v>
          </cell>
        </row>
        <row r="106">
          <cell r="B106" t="str">
            <v>LEGENDINT</v>
          </cell>
          <cell r="C106">
            <v>7.98</v>
          </cell>
          <cell r="F106">
            <v>7.5</v>
          </cell>
          <cell r="I106">
            <v>41573351</v>
          </cell>
          <cell r="J106">
            <v>339168712.88</v>
          </cell>
        </row>
        <row r="107">
          <cell r="B107" t="str">
            <v>LINKASSURE</v>
          </cell>
          <cell r="C107">
            <v>1.55</v>
          </cell>
          <cell r="F107">
            <v>1.58</v>
          </cell>
          <cell r="I107">
            <v>1539822</v>
          </cell>
          <cell r="J107">
            <v>2481083.58</v>
          </cell>
        </row>
        <row r="108">
          <cell r="B108" t="str">
            <v>LIVESTOCK</v>
          </cell>
          <cell r="C108">
            <v>7.55</v>
          </cell>
          <cell r="F108">
            <v>7.15</v>
          </cell>
          <cell r="I108">
            <v>3891396</v>
          </cell>
          <cell r="J108">
            <v>26906615.449999999</v>
          </cell>
        </row>
        <row r="109">
          <cell r="B109" t="str">
            <v>LIVINGTRUST</v>
          </cell>
          <cell r="C109">
            <v>4.88</v>
          </cell>
          <cell r="F109">
            <v>4.8</v>
          </cell>
          <cell r="I109">
            <v>1506425</v>
          </cell>
          <cell r="J109">
            <v>6925985.6500000004</v>
          </cell>
        </row>
        <row r="110">
          <cell r="B110" t="str">
            <v>MANSARD</v>
          </cell>
          <cell r="C110">
            <v>15.8</v>
          </cell>
          <cell r="F110">
            <v>15.8</v>
          </cell>
          <cell r="I110">
            <v>591584</v>
          </cell>
          <cell r="J110">
            <v>9238870.4700000007</v>
          </cell>
        </row>
        <row r="111">
          <cell r="B111" t="str">
            <v>MAYBAKER</v>
          </cell>
          <cell r="C111">
            <v>41.5</v>
          </cell>
          <cell r="F111">
            <v>41.95</v>
          </cell>
          <cell r="I111">
            <v>998408</v>
          </cell>
          <cell r="J111">
            <v>40620025.649999999</v>
          </cell>
        </row>
        <row r="112">
          <cell r="B112" t="str">
            <v>MBENEFIT</v>
          </cell>
          <cell r="C112">
            <v>4.68</v>
          </cell>
          <cell r="F112">
            <v>4.6900000000000004</v>
          </cell>
          <cell r="I112">
            <v>6948447</v>
          </cell>
          <cell r="J112">
            <v>32543834.079999998</v>
          </cell>
        </row>
        <row r="113">
          <cell r="B113" t="str">
            <v>MCNICHOLS</v>
          </cell>
          <cell r="C113">
            <v>6.75</v>
          </cell>
          <cell r="F113">
            <v>7.42</v>
          </cell>
          <cell r="I113">
            <v>3260309</v>
          </cell>
          <cell r="J113">
            <v>22404170.199999999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29702</v>
          </cell>
          <cell r="J114">
            <v>1647628.2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144165</v>
          </cell>
          <cell r="J115">
            <v>2618904.7000000002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44257</v>
          </cell>
          <cell r="J116">
            <v>505259.02</v>
          </cell>
        </row>
        <row r="117">
          <cell r="B117" t="str">
            <v>MTNN</v>
          </cell>
          <cell r="C117">
            <v>719.1</v>
          </cell>
          <cell r="F117">
            <v>718</v>
          </cell>
          <cell r="I117">
            <v>3772804</v>
          </cell>
          <cell r="J117">
            <v>2711654048.599998</v>
          </cell>
        </row>
        <row r="118">
          <cell r="B118" t="str">
            <v>MULTIVERSE</v>
          </cell>
          <cell r="C118">
            <v>16.7</v>
          </cell>
          <cell r="F118">
            <v>16.7</v>
          </cell>
          <cell r="I118">
            <v>196640</v>
          </cell>
          <cell r="J118">
            <v>3565006.5</v>
          </cell>
        </row>
        <row r="119">
          <cell r="B119" t="str">
            <v>NAHCO</v>
          </cell>
          <cell r="C119">
            <v>174.5</v>
          </cell>
          <cell r="F119">
            <v>174.5</v>
          </cell>
          <cell r="I119">
            <v>935181</v>
          </cell>
          <cell r="J119">
            <v>159580091.55000001</v>
          </cell>
        </row>
        <row r="120">
          <cell r="B120" t="str">
            <v>NASCON</v>
          </cell>
          <cell r="C120">
            <v>151</v>
          </cell>
          <cell r="F120">
            <v>152</v>
          </cell>
          <cell r="I120">
            <v>563500</v>
          </cell>
          <cell r="J120">
            <v>85500905.75</v>
          </cell>
        </row>
        <row r="121">
          <cell r="B121" t="str">
            <v>NB</v>
          </cell>
          <cell r="C121">
            <v>73.3</v>
          </cell>
          <cell r="F121">
            <v>71</v>
          </cell>
          <cell r="I121">
            <v>19202170</v>
          </cell>
          <cell r="J121">
            <v>1366216718.1500001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7010</v>
          </cell>
          <cell r="J122">
            <v>1290211.45</v>
          </cell>
        </row>
        <row r="123">
          <cell r="B123" t="str">
            <v>NEIMETH</v>
          </cell>
          <cell r="C123">
            <v>10.4</v>
          </cell>
          <cell r="F123">
            <v>10.45</v>
          </cell>
          <cell r="I123">
            <v>2427530</v>
          </cell>
          <cell r="J123">
            <v>25040848.800000001</v>
          </cell>
        </row>
        <row r="124">
          <cell r="B124" t="str">
            <v>NEM</v>
          </cell>
          <cell r="C124">
            <v>33.65</v>
          </cell>
          <cell r="F124">
            <v>33.65</v>
          </cell>
          <cell r="I124">
            <v>522088</v>
          </cell>
          <cell r="J124">
            <v>17546175.850000001</v>
          </cell>
        </row>
        <row r="125">
          <cell r="B125" t="str">
            <v>NESTLE</v>
          </cell>
          <cell r="C125">
            <v>3395</v>
          </cell>
          <cell r="F125">
            <v>3395</v>
          </cell>
          <cell r="I125">
            <v>66014</v>
          </cell>
          <cell r="J125">
            <v>201705781.19999999</v>
          </cell>
        </row>
        <row r="126">
          <cell r="B126" t="str">
            <v>NGXGROUP</v>
          </cell>
          <cell r="C126">
            <v>168.75</v>
          </cell>
          <cell r="F126">
            <v>173</v>
          </cell>
          <cell r="I126">
            <v>7443970</v>
          </cell>
          <cell r="J126">
            <v>1252137474.549999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122957</v>
          </cell>
          <cell r="J127">
            <v>15217290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31784</v>
          </cell>
          <cell r="J128">
            <v>2272556</v>
          </cell>
        </row>
        <row r="129">
          <cell r="B129" t="str">
            <v>NPFMCRFBK</v>
          </cell>
          <cell r="C129">
            <v>7.04</v>
          </cell>
          <cell r="F129">
            <v>6.9</v>
          </cell>
          <cell r="I129">
            <v>1727815</v>
          </cell>
          <cell r="J129">
            <v>11706724.99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1385</v>
          </cell>
          <cell r="J130">
            <v>155071.5</v>
          </cell>
        </row>
        <row r="131">
          <cell r="B131" t="str">
            <v>NSLTECH</v>
          </cell>
          <cell r="C131">
            <v>1.4</v>
          </cell>
          <cell r="F131">
            <v>1.3</v>
          </cell>
          <cell r="I131">
            <v>8622035</v>
          </cell>
          <cell r="J131">
            <v>11456703.699999999</v>
          </cell>
        </row>
        <row r="132">
          <cell r="B132" t="str">
            <v>OANDO</v>
          </cell>
          <cell r="C132">
            <v>48.5</v>
          </cell>
          <cell r="F132">
            <v>48.5</v>
          </cell>
          <cell r="I132">
            <v>6789018</v>
          </cell>
          <cell r="J132">
            <v>328577473.75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32188</v>
          </cell>
          <cell r="J133">
            <v>51130681</v>
          </cell>
        </row>
        <row r="134">
          <cell r="B134" t="str">
            <v>OMATEK</v>
          </cell>
          <cell r="C134">
            <v>2.2999999999999998</v>
          </cell>
          <cell r="F134">
            <v>2.1800000000000002</v>
          </cell>
          <cell r="I134">
            <v>1210315</v>
          </cell>
          <cell r="J134">
            <v>2727122.99</v>
          </cell>
        </row>
        <row r="135">
          <cell r="B135" t="str">
            <v>PREMPAINTS</v>
          </cell>
          <cell r="C135">
            <v>34.1</v>
          </cell>
          <cell r="F135">
            <v>37.5</v>
          </cell>
          <cell r="I135">
            <v>623946</v>
          </cell>
          <cell r="J135">
            <v>23397843.5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405721</v>
          </cell>
          <cell r="J136">
            <v>765709784.10000002</v>
          </cell>
        </row>
        <row r="137">
          <cell r="B137" t="str">
            <v>PRESTIGE</v>
          </cell>
          <cell r="C137">
            <v>1.51</v>
          </cell>
          <cell r="F137">
            <v>1.53</v>
          </cell>
          <cell r="I137">
            <v>658461</v>
          </cell>
          <cell r="J137">
            <v>997339.67</v>
          </cell>
        </row>
        <row r="138">
          <cell r="B138" t="str">
            <v>PZ</v>
          </cell>
          <cell r="C138">
            <v>78.599999999999994</v>
          </cell>
          <cell r="F138">
            <v>78.400000000000006</v>
          </cell>
          <cell r="I138">
            <v>1484832</v>
          </cell>
          <cell r="J138">
            <v>114145851.45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94117</v>
          </cell>
          <cell r="J139">
            <v>2386834.65</v>
          </cell>
        </row>
        <row r="140">
          <cell r="B140" t="str">
            <v>REGALINS</v>
          </cell>
          <cell r="C140">
            <v>1.18</v>
          </cell>
          <cell r="F140">
            <v>1.17</v>
          </cell>
          <cell r="I140">
            <v>4574637</v>
          </cell>
          <cell r="J140">
            <v>5357875.01</v>
          </cell>
        </row>
        <row r="141">
          <cell r="B141" t="str">
            <v>ROYALEX</v>
          </cell>
          <cell r="C141">
            <v>1.79</v>
          </cell>
          <cell r="F141">
            <v>1.74</v>
          </cell>
          <cell r="I141">
            <v>1691915</v>
          </cell>
          <cell r="J141">
            <v>2979153.31</v>
          </cell>
        </row>
        <row r="142">
          <cell r="B142" t="str">
            <v>RTBRISCOE</v>
          </cell>
          <cell r="C142">
            <v>11.5</v>
          </cell>
          <cell r="F142">
            <v>10.71</v>
          </cell>
          <cell r="I142">
            <v>3027529</v>
          </cell>
          <cell r="J142">
            <v>33667723.07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24614</v>
          </cell>
          <cell r="J143">
            <v>522680.5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30877</v>
          </cell>
          <cell r="J144">
            <v>282658170.10000002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63074</v>
          </cell>
          <cell r="J145">
            <v>26041509.949999999</v>
          </cell>
        </row>
        <row r="146">
          <cell r="B146" t="str">
            <v>SKYAVN</v>
          </cell>
          <cell r="C146">
            <v>144.9</v>
          </cell>
          <cell r="F146">
            <v>158.94999999999999</v>
          </cell>
          <cell r="I146">
            <v>631436</v>
          </cell>
          <cell r="J146">
            <v>92703702.25</v>
          </cell>
        </row>
        <row r="147">
          <cell r="B147" t="str">
            <v>SOVRENINS</v>
          </cell>
          <cell r="C147">
            <v>2.2400000000000002</v>
          </cell>
          <cell r="F147">
            <v>2.25</v>
          </cell>
          <cell r="I147">
            <v>3039384</v>
          </cell>
          <cell r="J147">
            <v>6626308.0099999998</v>
          </cell>
        </row>
        <row r="148">
          <cell r="B148" t="str">
            <v>STANBIC</v>
          </cell>
          <cell r="C148">
            <v>135.5</v>
          </cell>
          <cell r="F148">
            <v>133.1</v>
          </cell>
          <cell r="I148">
            <v>340083</v>
          </cell>
          <cell r="J148">
            <v>45354406.600000001</v>
          </cell>
        </row>
        <row r="149">
          <cell r="B149" t="str">
            <v>STERLINGNG</v>
          </cell>
          <cell r="C149">
            <v>8</v>
          </cell>
          <cell r="F149">
            <v>8.0500000000000007</v>
          </cell>
          <cell r="I149">
            <v>4716052</v>
          </cell>
          <cell r="J149">
            <v>37389662.799999997</v>
          </cell>
        </row>
        <row r="150">
          <cell r="B150" t="str">
            <v>SUNUASSUR</v>
          </cell>
          <cell r="C150">
            <v>4.3099999999999996</v>
          </cell>
          <cell r="F150">
            <v>4.6500000000000004</v>
          </cell>
          <cell r="I150">
            <v>1156982</v>
          </cell>
          <cell r="J150">
            <v>5177894.0199999996</v>
          </cell>
        </row>
        <row r="151">
          <cell r="B151" t="str">
            <v>TANTALIZER</v>
          </cell>
          <cell r="C151">
            <v>4.17</v>
          </cell>
          <cell r="F151">
            <v>4.3</v>
          </cell>
          <cell r="I151">
            <v>6869076</v>
          </cell>
          <cell r="J151">
            <v>28723260.890000001</v>
          </cell>
        </row>
        <row r="152">
          <cell r="B152" t="str">
            <v>TIP</v>
          </cell>
          <cell r="C152">
            <v>19.8</v>
          </cell>
          <cell r="F152">
            <v>19.8</v>
          </cell>
          <cell r="I152">
            <v>1549933</v>
          </cell>
          <cell r="J152">
            <v>31669872.949999999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5734</v>
          </cell>
          <cell r="J153">
            <v>3303812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25854</v>
          </cell>
          <cell r="J154">
            <v>4915109.7</v>
          </cell>
        </row>
        <row r="155">
          <cell r="B155" t="str">
            <v>TRANSCORP</v>
          </cell>
          <cell r="C155">
            <v>48.35</v>
          </cell>
          <cell r="F155">
            <v>48</v>
          </cell>
          <cell r="I155">
            <v>1051533</v>
          </cell>
          <cell r="J155">
            <v>50611977.950000003</v>
          </cell>
        </row>
        <row r="156">
          <cell r="B156" t="str">
            <v>TRANSEXPR</v>
          </cell>
          <cell r="C156">
            <v>2.36</v>
          </cell>
          <cell r="F156">
            <v>2.59</v>
          </cell>
          <cell r="I156">
            <v>157416</v>
          </cell>
          <cell r="J156">
            <v>407707.44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14327</v>
          </cell>
          <cell r="J157">
            <v>3958550.1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210561</v>
          </cell>
          <cell r="J158">
            <v>900378.45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61358</v>
          </cell>
          <cell r="J159">
            <v>5681710.25</v>
          </cell>
        </row>
        <row r="160">
          <cell r="B160" t="str">
            <v>UBA</v>
          </cell>
          <cell r="C160">
            <v>46.75</v>
          </cell>
          <cell r="F160">
            <v>46.7</v>
          </cell>
          <cell r="I160">
            <v>17651765</v>
          </cell>
          <cell r="J160">
            <v>824851076.35000098</v>
          </cell>
        </row>
        <row r="161">
          <cell r="B161" t="str">
            <v>UCAP</v>
          </cell>
          <cell r="C161">
            <v>18.55</v>
          </cell>
          <cell r="F161">
            <v>18.5</v>
          </cell>
          <cell r="I161">
            <v>4172260</v>
          </cell>
          <cell r="J161">
            <v>76994479.299999997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101096</v>
          </cell>
          <cell r="J162">
            <v>7769649.4500000002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405225</v>
          </cell>
          <cell r="J163">
            <v>35816979.950000003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17917</v>
          </cell>
          <cell r="J164">
            <v>247350.55</v>
          </cell>
        </row>
        <row r="165">
          <cell r="B165" t="str">
            <v>UNIVINSURE</v>
          </cell>
          <cell r="C165">
            <v>1.35</v>
          </cell>
          <cell r="F165">
            <v>1.27</v>
          </cell>
          <cell r="I165">
            <v>4782423</v>
          </cell>
          <cell r="J165">
            <v>6105094.2599999998</v>
          </cell>
        </row>
        <row r="166">
          <cell r="B166" t="str">
            <v>UPDC</v>
          </cell>
          <cell r="C166">
            <v>4.8499999999999996</v>
          </cell>
          <cell r="F166">
            <v>4.9000000000000004</v>
          </cell>
          <cell r="I166">
            <v>1396927</v>
          </cell>
          <cell r="J166">
            <v>6799174.2000000002</v>
          </cell>
        </row>
        <row r="167">
          <cell r="B167" t="str">
            <v>UPDCREIT</v>
          </cell>
          <cell r="C167">
            <v>7</v>
          </cell>
          <cell r="F167">
            <v>7.1</v>
          </cell>
          <cell r="I167">
            <v>4493419</v>
          </cell>
          <cell r="J167">
            <v>31590604.100000001</v>
          </cell>
        </row>
        <row r="168">
          <cell r="B168" t="str">
            <v>UPL</v>
          </cell>
          <cell r="C168">
            <v>5.45</v>
          </cell>
          <cell r="F168">
            <v>5.45</v>
          </cell>
          <cell r="I168">
            <v>69370</v>
          </cell>
          <cell r="J168">
            <v>387880.9</v>
          </cell>
        </row>
        <row r="169">
          <cell r="B169" t="str">
            <v>VERITASKAP</v>
          </cell>
          <cell r="C169">
            <v>2</v>
          </cell>
          <cell r="F169">
            <v>2.11</v>
          </cell>
          <cell r="I169">
            <v>13238670</v>
          </cell>
          <cell r="J169">
            <v>26992954.539999999</v>
          </cell>
        </row>
        <row r="170">
          <cell r="B170" t="str">
            <v>VFDGROUP</v>
          </cell>
          <cell r="C170">
            <v>11.7</v>
          </cell>
          <cell r="F170">
            <v>12</v>
          </cell>
          <cell r="I170">
            <v>3944739</v>
          </cell>
          <cell r="J170">
            <v>46780110.5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280165</v>
          </cell>
          <cell r="J171">
            <v>30176994.199999999</v>
          </cell>
        </row>
        <row r="172">
          <cell r="B172" t="str">
            <v>WAPCO</v>
          </cell>
          <cell r="C172">
            <v>224</v>
          </cell>
          <cell r="F172">
            <v>224</v>
          </cell>
          <cell r="I172">
            <v>2365424</v>
          </cell>
          <cell r="J172">
            <v>516592558.30000001</v>
          </cell>
        </row>
        <row r="173">
          <cell r="B173" t="str">
            <v>WAPIC</v>
          </cell>
          <cell r="C173">
            <v>3.2</v>
          </cell>
          <cell r="F173">
            <v>3.2</v>
          </cell>
          <cell r="I173">
            <v>1610763</v>
          </cell>
          <cell r="J173">
            <v>5118509.91</v>
          </cell>
        </row>
        <row r="174">
          <cell r="B174" t="str">
            <v>WEMABANK</v>
          </cell>
          <cell r="C174">
            <v>26.35</v>
          </cell>
          <cell r="F174">
            <v>26.5</v>
          </cell>
          <cell r="I174">
            <v>131486921</v>
          </cell>
          <cell r="J174">
            <v>3456562580.3500018</v>
          </cell>
        </row>
        <row r="175">
          <cell r="B175" t="str">
            <v>ZENITHBANK</v>
          </cell>
          <cell r="C175">
            <v>103.05</v>
          </cell>
          <cell r="F175">
            <v>103</v>
          </cell>
          <cell r="I175">
            <v>13808353</v>
          </cell>
          <cell r="J175">
            <v>1427705680</v>
          </cell>
        </row>
        <row r="176">
          <cell r="B176" t="str">
            <v>ZICHIS</v>
          </cell>
          <cell r="C176">
            <v>12.54</v>
          </cell>
          <cell r="F176">
            <v>13.79</v>
          </cell>
          <cell r="I176">
            <v>35213918</v>
          </cell>
          <cell r="J176">
            <v>485573886.88999999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478DB-2505-4474-84D3-609C363D5F95}">
  <dimension ref="A1:AT210"/>
  <sheetViews>
    <sheetView tabSelected="1" zoomScale="80" zoomScaleNormal="8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46108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11</v>
      </c>
      <c r="D9" s="41">
        <v>9.9</v>
      </c>
      <c r="E9" s="41">
        <v>9.9</v>
      </c>
      <c r="F9" s="42">
        <v>9.9</v>
      </c>
      <c r="G9" s="43">
        <v>-1.0999999999999996</v>
      </c>
      <c r="H9" s="43">
        <v>-9.9999999999999964</v>
      </c>
      <c r="I9" s="44">
        <v>875221</v>
      </c>
      <c r="J9" s="45">
        <v>8788935.9000000004</v>
      </c>
      <c r="K9" s="46">
        <v>0.546875</v>
      </c>
      <c r="L9" s="47"/>
      <c r="N9" s="48" t="str">
        <f t="array" ref="N9:N18">IF(N7=1,AG9:AG18,IF(N7=2,AM9:AM18,IF(N7=3,AD9:AD18,IF(N7=4,AJ9:AJ18,IF(N7=5,AP9:AP18,IF(N7=6,AS9:AS18))))))</f>
        <v>PREMPAINTS</v>
      </c>
      <c r="O9" s="49">
        <f t="shared" ref="O9:O18" si="0">VLOOKUP(N9,$B$9:$F$1048576,5,FALSE)</f>
        <v>37.5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9.9706744868035138</v>
      </c>
      <c r="V9" s="7" t="str">
        <f t="shared" ref="V9:V72" si="2">IF(ISTEXT(B9),B9,"")</f>
        <v>ABBEYBDS</v>
      </c>
      <c r="W9" s="52">
        <f>IF(ISTEXT(B9),H9,"")/100</f>
        <v>-9.9999999999999964E-2</v>
      </c>
      <c r="X9" s="52">
        <f>IF(ISTEXT(B9),K9,"")</f>
        <v>0.546875</v>
      </c>
      <c r="Y9" s="53">
        <f t="shared" ref="Y9:Y72" si="3">IF(ISTEXT(B9),I9,"")</f>
        <v>875221</v>
      </c>
      <c r="Z9" s="53">
        <f t="shared" ref="Z9:Z72" si="4">IF(ISTEXT(B9),J9,"")</f>
        <v>8788935.9000000004</v>
      </c>
      <c r="AA9" s="8">
        <v>1</v>
      </c>
      <c r="AB9" s="54" t="str" cm="1">
        <f t="array" ref="AB9">IF($AC9="","",INDEX($V$9:$V$171,SMALL(IF($W$9:$W$171=$AC9,ROW($V$9:$V$171)-ROW($V$9)+1),COUNTIFS($AC$9:AC9,AC9))))</f>
        <v>ABBEYBDS</v>
      </c>
      <c r="AC9" s="55">
        <f>IF(ROWS($AC$9:AC9)&lt;=$AC$5,SMALL($W$9:$W$171,ROWS($AC$9:AC9)),"")</f>
        <v>-0.10000000000000003</v>
      </c>
      <c r="AD9" s="56" t="str">
        <f t="shared" ref="AD9:AD18" si="5">INDEX($V$9:$Z$171,MATCH(AE9,$W$9:$W$171,0)+0,1)</f>
        <v>ETRANZACT</v>
      </c>
      <c r="AE9" s="57">
        <f>_xlfn.MINIFS($W$9:$W$171,$W$9:$W$171,"&lt;&gt;0")</f>
        <v>-0.10000000000000003</v>
      </c>
      <c r="AF9" s="57"/>
      <c r="AG9" s="54" t="str" cm="1">
        <f t="array" ref="AG9">IF($AH9="","",INDEX($V$9:$V$171,SMALL(IF($W$9:$W$171=$AH9,ROW($V$9:$V$171)-ROW($V$9)+1),COUNTIFS($AH$9:AH9,AH9))))</f>
        <v>PREMPAINTS</v>
      </c>
      <c r="AH9" s="55">
        <f>IF(ROWS($AH$9:AH9)&lt;=$AH$5,LARGE($W$9:$W$171,ROWS($AH$9:AH9)),"")</f>
        <v>9.9706744868035144E-2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-0.41801385681293302</v>
      </c>
      <c r="AM9" s="56" t="str">
        <f t="shared" ref="AM9:AM18" si="7">INDEX($V$9:$Z$171,MATCH(AN9,$X$9:$X$171,0)+0,1)</f>
        <v>FTGINSURE</v>
      </c>
      <c r="AN9" s="57">
        <f t="shared" ref="AN9:AN18" si="8">LARGE($X$9:$X$171,AA9)</f>
        <v>5.8999999999999995</v>
      </c>
      <c r="AP9" s="56" t="str">
        <f t="shared" ref="AP9:AP18" si="9">INDEX($V$9:$Z$171,MATCH(AQ9,$Y$9:$Y$171,0)+0,1)</f>
        <v>WEMABANK</v>
      </c>
      <c r="AQ9" s="58">
        <f t="shared" ref="AQ9:AQ18" si="10">LARGE($Y$9:$Y$171,AA9)</f>
        <v>131486921</v>
      </c>
      <c r="AR9" s="58"/>
      <c r="AS9" s="56" t="str">
        <f t="shared" ref="AS9:AS18" si="11">INDEX($V$9:$Z$171,MATCH(AT9,$Z$9:$Z$171,0)+0,1)</f>
        <v>WEMABANK</v>
      </c>
      <c r="AT9" s="59">
        <f t="shared" ref="AT9:AT18" si="12">LARGE($Z$9:$Z$171,AA9)</f>
        <v>3456562580.3500018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626106</v>
      </c>
      <c r="J10" s="62">
        <v>3965568.29</v>
      </c>
      <c r="K10" s="46">
        <v>0.52195121951219536</v>
      </c>
      <c r="L10" s="47"/>
      <c r="N10" s="48" t="str">
        <v>MCNICHOLS</v>
      </c>
      <c r="O10" s="49">
        <f t="shared" si="0"/>
        <v>7.42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9.9259259259259256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626106</v>
      </c>
      <c r="Z10" s="53">
        <f t="shared" si="4"/>
        <v>3965568.29</v>
      </c>
      <c r="AA10" s="8">
        <v>2</v>
      </c>
      <c r="AB10" s="54" t="str" cm="1">
        <f t="array" ref="AB10">IF($AC10="","",INDEX($V$9:$V$171,SMALL(IF($W$9:$W$171=$AC10,ROW($V$9:$V$171)-ROW($V$9)+1),COUNTIFS($AC$9:AC10,AC10))))</f>
        <v>CADBURY</v>
      </c>
      <c r="AC10" s="55">
        <f>IF(ROWS($AC$9:AC10)&lt;=$AC$5,SMALL($W$9:$W$171,ROWS($AC$9:AC10)),"")</f>
        <v>-0.1</v>
      </c>
      <c r="AD10" s="56" t="str">
        <f t="shared" si="5"/>
        <v>CADBURY</v>
      </c>
      <c r="AE10" s="57">
        <f t="shared" ref="AE10:AE18" si="16">SMALL($W$9:$W$171,AA10)</f>
        <v>-0.1</v>
      </c>
      <c r="AF10" s="57"/>
      <c r="AG10" s="54" t="str" cm="1">
        <f t="array" ref="AG10">IF($AH10="","",INDEX($V$9:$V$171,SMALL(IF($W$9:$W$171=$AH10,ROW($V$9:$V$171)-ROW($V$9)+1),COUNTIFS($AH$9:AH10,AH10))))</f>
        <v>MCNICHOLS</v>
      </c>
      <c r="AH10" s="55">
        <f>IF(ROWS($AH$9:AH10)&lt;=$AH$5,LARGE($W$9:$W$171,ROWS($AH$9:AH10)),"")</f>
        <v>9.9259259259259255E-2</v>
      </c>
      <c r="AJ10" s="56" t="str">
        <f t="shared" si="6"/>
        <v>SOVRENINS</v>
      </c>
      <c r="AK10" s="57">
        <f t="shared" ref="AK10:AK18" si="17">SMALL($X$9:$X$171,AA10)</f>
        <v>-0.41099476439790572</v>
      </c>
      <c r="AM10" s="56" t="str">
        <f t="shared" si="7"/>
        <v>JOHNHOLT</v>
      </c>
      <c r="AN10" s="57">
        <f t="shared" si="8"/>
        <v>2.8673469387755097</v>
      </c>
      <c r="AP10" s="56" t="str">
        <f t="shared" si="9"/>
        <v>LEGENDINT</v>
      </c>
      <c r="AQ10" s="58">
        <f t="shared" si="10"/>
        <v>41573351</v>
      </c>
      <c r="AR10" s="58"/>
      <c r="AS10" s="56" t="str">
        <f t="shared" si="11"/>
        <v>ARADEL</v>
      </c>
      <c r="AT10" s="59">
        <f t="shared" si="12"/>
        <v>2782686798.3000002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207188</v>
      </c>
      <c r="J11" s="62">
        <v>1665066.2</v>
      </c>
      <c r="K11" s="46">
        <v>0.1986301369863015</v>
      </c>
      <c r="L11" s="47"/>
      <c r="N11" s="48" t="str">
        <v>JOHNHOLT</v>
      </c>
      <c r="O11" s="49">
        <f t="shared" si="0"/>
        <v>18.95</v>
      </c>
      <c r="P11" s="50" t="str">
        <f>IF($T$8="change",ROUNDUP((T11*1),1)&amp;"%",IF($T$8="YTD",ROUNDUP((T11*100),0)&amp;"%",T11))</f>
        <v>9.9%</v>
      </c>
      <c r="T11" s="51">
        <f t="shared" si="1"/>
        <v>9.8550724637681117</v>
      </c>
      <c r="V11" s="7" t="str">
        <f t="shared" si="2"/>
        <v>ACADEMY</v>
      </c>
      <c r="W11" s="52">
        <f t="shared" si="14"/>
        <v>0</v>
      </c>
      <c r="X11" s="52">
        <f t="shared" si="15"/>
        <v>0.1986301369863015</v>
      </c>
      <c r="Y11" s="53">
        <f t="shared" si="3"/>
        <v>207188</v>
      </c>
      <c r="Z11" s="53">
        <f t="shared" si="4"/>
        <v>1665066.2</v>
      </c>
      <c r="AA11" s="8">
        <v>3</v>
      </c>
      <c r="AB11" s="54" t="str" cm="1">
        <f t="array" ref="AB11">IF($AC11="","",INDEX($V$9:$V$171,SMALL(IF($W$9:$W$171=$AC11,ROW($V$9:$V$171)-ROW($V$9)+1),COUNTIFS($AC$9:AC11,AC11))))</f>
        <v>ETERNA</v>
      </c>
      <c r="AC11" s="55">
        <f>IF(ROWS($AC$9:AC11)&lt;=$AC$5,SMALL($W$9:$W$171,ROWS($AC$9:AC11)),"")</f>
        <v>-0.1</v>
      </c>
      <c r="AD11" s="56" t="str">
        <f t="shared" si="5"/>
        <v>CADBURY</v>
      </c>
      <c r="AE11" s="57">
        <f t="shared" si="16"/>
        <v>-0.1</v>
      </c>
      <c r="AF11" s="57"/>
      <c r="AG11" s="54" t="str" cm="1">
        <f t="array" ref="AG11">IF($AH11="","",INDEX($V$9:$V$171,SMALL(IF($W$9:$W$171=$AH11,ROW($V$9:$V$171)-ROW($V$9)+1),COUNTIFS($AH$9:AH11,AH11))))</f>
        <v>JOHNHOLT</v>
      </c>
      <c r="AH11" s="55">
        <f>IF(ROWS($AH$9:AH11)&lt;=$AH$5,LARGE($W$9:$W$171,ROWS($AH$9:AH11)),"")</f>
        <v>9.8550724637681122E-2</v>
      </c>
      <c r="AJ11" s="56" t="str">
        <f t="shared" si="6"/>
        <v>SUNUASSUR</v>
      </c>
      <c r="AK11" s="57">
        <f t="shared" si="17"/>
        <v>-0.15454545454545443</v>
      </c>
      <c r="AM11" s="56" t="str">
        <f t="shared" si="7"/>
        <v>PREMPAINTS</v>
      </c>
      <c r="AN11" s="57">
        <f t="shared" si="8"/>
        <v>2.75</v>
      </c>
      <c r="AP11" s="56" t="str">
        <f t="shared" si="9"/>
        <v>ACCESSCORP</v>
      </c>
      <c r="AQ11" s="58">
        <f t="shared" si="10"/>
        <v>29426572</v>
      </c>
      <c r="AR11" s="58"/>
      <c r="AS11" s="56" t="str">
        <f t="shared" si="11"/>
        <v>MTNN</v>
      </c>
      <c r="AT11" s="59">
        <f t="shared" si="12"/>
        <v>2711654048.599998</v>
      </c>
    </row>
    <row r="12" spans="2:46" x14ac:dyDescent="0.25">
      <c r="B12" s="60" t="s">
        <v>28</v>
      </c>
      <c r="C12" s="41">
        <v>26</v>
      </c>
      <c r="D12" s="41">
        <v>26.1</v>
      </c>
      <c r="E12" s="41">
        <v>25.85</v>
      </c>
      <c r="F12" s="42">
        <v>26</v>
      </c>
      <c r="G12" s="43">
        <v>0</v>
      </c>
      <c r="H12" s="43">
        <v>0</v>
      </c>
      <c r="I12" s="44">
        <v>29426572</v>
      </c>
      <c r="J12" s="62">
        <v>764819234.85000002</v>
      </c>
      <c r="K12" s="46">
        <v>0.23809523809523814</v>
      </c>
      <c r="L12" s="47"/>
      <c r="N12" s="48" t="str">
        <v>TRANSEXPR</v>
      </c>
      <c r="O12" s="49">
        <f t="shared" si="0"/>
        <v>2.59</v>
      </c>
      <c r="P12" s="50" t="str">
        <f t="shared" ref="P12:P20" si="18">IF($T$8="change",ROUNDUP((T12*1),1)&amp;"%",IF($T$8="YTD",ROUNDUP((T12*100),0)&amp;"%",T12))</f>
        <v>9.8%</v>
      </c>
      <c r="T12" s="51">
        <f t="shared" si="1"/>
        <v>9.7457627118644066</v>
      </c>
      <c r="V12" s="7" t="str">
        <f t="shared" si="2"/>
        <v>ACCESSCORP</v>
      </c>
      <c r="W12" s="52">
        <f t="shared" si="14"/>
        <v>0</v>
      </c>
      <c r="X12" s="52">
        <f t="shared" si="15"/>
        <v>0.23809523809523814</v>
      </c>
      <c r="Y12" s="53">
        <f t="shared" si="3"/>
        <v>29426572</v>
      </c>
      <c r="Z12" s="53">
        <f t="shared" si="4"/>
        <v>764819234.85000002</v>
      </c>
      <c r="AA12" s="8">
        <v>4</v>
      </c>
      <c r="AB12" s="54" t="str" cm="1">
        <f t="array" ref="AB12">IF($AC12="","",INDEX($V$9:$V$171,SMALL(IF($W$9:$W$171=$AC12,ROW($V$9:$V$171)-ROW($V$9)+1),COUNTIFS($AC$9:AC12,AC12))))</f>
        <v>ETRANZACT</v>
      </c>
      <c r="AC12" s="55">
        <f>IF(ROWS($AC$9:AC12)&lt;=$AC$5,SMALL($W$9:$W$171,ROWS($AC$9:AC12)),"")</f>
        <v>-9.9999999999999964E-2</v>
      </c>
      <c r="AD12" s="56" t="str">
        <f t="shared" si="5"/>
        <v>ABBEYBDS</v>
      </c>
      <c r="AE12" s="57">
        <f t="shared" si="16"/>
        <v>-9.9999999999999964E-2</v>
      </c>
      <c r="AF12" s="57"/>
      <c r="AG12" s="54" t="str" cm="1">
        <f t="array" ref="AG12">IF($AH12="","",INDEX($V$9:$V$171,SMALL(IF($W$9:$W$171=$AH12,ROW($V$9:$V$171)-ROW($V$9)+1),COUNTIFS($AH$9:AH12,AH12))))</f>
        <v>TRANSEXPR</v>
      </c>
      <c r="AH12" s="55">
        <f>IF(ROWS($AH$9:AH12)&lt;=$AH$5,LARGE($W$9:$W$171,ROWS($AH$9:AH12)),"")</f>
        <v>9.7457627118644072E-2</v>
      </c>
      <c r="AJ12" s="56" t="str">
        <f t="shared" si="6"/>
        <v>LINKASSURE</v>
      </c>
      <c r="AK12" s="57">
        <f t="shared" si="17"/>
        <v>-0.11235955056179769</v>
      </c>
      <c r="AM12" s="56" t="str">
        <f t="shared" si="7"/>
        <v>REDSTAREX</v>
      </c>
      <c r="AN12" s="57">
        <f t="shared" si="8"/>
        <v>2.235632183908046</v>
      </c>
      <c r="AP12" s="56" t="str">
        <f t="shared" si="9"/>
        <v>JAPAULGOLD</v>
      </c>
      <c r="AQ12" s="58">
        <f t="shared" si="10"/>
        <v>21515511</v>
      </c>
      <c r="AR12" s="58"/>
      <c r="AS12" s="56" t="str">
        <f t="shared" si="11"/>
        <v>GTCO</v>
      </c>
      <c r="AT12" s="59">
        <f t="shared" si="12"/>
        <v>2225578342.749999</v>
      </c>
    </row>
    <row r="13" spans="2:46" x14ac:dyDescent="0.25">
      <c r="B13" s="60" t="s">
        <v>29</v>
      </c>
      <c r="C13" s="41">
        <v>14.3</v>
      </c>
      <c r="D13" s="61">
        <v>15.55</v>
      </c>
      <c r="E13" s="61">
        <v>14.3</v>
      </c>
      <c r="F13" s="42">
        <v>15.4</v>
      </c>
      <c r="G13" s="43">
        <v>1.0999999999999996</v>
      </c>
      <c r="H13" s="43">
        <v>7.6923076923076898</v>
      </c>
      <c r="I13" s="44">
        <v>2844569</v>
      </c>
      <c r="J13" s="62">
        <v>41560603.950000003</v>
      </c>
      <c r="K13" s="46">
        <v>4.0540540540540571E-2</v>
      </c>
      <c r="L13" s="47"/>
      <c r="N13" s="48" t="str">
        <v>SKYAVN</v>
      </c>
      <c r="O13" s="49">
        <f t="shared" si="0"/>
        <v>158.94999999999999</v>
      </c>
      <c r="P13" s="50" t="str">
        <f>IF($T$8="change",ROUNDUP((T13*1),1)&amp;"%",IF($T$8="YTD",ROUNDUP((T13*100),0)&amp;"%",T13))</f>
        <v>9.7%</v>
      </c>
      <c r="T13" s="51">
        <f t="shared" si="1"/>
        <v>9.6963423050379465</v>
      </c>
      <c r="V13" s="7" t="str">
        <f t="shared" si="2"/>
        <v>AFRIPRUD</v>
      </c>
      <c r="W13" s="52">
        <f t="shared" si="14"/>
        <v>7.69230769230769E-2</v>
      </c>
      <c r="X13" s="52">
        <f t="shared" si="15"/>
        <v>4.0540540540540571E-2</v>
      </c>
      <c r="Y13" s="53">
        <f t="shared" si="3"/>
        <v>2844569</v>
      </c>
      <c r="Z13" s="53">
        <f t="shared" si="4"/>
        <v>41560603.950000003</v>
      </c>
      <c r="AA13" s="8">
        <v>5</v>
      </c>
      <c r="AB13" s="54" t="str" cm="1">
        <f t="array" ref="AB13">IF($AC13="","",INDEX($V$9:$V$171,SMALL(IF($W$9:$W$171=$AC13,ROW($V$9:$V$171)-ROW($V$9)+1),COUNTIFS($AC$9:AC13,AC13))))</f>
        <v>DAARCOMM</v>
      </c>
      <c r="AC13" s="55">
        <f>IF(ROWS($AC$9:AC13)&lt;=$AC$5,SMALL($W$9:$W$171,ROWS($AC$9:AC13)),"")</f>
        <v>-9.4999999999999959E-2</v>
      </c>
      <c r="AD13" s="56" t="str">
        <f t="shared" si="5"/>
        <v>DAARCOMM</v>
      </c>
      <c r="AE13" s="57">
        <f t="shared" si="16"/>
        <v>-9.4999999999999959E-2</v>
      </c>
      <c r="AF13" s="57"/>
      <c r="AG13" s="54" t="str" cm="1">
        <f t="array" ref="AG13">IF($AH13="","",INDEX($V$9:$V$171,SMALL(IF($W$9:$W$171=$AH13,ROW($V$9:$V$171)-ROW($V$9)+1),COUNTIFS($AH$9:AH13,AH13))))</f>
        <v>SKYAVN</v>
      </c>
      <c r="AH13" s="55">
        <f>IF(ROWS($AH$9:AH13)&lt;=$AH$5,LARGE($W$9:$W$171,ROWS($AH$9:AH13)),"")</f>
        <v>9.6963423050379471E-2</v>
      </c>
      <c r="AJ13" s="56" t="str">
        <f t="shared" si="6"/>
        <v>ELLAHLAKES</v>
      </c>
      <c r="AK13" s="57">
        <f t="shared" si="17"/>
        <v>-0.10820895522388063</v>
      </c>
      <c r="AM13" s="56" t="str">
        <f t="shared" si="7"/>
        <v>SCOA</v>
      </c>
      <c r="AN13" s="57">
        <f t="shared" si="8"/>
        <v>2.1901408450704225</v>
      </c>
      <c r="AP13" s="56" t="str">
        <f t="shared" si="9"/>
        <v>NB</v>
      </c>
      <c r="AQ13" s="58">
        <f t="shared" si="10"/>
        <v>19202170</v>
      </c>
      <c r="AR13" s="58"/>
      <c r="AS13" s="56" t="str">
        <f t="shared" si="11"/>
        <v>ZENITHBANK</v>
      </c>
      <c r="AT13" s="59">
        <f t="shared" si="12"/>
        <v>1427705680</v>
      </c>
    </row>
    <row r="14" spans="2:46" x14ac:dyDescent="0.25">
      <c r="B14" s="60" t="s">
        <v>30</v>
      </c>
      <c r="C14" s="41">
        <v>4.2</v>
      </c>
      <c r="D14" s="41">
        <v>4.2</v>
      </c>
      <c r="E14" s="41">
        <v>4.0599999999999996</v>
      </c>
      <c r="F14" s="42">
        <v>4.2</v>
      </c>
      <c r="G14" s="43">
        <v>0</v>
      </c>
      <c r="H14" s="43">
        <v>0</v>
      </c>
      <c r="I14" s="44">
        <v>6394517</v>
      </c>
      <c r="J14" s="62">
        <v>26402831.32</v>
      </c>
      <c r="K14" s="46">
        <v>0.10817941952506605</v>
      </c>
      <c r="L14" s="47"/>
      <c r="N14" s="48" t="str">
        <v>EUNISELL</v>
      </c>
      <c r="O14" s="49">
        <f t="shared" si="0"/>
        <v>157.9</v>
      </c>
      <c r="P14" s="50" t="str">
        <f t="shared" ref="P14:P22" si="19">IF($T$8="change",ROUNDUP((T14*1),1)&amp;"%",IF($T$8="YTD",ROUNDUP((T14*100),0)&amp;"%",T14))</f>
        <v>9.7%</v>
      </c>
      <c r="T14" s="51">
        <f t="shared" si="1"/>
        <v>9.690864883640165</v>
      </c>
      <c r="V14" s="7" t="str">
        <f t="shared" si="2"/>
        <v>AIICO</v>
      </c>
      <c r="W14" s="52">
        <f t="shared" si="14"/>
        <v>0</v>
      </c>
      <c r="X14" s="52">
        <f t="shared" si="15"/>
        <v>0.10817941952506605</v>
      </c>
      <c r="Y14" s="53">
        <f t="shared" si="3"/>
        <v>6394517</v>
      </c>
      <c r="Z14" s="53">
        <f t="shared" si="4"/>
        <v>26402831.32</v>
      </c>
      <c r="AA14" s="8">
        <v>6</v>
      </c>
      <c r="AB14" s="54" t="str" cm="1">
        <f t="array" ref="AB14">IF($AC14="","",INDEX($V$9:$V$171,SMALL(IF($W$9:$W$171=$AC14,ROW($V$9:$V$171)-ROW($V$9)+1),COUNTIFS($AC$9:AC14,AC14))))</f>
        <v>LEARNAFRCA</v>
      </c>
      <c r="AC14" s="55">
        <f>IF(ROWS($AC$9:AC14)&lt;=$AC$5,SMALL($W$9:$W$171,ROWS($AC$9:AC14)),"")</f>
        <v>-9.090909090909087E-2</v>
      </c>
      <c r="AD14" s="56" t="str">
        <f t="shared" si="5"/>
        <v>LEARNAFRCA</v>
      </c>
      <c r="AE14" s="57">
        <f t="shared" si="16"/>
        <v>-9.090909090909087E-2</v>
      </c>
      <c r="AF14" s="57"/>
      <c r="AG14" s="54" t="str" cm="1">
        <f t="array" ref="AG14">IF($AH14="","",INDEX($V$9:$V$171,SMALL(IF($W$9:$W$171=$AH14,ROW($V$9:$V$171)-ROW($V$9)+1),COUNTIFS($AH$9:AH14,AH14))))</f>
        <v>EUNISELL</v>
      </c>
      <c r="AH14" s="55">
        <f>IF(ROWS($AH$9:AH14)&lt;=$AH$5,LARGE($W$9:$W$171,ROWS($AH$9:AH14)),"")</f>
        <v>9.6908648836401656E-2</v>
      </c>
      <c r="AJ14" s="56" t="str">
        <f t="shared" si="6"/>
        <v>JULI</v>
      </c>
      <c r="AK14" s="57">
        <f t="shared" si="17"/>
        <v>-9.9255583126550917E-2</v>
      </c>
      <c r="AM14" s="56" t="str">
        <f t="shared" si="7"/>
        <v>DEAPCAP</v>
      </c>
      <c r="AN14" s="57">
        <f t="shared" si="8"/>
        <v>2.1315789473684212</v>
      </c>
      <c r="AP14" s="56" t="str">
        <f t="shared" si="9"/>
        <v>GTCO</v>
      </c>
      <c r="AQ14" s="58">
        <f t="shared" si="10"/>
        <v>19181707</v>
      </c>
      <c r="AR14" s="58"/>
      <c r="AS14" s="56" t="str">
        <f t="shared" si="11"/>
        <v>NB</v>
      </c>
      <c r="AT14" s="59">
        <f t="shared" si="12"/>
        <v>1366216718.1500001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420</v>
      </c>
      <c r="J15" s="62">
        <v>1153614</v>
      </c>
      <c r="K15" s="46">
        <v>0.10000000000000009</v>
      </c>
      <c r="L15" s="47"/>
      <c r="N15" s="48" t="str">
        <v>SUNUASSUR</v>
      </c>
      <c r="O15" s="49">
        <f t="shared" si="0"/>
        <v>4.6500000000000004</v>
      </c>
      <c r="P15" s="50" t="str">
        <f>IF($T$8="change",ROUNDUP((T15*1),1)&amp;"%",IF($T$8="YTD",ROUNDUP((T15*100),0)&amp;"%",T15))</f>
        <v>7.9%</v>
      </c>
      <c r="T15" s="51">
        <f t="shared" si="1"/>
        <v>7.888631090487257</v>
      </c>
      <c r="V15" s="7" t="str">
        <f t="shared" si="2"/>
        <v>AIRTELAFRI</v>
      </c>
      <c r="W15" s="52">
        <f t="shared" si="14"/>
        <v>0</v>
      </c>
      <c r="X15" s="52">
        <f t="shared" si="15"/>
        <v>0.10000000000000009</v>
      </c>
      <c r="Y15" s="53">
        <f t="shared" si="3"/>
        <v>420</v>
      </c>
      <c r="Z15" s="53">
        <f t="shared" si="4"/>
        <v>1153614</v>
      </c>
      <c r="AA15" s="8">
        <v>7</v>
      </c>
      <c r="AB15" s="54" t="str" cm="1">
        <f t="array" ref="AB15">IF($AC15="","",INDEX($V$9:$V$171,SMALL(IF($W$9:$W$171=$AC15,ROW($V$9:$V$171)-ROW($V$9)+1),COUNTIFS($AC$9:AC15,AC15))))</f>
        <v>NSLTECH</v>
      </c>
      <c r="AC15" s="55">
        <f>IF(ROWS($AC$9:AC15)&lt;=$AC$5,SMALL($W$9:$W$171,ROWS($AC$9:AC15)),"")</f>
        <v>-7.1428571428571341E-2</v>
      </c>
      <c r="AD15" s="56" t="str">
        <f t="shared" si="5"/>
        <v>NSLTECH</v>
      </c>
      <c r="AE15" s="57">
        <f t="shared" si="16"/>
        <v>-7.1428571428571341E-2</v>
      </c>
      <c r="AF15" s="57"/>
      <c r="AG15" s="54" t="str" cm="1">
        <f t="array" ref="AG15">IF($AH15="","",INDEX($V$9:$V$171,SMALL(IF($W$9:$W$171=$AH15,ROW($V$9:$V$171)-ROW($V$9)+1),COUNTIFS($AH$9:AH15,AH15))))</f>
        <v>SUNUASSUR</v>
      </c>
      <c r="AH15" s="55">
        <f>IF(ROWS($AH$9:AH15)&lt;=$AH$5,LARGE($W$9:$W$171,ROWS($AH$9:AH15)),"")</f>
        <v>7.8886310904872567E-2</v>
      </c>
      <c r="AJ15" s="56" t="str">
        <f t="shared" si="6"/>
        <v>UPL</v>
      </c>
      <c r="AK15" s="57">
        <f t="shared" si="17"/>
        <v>-9.1666666666666674E-2</v>
      </c>
      <c r="AM15" s="56" t="str">
        <f t="shared" si="7"/>
        <v>RTBRISCOE</v>
      </c>
      <c r="AN15" s="57">
        <f t="shared" si="8"/>
        <v>2.06</v>
      </c>
      <c r="AP15" s="56" t="str">
        <f t="shared" si="9"/>
        <v>FCMB</v>
      </c>
      <c r="AQ15" s="58">
        <f t="shared" si="10"/>
        <v>18100972</v>
      </c>
      <c r="AR15" s="58"/>
      <c r="AS15" s="56" t="str">
        <f t="shared" si="11"/>
        <v>NGXGROUP</v>
      </c>
      <c r="AT15" s="59">
        <f t="shared" si="12"/>
        <v>1252137474.549999</v>
      </c>
    </row>
    <row r="16" spans="2:46" x14ac:dyDescent="0.25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58003</v>
      </c>
      <c r="J16" s="62">
        <v>673336.85</v>
      </c>
      <c r="K16" s="46">
        <v>-0.41801385681293302</v>
      </c>
      <c r="L16" s="47"/>
      <c r="N16" s="48" t="str">
        <v>AFRIPRUD</v>
      </c>
      <c r="O16" s="49">
        <f t="shared" si="0"/>
        <v>15.4</v>
      </c>
      <c r="P16" s="50" t="str">
        <f t="shared" ref="P16:P24" si="20">IF($T$8="change",ROUNDUP((T16*1),1)&amp;"%",IF($T$8="YTD",ROUNDUP((T16*100),0)&amp;"%",T16))</f>
        <v>7.7%</v>
      </c>
      <c r="T16" s="51">
        <f t="shared" si="1"/>
        <v>7.6923076923076898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58003</v>
      </c>
      <c r="Z16" s="53">
        <f t="shared" si="4"/>
        <v>673336.85</v>
      </c>
      <c r="AA16" s="8">
        <v>8</v>
      </c>
      <c r="AB16" s="54" t="str" cm="1">
        <f t="array" ref="AB16">IF($AC16="","",INDEX($V$9:$V$171,SMALL(IF($W$9:$W$171=$AC16,ROW($V$9:$V$171)-ROW($V$9)+1),COUNTIFS($AC$9:AC16,AC16))))</f>
        <v>RTBRISCOE</v>
      </c>
      <c r="AC16" s="55">
        <f>IF(ROWS($AC$9:AC16)&lt;=$AC$5,SMALL($W$9:$W$171,ROWS($AC$9:AC16)),"")</f>
        <v>-6.8695652173912963E-2</v>
      </c>
      <c r="AD16" s="56" t="str">
        <f t="shared" si="5"/>
        <v>RTBRISCOE</v>
      </c>
      <c r="AE16" s="57">
        <f t="shared" si="16"/>
        <v>-6.8695652173912963E-2</v>
      </c>
      <c r="AF16" s="57"/>
      <c r="AG16" s="54" t="str" cm="1">
        <f t="array" ref="AG16">IF($AH16="","",INDEX($V$9:$V$171,SMALL(IF($W$9:$W$171=$AH16,ROW($V$9:$V$171)-ROW($V$9)+1),COUNTIFS($AH$9:AH16,AH16))))</f>
        <v>AFRIPRUD</v>
      </c>
      <c r="AH16" s="55">
        <f>IF(ROWS($AH$9:AH16)&lt;=$AH$5,LARGE($W$9:$W$171,ROWS($AH$9:AH16)),"")</f>
        <v>7.69230769230769E-2</v>
      </c>
      <c r="AJ16" s="56" t="str">
        <f t="shared" si="6"/>
        <v>ENAMELWA</v>
      </c>
      <c r="AK16" s="57">
        <f t="shared" si="17"/>
        <v>-8.6419753086419804E-2</v>
      </c>
      <c r="AM16" s="56" t="str">
        <f t="shared" si="7"/>
        <v>NCR</v>
      </c>
      <c r="AN16" s="57">
        <f t="shared" si="8"/>
        <v>1.7372764786795045</v>
      </c>
      <c r="AP16" s="56" t="str">
        <f t="shared" si="9"/>
        <v>UBA</v>
      </c>
      <c r="AQ16" s="58">
        <f t="shared" si="10"/>
        <v>17651765</v>
      </c>
      <c r="AR16" s="58"/>
      <c r="AS16" s="56" t="str">
        <f t="shared" si="11"/>
        <v>UBA</v>
      </c>
      <c r="AT16" s="59">
        <f t="shared" si="12"/>
        <v>824851076.35000098</v>
      </c>
    </row>
    <row r="17" spans="2:46" x14ac:dyDescent="0.25">
      <c r="B17" s="60" t="s">
        <v>33</v>
      </c>
      <c r="C17" s="41">
        <v>1210.3</v>
      </c>
      <c r="D17" s="41">
        <v>1260</v>
      </c>
      <c r="E17" s="41">
        <v>1260</v>
      </c>
      <c r="F17" s="42">
        <v>1260</v>
      </c>
      <c r="G17" s="43">
        <v>49.700000000000045</v>
      </c>
      <c r="H17" s="43">
        <v>4.106419895893584</v>
      </c>
      <c r="I17" s="44">
        <v>2273862</v>
      </c>
      <c r="J17" s="62">
        <v>2782686798.3000002</v>
      </c>
      <c r="K17" s="46">
        <v>0.88059701492537323</v>
      </c>
      <c r="L17" s="47"/>
      <c r="N17" s="48" t="str">
        <v>VERITASKAP</v>
      </c>
      <c r="O17" s="49">
        <f t="shared" si="0"/>
        <v>2.11</v>
      </c>
      <c r="P17" s="50" t="str">
        <f t="shared" si="20"/>
        <v>5.5%</v>
      </c>
      <c r="T17" s="51">
        <f t="shared" si="1"/>
        <v>5.4999999999999938</v>
      </c>
      <c r="V17" s="7" t="str">
        <f t="shared" si="2"/>
        <v>ARADEL</v>
      </c>
      <c r="W17" s="52">
        <f t="shared" si="14"/>
        <v>4.1064198958935844E-2</v>
      </c>
      <c r="X17" s="52">
        <f t="shared" si="15"/>
        <v>0.88059701492537323</v>
      </c>
      <c r="Y17" s="53">
        <f t="shared" si="3"/>
        <v>2273862</v>
      </c>
      <c r="Z17" s="53">
        <f t="shared" si="4"/>
        <v>2782686798.3000002</v>
      </c>
      <c r="AA17" s="8">
        <v>9</v>
      </c>
      <c r="AB17" s="54" t="str" cm="1">
        <f t="array" ref="AB17">IF($AC17="","",INDEX($V$9:$V$171,SMALL(IF($W$9:$W$171=$AC17,ROW($V$9:$V$171)-ROW($V$9)+1),COUNTIFS($AC$9:AC17,AC17))))</f>
        <v>LEGENDINT</v>
      </c>
      <c r="AC17" s="55">
        <f>IF(ROWS($AC$9:AC17)&lt;=$AC$5,SMALL($W$9:$W$171,ROWS($AC$9:AC17)),"")</f>
        <v>-6.0150375939849676E-2</v>
      </c>
      <c r="AD17" s="56" t="str">
        <f t="shared" si="5"/>
        <v>LEGENDINT</v>
      </c>
      <c r="AE17" s="57">
        <f t="shared" si="16"/>
        <v>-6.0150375939849676E-2</v>
      </c>
      <c r="AF17" s="57"/>
      <c r="AG17" s="54" t="str" cm="1">
        <f t="array" ref="AG17">IF($AH17="","",INDEX($V$9:$V$171,SMALL(IF($W$9:$W$171=$AH17,ROW($V$9:$V$171)-ROW($V$9)+1),COUNTIFS($AH$9:AH17,AH17))))</f>
        <v>VERITASKAP</v>
      </c>
      <c r="AH17" s="55">
        <f>IF(ROWS($AH$9:AH17)&lt;=$AH$5,LARGE($W$9:$W$171,ROWS($AH$9:AH17)),"")</f>
        <v>5.4999999999999938E-2</v>
      </c>
      <c r="AJ17" s="56" t="str">
        <f t="shared" si="6"/>
        <v>IKEJAHOTEL</v>
      </c>
      <c r="AK17" s="57">
        <f t="shared" si="17"/>
        <v>-6.9212410501193311E-2</v>
      </c>
      <c r="AM17" s="56" t="str">
        <f t="shared" si="7"/>
        <v>INFINITY</v>
      </c>
      <c r="AN17" s="57">
        <f t="shared" si="8"/>
        <v>1.7142857142857144</v>
      </c>
      <c r="AP17" s="56" t="str">
        <f t="shared" si="9"/>
        <v>CHAMS</v>
      </c>
      <c r="AQ17" s="58">
        <f t="shared" si="10"/>
        <v>16302518</v>
      </c>
      <c r="AR17" s="58"/>
      <c r="AS17" s="56" t="str">
        <f t="shared" si="11"/>
        <v>PRESCO</v>
      </c>
      <c r="AT17" s="59">
        <f t="shared" si="12"/>
        <v>765709784.10000002</v>
      </c>
    </row>
    <row r="18" spans="2:46" x14ac:dyDescent="0.25">
      <c r="B18" s="60" t="s">
        <v>34</v>
      </c>
      <c r="C18" s="41">
        <v>4.01</v>
      </c>
      <c r="D18" s="41">
        <v>4.01</v>
      </c>
      <c r="E18" s="41">
        <v>4.01</v>
      </c>
      <c r="F18" s="42">
        <v>4.01</v>
      </c>
      <c r="G18" s="43">
        <v>0</v>
      </c>
      <c r="H18" s="43">
        <v>0</v>
      </c>
      <c r="I18" s="44">
        <v>215642</v>
      </c>
      <c r="J18" s="62">
        <v>865585.86</v>
      </c>
      <c r="K18" s="46">
        <v>-5.6470588235294161E-2</v>
      </c>
      <c r="L18" s="47"/>
      <c r="N18" s="48" t="str">
        <v>FTNCOCOA</v>
      </c>
      <c r="O18" s="49">
        <f t="shared" si="0"/>
        <v>5.89</v>
      </c>
      <c r="P18" s="50" t="str">
        <f t="shared" si="20"/>
        <v>5.2%</v>
      </c>
      <c r="T18" s="51">
        <f t="shared" si="1"/>
        <v>5.1785714285714297</v>
      </c>
      <c r="V18" s="7" t="str">
        <f t="shared" si="2"/>
        <v>AUSTINLAZ</v>
      </c>
      <c r="W18" s="52">
        <f t="shared" si="14"/>
        <v>0</v>
      </c>
      <c r="X18" s="52">
        <f t="shared" si="15"/>
        <v>-5.6470588235294161E-2</v>
      </c>
      <c r="Y18" s="53">
        <f t="shared" si="3"/>
        <v>215642</v>
      </c>
      <c r="Z18" s="53">
        <f t="shared" si="4"/>
        <v>865585.86</v>
      </c>
      <c r="AA18" s="8">
        <v>10</v>
      </c>
      <c r="AB18" s="54" t="str" cm="1">
        <f t="array" ref="AB18">IF($AC18="","",INDEX($V$9:$V$171,SMALL(IF($W$9:$W$171=$AC18,ROW($V$9:$V$171)-ROW($V$9)+1),COUNTIFS($AC$9:AC18,AC18))))</f>
        <v>UNIVINSURE</v>
      </c>
      <c r="AC18" s="55">
        <f>IF(ROWS($AC$9:AC18)&lt;=$AC$5,SMALL($W$9:$W$171,ROWS($AC$9:AC18)),"")</f>
        <v>-5.925925925925931E-2</v>
      </c>
      <c r="AD18" s="56" t="str">
        <f t="shared" si="5"/>
        <v>UNIVINSURE</v>
      </c>
      <c r="AE18" s="57">
        <f t="shared" si="16"/>
        <v>-5.925925925925931E-2</v>
      </c>
      <c r="AF18" s="57"/>
      <c r="AG18" s="54" t="str" cm="1">
        <f t="array" ref="AG18">IF($AH18="","",INDEX($V$9:$V$171,SMALL(IF($W$9:$W$171=$AH18,ROW($V$9:$V$171)-ROW($V$9)+1),COUNTIFS($AH$9:AH18,AH18))))</f>
        <v>FTNCOCOA</v>
      </c>
      <c r="AH18" s="55">
        <f>IF(ROWS($AH$9:AH18)&lt;=$AH$5,LARGE($W$9:$W$171,ROWS($AH$9:AH18)),"")</f>
        <v>5.1785714285714296E-2</v>
      </c>
      <c r="AJ18" s="56" t="str">
        <f t="shared" si="6"/>
        <v>ROYALEX</v>
      </c>
      <c r="AK18" s="57">
        <f t="shared" si="17"/>
        <v>-6.4516129032258118E-2</v>
      </c>
      <c r="AM18" s="56" t="str">
        <f t="shared" si="7"/>
        <v>NGXGROUP</v>
      </c>
      <c r="AN18" s="57">
        <f t="shared" si="8"/>
        <v>1.4714285714285715</v>
      </c>
      <c r="AP18" s="56" t="str">
        <f t="shared" si="9"/>
        <v>ZENITHBANK</v>
      </c>
      <c r="AQ18" s="58">
        <f t="shared" si="10"/>
        <v>13808353</v>
      </c>
      <c r="AR18" s="58"/>
      <c r="AS18" s="56" t="str">
        <f t="shared" si="11"/>
        <v>ACCESSCORP</v>
      </c>
      <c r="AT18" s="59">
        <f t="shared" si="12"/>
        <v>764819234.85000002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252770</v>
      </c>
      <c r="J19" s="62">
        <v>17612277.050000001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252770</v>
      </c>
      <c r="Z19" s="53">
        <f t="shared" si="4"/>
        <v>17612277.050000001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145743</v>
      </c>
      <c r="J20" s="62">
        <v>68164122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145743</v>
      </c>
      <c r="Z20" s="53">
        <f t="shared" si="4"/>
        <v>68164122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803321</v>
      </c>
      <c r="J21" s="62">
        <v>237575482.69999999</v>
      </c>
      <c r="K21" s="46">
        <v>0.83025210084033607</v>
      </c>
      <c r="L21" s="47"/>
      <c r="N21" s="65">
        <f>COUNTIF($H$9:$H$292,"&gt;0.00")</f>
        <v>33</v>
      </c>
      <c r="O21" s="65">
        <f>COUNTIF($H$9:$H$298,"&lt;0.00")</f>
        <v>36</v>
      </c>
      <c r="P21" s="65">
        <f>COUNTIF($H$9:$H$262,"=0.00")</f>
        <v>64</v>
      </c>
      <c r="Q21" s="66">
        <f>N21/O21</f>
        <v>0.91666666666666663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803321</v>
      </c>
      <c r="Z21" s="53">
        <f t="shared" si="4"/>
        <v>237575482.69999999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73964</v>
      </c>
      <c r="J22" s="62">
        <v>58229344.700000003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73964</v>
      </c>
      <c r="Z22" s="53">
        <f t="shared" si="4"/>
        <v>58229344.700000003</v>
      </c>
      <c r="AG22" s="57"/>
      <c r="AH22" s="57"/>
      <c r="AI22" s="67"/>
    </row>
    <row r="23" spans="2:46" x14ac:dyDescent="0.25">
      <c r="B23" s="60" t="s">
        <v>43</v>
      </c>
      <c r="C23" s="41">
        <v>70</v>
      </c>
      <c r="D23" s="61">
        <v>63.35</v>
      </c>
      <c r="E23" s="61">
        <v>63</v>
      </c>
      <c r="F23" s="42">
        <v>63</v>
      </c>
      <c r="G23" s="43">
        <v>-7</v>
      </c>
      <c r="H23" s="43">
        <v>-10</v>
      </c>
      <c r="I23" s="44">
        <v>1995795</v>
      </c>
      <c r="J23" s="62">
        <v>128042000.15000001</v>
      </c>
      <c r="K23" s="46">
        <v>5.175292153589317E-2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-0.1</v>
      </c>
      <c r="X23" s="52">
        <f t="shared" si="15"/>
        <v>5.175292153589317E-2</v>
      </c>
      <c r="Y23" s="53">
        <f t="shared" si="3"/>
        <v>1995795</v>
      </c>
      <c r="Z23" s="53">
        <f t="shared" si="4"/>
        <v>128042000.15000001</v>
      </c>
      <c r="AG23" s="57"/>
      <c r="AH23" s="57"/>
      <c r="AI23" s="67"/>
    </row>
    <row r="24" spans="2:46" x14ac:dyDescent="0.25">
      <c r="B24" s="60" t="s">
        <v>44</v>
      </c>
      <c r="C24" s="41">
        <v>99</v>
      </c>
      <c r="D24" s="61">
        <v>99</v>
      </c>
      <c r="E24" s="61">
        <v>99</v>
      </c>
      <c r="F24" s="42">
        <v>99</v>
      </c>
      <c r="G24" s="43">
        <v>0</v>
      </c>
      <c r="H24" s="43">
        <v>0</v>
      </c>
      <c r="I24" s="44">
        <v>140651</v>
      </c>
      <c r="J24" s="62">
        <v>12904258.1</v>
      </c>
      <c r="K24" s="46">
        <v>0.43478260869565211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0.43478260869565211</v>
      </c>
      <c r="Y24" s="53">
        <f t="shared" si="3"/>
        <v>140651</v>
      </c>
      <c r="Z24" s="53">
        <f t="shared" si="4"/>
        <v>12904258.1</v>
      </c>
      <c r="AG24" s="57"/>
      <c r="AH24" s="57"/>
      <c r="AI24" s="67"/>
    </row>
    <row r="25" spans="2:46" x14ac:dyDescent="0.25">
      <c r="B25" s="60" t="s">
        <v>46</v>
      </c>
      <c r="C25" s="41">
        <v>6.2</v>
      </c>
      <c r="D25" s="41">
        <v>6.2</v>
      </c>
      <c r="E25" s="41">
        <v>6.1</v>
      </c>
      <c r="F25" s="42">
        <v>6.1</v>
      </c>
      <c r="G25" s="43">
        <v>-0.10000000000000053</v>
      </c>
      <c r="H25" s="43">
        <v>-1.6129032258064602</v>
      </c>
      <c r="I25" s="44">
        <v>964798</v>
      </c>
      <c r="J25" s="62">
        <v>5924763.7999999998</v>
      </c>
      <c r="K25" s="46">
        <v>0.12962962962962954</v>
      </c>
      <c r="L25" s="47"/>
      <c r="V25" s="7" t="str">
        <f t="shared" si="2"/>
        <v>CAVERTON</v>
      </c>
      <c r="W25" s="52">
        <f t="shared" si="14"/>
        <v>-1.6129032258064602E-2</v>
      </c>
      <c r="X25" s="52">
        <f t="shared" si="15"/>
        <v>0.12962962962962954</v>
      </c>
      <c r="Y25" s="53">
        <f t="shared" si="3"/>
        <v>964798</v>
      </c>
      <c r="Z25" s="53">
        <f t="shared" si="4"/>
        <v>5924763.7999999998</v>
      </c>
      <c r="AG25" s="57"/>
      <c r="AH25" s="57"/>
      <c r="AI25" s="67"/>
    </row>
    <row r="26" spans="2:46" x14ac:dyDescent="0.25">
      <c r="B26" s="60" t="s">
        <v>47</v>
      </c>
      <c r="C26" s="41">
        <v>16</v>
      </c>
      <c r="D26" s="61">
        <v>16</v>
      </c>
      <c r="E26" s="61">
        <v>16</v>
      </c>
      <c r="F26" s="42">
        <v>16</v>
      </c>
      <c r="G26" s="43">
        <v>0</v>
      </c>
      <c r="H26" s="43">
        <v>0</v>
      </c>
      <c r="I26" s="44">
        <v>721941</v>
      </c>
      <c r="J26" s="62">
        <v>11391795.550000001</v>
      </c>
      <c r="K26" s="46">
        <v>0.14285714285714279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0</v>
      </c>
      <c r="X26" s="52">
        <f t="shared" si="15"/>
        <v>0.14285714285714279</v>
      </c>
      <c r="Y26" s="53">
        <f t="shared" si="3"/>
        <v>721941</v>
      </c>
      <c r="Z26" s="53">
        <f t="shared" si="4"/>
        <v>11391795.550000001</v>
      </c>
      <c r="AG26" s="57"/>
      <c r="AH26" s="57"/>
      <c r="AI26" s="67"/>
    </row>
    <row r="27" spans="2:46" x14ac:dyDescent="0.25">
      <c r="B27" s="60" t="s">
        <v>48</v>
      </c>
      <c r="C27" s="41">
        <v>4</v>
      </c>
      <c r="D27" s="61">
        <v>4.0999999999999996</v>
      </c>
      <c r="E27" s="61">
        <v>3.9</v>
      </c>
      <c r="F27" s="42">
        <v>4.0999999999999996</v>
      </c>
      <c r="G27" s="43">
        <v>9.9999999999999645E-2</v>
      </c>
      <c r="H27" s="43">
        <v>2.4999999999999911</v>
      </c>
      <c r="I27" s="44">
        <v>16302518</v>
      </c>
      <c r="J27" s="62">
        <v>65219187.310000002</v>
      </c>
      <c r="K27" s="46">
        <v>5.1282051282051322E-2</v>
      </c>
      <c r="L27" s="47"/>
      <c r="V27" s="7" t="str">
        <f t="shared" si="2"/>
        <v>CHAMS</v>
      </c>
      <c r="W27" s="52">
        <f t="shared" si="14"/>
        <v>2.4999999999999911E-2</v>
      </c>
      <c r="X27" s="52">
        <f t="shared" si="15"/>
        <v>5.1282051282051322E-2</v>
      </c>
      <c r="Y27" s="53">
        <f t="shared" si="3"/>
        <v>16302518</v>
      </c>
      <c r="Z27" s="53">
        <f t="shared" si="4"/>
        <v>65219187.310000002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74380</v>
      </c>
      <c r="J28" s="62">
        <v>922242.8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74380</v>
      </c>
      <c r="Z28" s="53">
        <f t="shared" si="4"/>
        <v>922242.8</v>
      </c>
      <c r="AG28" s="57"/>
      <c r="AH28" s="57"/>
      <c r="AI28" s="67"/>
    </row>
    <row r="29" spans="2:46" x14ac:dyDescent="0.25">
      <c r="B29" s="60" t="s">
        <v>50</v>
      </c>
      <c r="C29" s="41">
        <v>6.9</v>
      </c>
      <c r="D29" s="41">
        <v>6.7</v>
      </c>
      <c r="E29" s="41">
        <v>6.55</v>
      </c>
      <c r="F29" s="42">
        <v>6.55</v>
      </c>
      <c r="G29" s="43">
        <v>-0.35000000000000053</v>
      </c>
      <c r="H29" s="43">
        <v>-5.0724637681159495</v>
      </c>
      <c r="I29" s="44">
        <v>971310</v>
      </c>
      <c r="J29" s="62">
        <v>6460344.4000000004</v>
      </c>
      <c r="K29" s="46">
        <v>-4.3795620437956151E-2</v>
      </c>
      <c r="L29" s="47"/>
      <c r="V29" s="7" t="str">
        <f t="shared" si="2"/>
        <v>CILEASING</v>
      </c>
      <c r="W29" s="52">
        <f t="shared" si="14"/>
        <v>-5.0724637681159493E-2</v>
      </c>
      <c r="X29" s="52">
        <f t="shared" si="15"/>
        <v>-4.3795620437956151E-2</v>
      </c>
      <c r="Y29" s="53">
        <f t="shared" si="3"/>
        <v>971310</v>
      </c>
      <c r="Z29" s="53">
        <f t="shared" si="4"/>
        <v>6460344.4000000004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1435</v>
      </c>
      <c r="J30" s="62">
        <v>173198.8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1435</v>
      </c>
      <c r="Z30" s="53">
        <f t="shared" si="4"/>
        <v>173198.8</v>
      </c>
      <c r="AG30" s="57"/>
      <c r="AH30" s="57"/>
      <c r="AI30" s="67"/>
    </row>
    <row r="31" spans="2:46" x14ac:dyDescent="0.25">
      <c r="B31" s="60" t="s">
        <v>52</v>
      </c>
      <c r="C31" s="41">
        <v>5.0599999999999996</v>
      </c>
      <c r="D31" s="41">
        <v>5.0599999999999996</v>
      </c>
      <c r="E31" s="41">
        <v>5</v>
      </c>
      <c r="F31" s="42">
        <v>5.0599999999999996</v>
      </c>
      <c r="G31" s="43">
        <v>0</v>
      </c>
      <c r="H31" s="43">
        <v>0</v>
      </c>
      <c r="I31" s="44">
        <v>1512573</v>
      </c>
      <c r="J31" s="62">
        <v>7554656.5800000001</v>
      </c>
      <c r="K31" s="46">
        <v>0.16589861751152069</v>
      </c>
      <c r="L31" s="47"/>
      <c r="V31" s="7" t="str">
        <f t="shared" si="2"/>
        <v>CONHALLPLC</v>
      </c>
      <c r="W31" s="52">
        <f t="shared" si="14"/>
        <v>0</v>
      </c>
      <c r="X31" s="52">
        <f t="shared" si="15"/>
        <v>0.16589861751152069</v>
      </c>
      <c r="Y31" s="53">
        <f t="shared" si="3"/>
        <v>1512573</v>
      </c>
      <c r="Z31" s="53">
        <f t="shared" si="4"/>
        <v>7554656.5800000001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60362</v>
      </c>
      <c r="J32" s="62">
        <v>11176000.699999999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60362</v>
      </c>
      <c r="Z32" s="53">
        <f t="shared" si="4"/>
        <v>11176000.699999999</v>
      </c>
    </row>
    <row r="33" spans="2:26" x14ac:dyDescent="0.25">
      <c r="B33" s="60" t="s">
        <v>54</v>
      </c>
      <c r="C33" s="41">
        <v>5.95</v>
      </c>
      <c r="D33" s="61">
        <v>6.01</v>
      </c>
      <c r="E33" s="61">
        <v>5.95</v>
      </c>
      <c r="F33" s="42">
        <v>6.01</v>
      </c>
      <c r="G33" s="43">
        <v>5.9999999999999609E-2</v>
      </c>
      <c r="H33" s="43">
        <v>1.0084033613445313</v>
      </c>
      <c r="I33" s="44">
        <v>7096719</v>
      </c>
      <c r="J33" s="62">
        <v>41042506.950000003</v>
      </c>
      <c r="K33" s="46">
        <v>8.3892617449663476E-3</v>
      </c>
      <c r="V33" s="7" t="str">
        <f t="shared" si="2"/>
        <v>CORNERST</v>
      </c>
      <c r="W33" s="52">
        <f t="shared" si="14"/>
        <v>1.0084033613445313E-2</v>
      </c>
      <c r="X33" s="52">
        <f t="shared" si="15"/>
        <v>8.3892617449663476E-3</v>
      </c>
      <c r="Y33" s="53">
        <f t="shared" si="3"/>
        <v>7096719</v>
      </c>
      <c r="Z33" s="53">
        <f t="shared" si="4"/>
        <v>41042506.950000003</v>
      </c>
    </row>
    <row r="34" spans="2:26" x14ac:dyDescent="0.25">
      <c r="B34" s="60" t="s">
        <v>55</v>
      </c>
      <c r="C34" s="41">
        <v>77</v>
      </c>
      <c r="D34" s="41">
        <v>77</v>
      </c>
      <c r="E34" s="41">
        <v>77</v>
      </c>
      <c r="F34" s="42">
        <v>77</v>
      </c>
      <c r="G34" s="43">
        <v>0</v>
      </c>
      <c r="H34" s="43">
        <v>0</v>
      </c>
      <c r="I34" s="44">
        <v>1889876</v>
      </c>
      <c r="J34" s="62">
        <v>141046604.80000001</v>
      </c>
      <c r="K34" s="46">
        <v>0.79069767441860472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0.79069767441860472</v>
      </c>
      <c r="Y34" s="53">
        <f t="shared" si="3"/>
        <v>1889876</v>
      </c>
      <c r="Z34" s="53">
        <f t="shared" si="4"/>
        <v>141046604.80000001</v>
      </c>
    </row>
    <row r="35" spans="2:26" x14ac:dyDescent="0.25">
      <c r="B35" s="60" t="s">
        <v>56</v>
      </c>
      <c r="C35" s="41">
        <v>3.41</v>
      </c>
      <c r="D35" s="61">
        <v>3.5</v>
      </c>
      <c r="E35" s="61">
        <v>3.39</v>
      </c>
      <c r="F35" s="42">
        <v>3.5</v>
      </c>
      <c r="G35" s="43">
        <v>8.9999999999999858E-2</v>
      </c>
      <c r="H35" s="43">
        <v>2.6392961876832799</v>
      </c>
      <c r="I35" s="44">
        <v>4375545</v>
      </c>
      <c r="J35" s="62">
        <v>14912567.689999999</v>
      </c>
      <c r="K35" s="46">
        <v>0.12903225806451601</v>
      </c>
      <c r="L35" s="47"/>
      <c r="V35" s="7" t="str">
        <f t="shared" si="2"/>
        <v>CUTIX</v>
      </c>
      <c r="W35" s="52">
        <f t="shared" si="14"/>
        <v>2.63929618768328E-2</v>
      </c>
      <c r="X35" s="52">
        <f t="shared" si="15"/>
        <v>0.12903225806451601</v>
      </c>
      <c r="Y35" s="53">
        <f t="shared" si="3"/>
        <v>4375545</v>
      </c>
      <c r="Z35" s="53">
        <f t="shared" si="4"/>
        <v>14912567.689999999</v>
      </c>
    </row>
    <row r="36" spans="2:26" x14ac:dyDescent="0.25">
      <c r="B36" s="60" t="s">
        <v>57</v>
      </c>
      <c r="C36" s="41">
        <v>22.9</v>
      </c>
      <c r="D36" s="61">
        <v>22</v>
      </c>
      <c r="E36" s="61">
        <v>22</v>
      </c>
      <c r="F36" s="42">
        <v>22</v>
      </c>
      <c r="G36" s="43">
        <v>-0.89999999999999858</v>
      </c>
      <c r="H36" s="43">
        <v>-3.9301310043668063</v>
      </c>
      <c r="I36" s="44">
        <v>1423913</v>
      </c>
      <c r="J36" s="62">
        <v>31438220.699999999</v>
      </c>
      <c r="K36" s="46">
        <v>0.22222222222222232</v>
      </c>
      <c r="L36" s="47"/>
      <c r="V36" s="7" t="str">
        <f t="shared" si="2"/>
        <v>CWG</v>
      </c>
      <c r="W36" s="52">
        <f t="shared" si="14"/>
        <v>-3.9301310043668061E-2</v>
      </c>
      <c r="X36" s="52">
        <f t="shared" si="15"/>
        <v>0.22222222222222232</v>
      </c>
      <c r="Y36" s="53">
        <f t="shared" si="3"/>
        <v>1423913</v>
      </c>
      <c r="Z36" s="53">
        <f t="shared" si="4"/>
        <v>31438220.699999999</v>
      </c>
    </row>
    <row r="37" spans="2:26" x14ac:dyDescent="0.25">
      <c r="B37" s="60" t="s">
        <v>58</v>
      </c>
      <c r="C37" s="41">
        <v>2</v>
      </c>
      <c r="D37" s="41">
        <v>1.81</v>
      </c>
      <c r="E37" s="41">
        <v>1.81</v>
      </c>
      <c r="F37" s="42">
        <v>1.81</v>
      </c>
      <c r="G37" s="43">
        <v>-0.18999999999999995</v>
      </c>
      <c r="H37" s="43">
        <v>-9.4999999999999964</v>
      </c>
      <c r="I37" s="44">
        <v>1376297</v>
      </c>
      <c r="J37" s="62">
        <v>2581343.86</v>
      </c>
      <c r="K37" s="46">
        <v>0.94623655913978499</v>
      </c>
      <c r="L37" s="47"/>
      <c r="V37" s="7" t="str">
        <f t="shared" si="2"/>
        <v>DAARCOMM</v>
      </c>
      <c r="W37" s="52">
        <f t="shared" si="14"/>
        <v>-9.4999999999999959E-2</v>
      </c>
      <c r="X37" s="52">
        <f t="shared" si="15"/>
        <v>0.94623655913978499</v>
      </c>
      <c r="Y37" s="53">
        <f t="shared" si="3"/>
        <v>1376297</v>
      </c>
      <c r="Z37" s="53">
        <f t="shared" si="4"/>
        <v>2581343.86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857879</v>
      </c>
      <c r="J38" s="62">
        <v>687536528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857879</v>
      </c>
      <c r="Z38" s="53">
        <f t="shared" si="4"/>
        <v>687536528</v>
      </c>
    </row>
    <row r="39" spans="2:26" x14ac:dyDescent="0.25">
      <c r="B39" s="60" t="s">
        <v>60</v>
      </c>
      <c r="C39" s="41">
        <v>71</v>
      </c>
      <c r="D39" s="61">
        <v>70.55</v>
      </c>
      <c r="E39" s="61">
        <v>70</v>
      </c>
      <c r="F39" s="42">
        <v>70</v>
      </c>
      <c r="G39" s="43">
        <v>-1</v>
      </c>
      <c r="H39" s="43">
        <v>-1.4084507042253522</v>
      </c>
      <c r="I39" s="44">
        <v>3358443</v>
      </c>
      <c r="J39" s="62">
        <v>237021435.5</v>
      </c>
      <c r="K39" s="46">
        <v>0.16666666666666674</v>
      </c>
      <c r="L39" s="47"/>
      <c r="V39" s="7" t="str">
        <f t="shared" si="2"/>
        <v>DANGSUGAR</v>
      </c>
      <c r="W39" s="52">
        <f t="shared" si="14"/>
        <v>-1.4084507042253523E-2</v>
      </c>
      <c r="X39" s="52">
        <f t="shared" si="15"/>
        <v>0.16666666666666674</v>
      </c>
      <c r="Y39" s="53">
        <f t="shared" si="3"/>
        <v>3358443</v>
      </c>
      <c r="Z39" s="53">
        <f t="shared" si="4"/>
        <v>237021435.5</v>
      </c>
    </row>
    <row r="40" spans="2:26" x14ac:dyDescent="0.25">
      <c r="B40" s="60" t="s">
        <v>61</v>
      </c>
      <c r="C40" s="41">
        <v>6.1</v>
      </c>
      <c r="D40" s="41">
        <v>6.2</v>
      </c>
      <c r="E40" s="41">
        <v>5.95</v>
      </c>
      <c r="F40" s="42">
        <v>5.95</v>
      </c>
      <c r="G40" s="43">
        <v>-0.14999999999999947</v>
      </c>
      <c r="H40" s="43">
        <v>-2.4590163934426141</v>
      </c>
      <c r="I40" s="44">
        <v>3960924</v>
      </c>
      <c r="J40" s="62">
        <v>23988213.66</v>
      </c>
      <c r="K40" s="46">
        <v>2.1315789473684212</v>
      </c>
      <c r="L40" s="47"/>
      <c r="V40" s="7" t="str">
        <f t="shared" si="2"/>
        <v>DEAPCAP</v>
      </c>
      <c r="W40" s="52">
        <f t="shared" si="14"/>
        <v>-2.4590163934426142E-2</v>
      </c>
      <c r="X40" s="52">
        <f t="shared" si="15"/>
        <v>2.1315789473684212</v>
      </c>
      <c r="Y40" s="53">
        <f t="shared" si="3"/>
        <v>3960924</v>
      </c>
      <c r="Z40" s="53">
        <f t="shared" si="4"/>
        <v>23988213.66</v>
      </c>
    </row>
    <row r="41" spans="2:26" x14ac:dyDescent="0.25">
      <c r="B41" s="60" t="s">
        <v>62</v>
      </c>
      <c r="C41" s="41">
        <v>12</v>
      </c>
      <c r="D41" s="61">
        <v>12</v>
      </c>
      <c r="E41" s="61">
        <v>11.8</v>
      </c>
      <c r="F41" s="42">
        <v>11.95</v>
      </c>
      <c r="G41" s="43">
        <v>-5.0000000000000711E-2</v>
      </c>
      <c r="H41" s="43">
        <v>-0.41666666666667257</v>
      </c>
      <c r="I41" s="44">
        <v>3233471</v>
      </c>
      <c r="J41" s="62">
        <v>38753313.600000001</v>
      </c>
      <c r="K41" s="46">
        <v>-0.10820895522388063</v>
      </c>
      <c r="L41" s="47"/>
      <c r="V41" s="7" t="str">
        <f t="shared" si="2"/>
        <v>ELLAHLAKES</v>
      </c>
      <c r="W41" s="52">
        <f t="shared" si="14"/>
        <v>-4.1666666666667256E-3</v>
      </c>
      <c r="X41" s="52">
        <f t="shared" si="15"/>
        <v>-0.10820895522388063</v>
      </c>
      <c r="Y41" s="53">
        <f t="shared" si="3"/>
        <v>3233471</v>
      </c>
      <c r="Z41" s="53">
        <f t="shared" si="4"/>
        <v>38753313.600000001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363</v>
      </c>
      <c r="J42" s="62">
        <v>14774.1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363</v>
      </c>
      <c r="Z42" s="53">
        <f t="shared" si="4"/>
        <v>14774.1</v>
      </c>
    </row>
    <row r="43" spans="2:26" ht="15.75" customHeight="1" x14ac:dyDescent="0.25">
      <c r="B43" s="60" t="s">
        <v>64</v>
      </c>
      <c r="C43" s="41">
        <v>37.5</v>
      </c>
      <c r="D43" s="61">
        <v>35.5</v>
      </c>
      <c r="E43" s="61">
        <v>33.75</v>
      </c>
      <c r="F43" s="42">
        <v>33.75</v>
      </c>
      <c r="G43" s="43">
        <v>-3.75</v>
      </c>
      <c r="H43" s="43">
        <v>-10</v>
      </c>
      <c r="I43" s="44">
        <v>838842</v>
      </c>
      <c r="J43" s="62">
        <v>29648882.350000001</v>
      </c>
      <c r="K43" s="46">
        <v>0.18421052631578938</v>
      </c>
      <c r="L43" s="47"/>
      <c r="V43" s="7" t="str">
        <f t="shared" si="2"/>
        <v>ETERNA</v>
      </c>
      <c r="W43" s="52">
        <f t="shared" si="14"/>
        <v>-0.1</v>
      </c>
      <c r="X43" s="52">
        <f t="shared" si="15"/>
        <v>0.18421052631578938</v>
      </c>
      <c r="Y43" s="53">
        <f t="shared" si="3"/>
        <v>838842</v>
      </c>
      <c r="Z43" s="53">
        <f t="shared" si="4"/>
        <v>29648882.350000001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218705</v>
      </c>
      <c r="J44" s="62">
        <v>9926446.6500000004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218705</v>
      </c>
      <c r="Z44" s="53">
        <f t="shared" si="4"/>
        <v>9926446.6500000004</v>
      </c>
    </row>
    <row r="45" spans="2:26" x14ac:dyDescent="0.25">
      <c r="B45" s="60" t="s">
        <v>66</v>
      </c>
      <c r="C45" s="41">
        <v>23</v>
      </c>
      <c r="D45" s="61">
        <v>20.7</v>
      </c>
      <c r="E45" s="61">
        <v>20.7</v>
      </c>
      <c r="F45" s="42">
        <v>20.7</v>
      </c>
      <c r="G45" s="43">
        <v>-2.3000000000000007</v>
      </c>
      <c r="H45" s="43">
        <v>-10.000000000000004</v>
      </c>
      <c r="I45" s="44">
        <v>2141837</v>
      </c>
      <c r="J45" s="62">
        <v>45145480.75</v>
      </c>
      <c r="K45" s="46">
        <v>0.82378854625550657</v>
      </c>
      <c r="L45" s="47"/>
      <c r="V45" s="7" t="str">
        <f t="shared" si="2"/>
        <v>ETRANZACT</v>
      </c>
      <c r="W45" s="52">
        <f t="shared" si="14"/>
        <v>-0.10000000000000003</v>
      </c>
      <c r="X45" s="52">
        <f t="shared" si="15"/>
        <v>0.82378854625550657</v>
      </c>
      <c r="Y45" s="53">
        <f t="shared" si="3"/>
        <v>2141837</v>
      </c>
      <c r="Z45" s="53">
        <f t="shared" si="4"/>
        <v>45145480.75</v>
      </c>
    </row>
    <row r="46" spans="2:26" x14ac:dyDescent="0.25">
      <c r="B46" s="60" t="s">
        <v>67</v>
      </c>
      <c r="C46" s="41">
        <v>143.94999999999999</v>
      </c>
      <c r="D46" s="61">
        <v>157.9</v>
      </c>
      <c r="E46" s="61">
        <v>147.94999999999999</v>
      </c>
      <c r="F46" s="42">
        <v>157.9</v>
      </c>
      <c r="G46" s="43">
        <v>13.950000000000017</v>
      </c>
      <c r="H46" s="43">
        <v>9.690864883640165</v>
      </c>
      <c r="I46" s="44">
        <v>937746</v>
      </c>
      <c r="J46" s="62">
        <v>135138780.34999999</v>
      </c>
      <c r="K46" s="46">
        <v>0.37304347826086959</v>
      </c>
      <c r="L46" s="47"/>
      <c r="V46" s="7" t="str">
        <f t="shared" si="2"/>
        <v>EUNISELL</v>
      </c>
      <c r="W46" s="52">
        <f t="shared" si="14"/>
        <v>9.6908648836401656E-2</v>
      </c>
      <c r="X46" s="52">
        <f t="shared" si="15"/>
        <v>0.37304347826086959</v>
      </c>
      <c r="Y46" s="53">
        <f t="shared" si="3"/>
        <v>937746</v>
      </c>
      <c r="Z46" s="53">
        <f t="shared" si="4"/>
        <v>135138780.34999999</v>
      </c>
    </row>
    <row r="47" spans="2:26" x14ac:dyDescent="0.25">
      <c r="B47" s="60" t="s">
        <v>68</v>
      </c>
      <c r="C47" s="41">
        <v>12.6</v>
      </c>
      <c r="D47" s="61">
        <v>12.8</v>
      </c>
      <c r="E47" s="61">
        <v>11.75</v>
      </c>
      <c r="F47" s="42">
        <v>11.95</v>
      </c>
      <c r="G47" s="43">
        <v>-0.65000000000000036</v>
      </c>
      <c r="H47" s="43">
        <v>-5.1587301587301617</v>
      </c>
      <c r="I47" s="44">
        <v>18100972</v>
      </c>
      <c r="J47" s="62">
        <v>217358507.25</v>
      </c>
      <c r="K47" s="46">
        <v>-8.2987551867220732E-3</v>
      </c>
      <c r="L47" s="47"/>
      <c r="V47" s="7" t="str">
        <f t="shared" si="2"/>
        <v>FCMB</v>
      </c>
      <c r="W47" s="52">
        <f t="shared" si="14"/>
        <v>-5.1587301587301619E-2</v>
      </c>
      <c r="X47" s="52">
        <f t="shared" si="15"/>
        <v>-8.2987551867220732E-3</v>
      </c>
      <c r="Y47" s="53">
        <f t="shared" si="3"/>
        <v>18100972</v>
      </c>
      <c r="Z47" s="53">
        <f t="shared" si="4"/>
        <v>217358507.25</v>
      </c>
    </row>
    <row r="48" spans="2:26" x14ac:dyDescent="0.25">
      <c r="B48" s="60" t="s">
        <v>69</v>
      </c>
      <c r="C48" s="41">
        <v>19.05</v>
      </c>
      <c r="D48" s="61">
        <v>19.399999999999999</v>
      </c>
      <c r="E48" s="61">
        <v>19</v>
      </c>
      <c r="F48" s="42">
        <v>19.350000000000001</v>
      </c>
      <c r="G48" s="43">
        <v>0.30000000000000071</v>
      </c>
      <c r="H48" s="43">
        <v>1.5748031496063031</v>
      </c>
      <c r="I48" s="44">
        <v>12270206</v>
      </c>
      <c r="J48" s="62">
        <v>234004826.65000001</v>
      </c>
      <c r="K48" s="46">
        <v>1.8421052631579116E-2</v>
      </c>
      <c r="L48" s="47"/>
      <c r="V48" s="7" t="str">
        <f t="shared" si="2"/>
        <v>FIDELITYBK</v>
      </c>
      <c r="W48" s="52">
        <f t="shared" si="14"/>
        <v>1.574803149606303E-2</v>
      </c>
      <c r="X48" s="52">
        <f t="shared" si="15"/>
        <v>1.8421052631579116E-2</v>
      </c>
      <c r="Y48" s="53">
        <f t="shared" si="3"/>
        <v>12270206</v>
      </c>
      <c r="Z48" s="53">
        <f t="shared" si="4"/>
        <v>234004826.65000001</v>
      </c>
    </row>
    <row r="49" spans="2:26" x14ac:dyDescent="0.25">
      <c r="B49" s="60" t="s">
        <v>70</v>
      </c>
      <c r="C49" s="41">
        <v>94.85</v>
      </c>
      <c r="D49" s="61">
        <v>94.85</v>
      </c>
      <c r="E49" s="61">
        <v>94.85</v>
      </c>
      <c r="F49" s="42">
        <v>94.85</v>
      </c>
      <c r="G49" s="43">
        <v>0</v>
      </c>
      <c r="H49" s="43">
        <v>0</v>
      </c>
      <c r="I49" s="44">
        <v>610644</v>
      </c>
      <c r="J49" s="62">
        <v>56491882.5</v>
      </c>
      <c r="K49" s="46">
        <v>0.89321357285429115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0.89321357285429115</v>
      </c>
      <c r="Y49" s="53">
        <f t="shared" si="3"/>
        <v>610644</v>
      </c>
      <c r="Z49" s="53">
        <f t="shared" si="4"/>
        <v>56491882.5</v>
      </c>
    </row>
    <row r="50" spans="2:26" x14ac:dyDescent="0.25">
      <c r="B50" s="60" t="s">
        <v>71</v>
      </c>
      <c r="C50" s="41">
        <v>51</v>
      </c>
      <c r="D50" s="61">
        <v>50.6</v>
      </c>
      <c r="E50" s="61">
        <v>50.5</v>
      </c>
      <c r="F50" s="42">
        <v>50.5</v>
      </c>
      <c r="G50" s="43">
        <v>-0.5</v>
      </c>
      <c r="H50" s="43">
        <v>-0.98039215686274506</v>
      </c>
      <c r="I50" s="44">
        <v>5467775</v>
      </c>
      <c r="J50" s="62">
        <v>276684946.05000001</v>
      </c>
      <c r="K50" s="46">
        <v>5.4279749478079342E-2</v>
      </c>
      <c r="L50" s="47"/>
      <c r="V50" s="7" t="str">
        <f t="shared" si="2"/>
        <v>FIRSTHOLDCO</v>
      </c>
      <c r="W50" s="52">
        <f t="shared" si="14"/>
        <v>-9.8039215686274508E-3</v>
      </c>
      <c r="X50" s="52">
        <f t="shared" si="15"/>
        <v>5.4279749478079342E-2</v>
      </c>
      <c r="Y50" s="53">
        <f t="shared" si="3"/>
        <v>5467775</v>
      </c>
      <c r="Z50" s="53">
        <f t="shared" si="4"/>
        <v>276684946.05000001</v>
      </c>
    </row>
    <row r="51" spans="2:26" x14ac:dyDescent="0.25">
      <c r="B51" s="60" t="s">
        <v>72</v>
      </c>
      <c r="C51" s="41">
        <v>1.46</v>
      </c>
      <c r="D51" s="41">
        <v>1.45</v>
      </c>
      <c r="E51" s="41">
        <v>1.32</v>
      </c>
      <c r="F51" s="42">
        <v>1.38</v>
      </c>
      <c r="G51" s="43">
        <v>-8.0000000000000071E-2</v>
      </c>
      <c r="H51" s="43">
        <v>-5.4794520547945256</v>
      </c>
      <c r="I51" s="44">
        <v>12428145</v>
      </c>
      <c r="J51" s="62">
        <v>16763707.789999999</v>
      </c>
      <c r="K51" s="46">
        <v>5.8999999999999995</v>
      </c>
      <c r="L51" s="47"/>
      <c r="V51" s="7" t="str">
        <f t="shared" si="2"/>
        <v>FTGINSURE</v>
      </c>
      <c r="W51" s="52">
        <f t="shared" si="14"/>
        <v>-5.4794520547945258E-2</v>
      </c>
      <c r="X51" s="52">
        <f t="shared" si="15"/>
        <v>5.8999999999999995</v>
      </c>
      <c r="Y51" s="53">
        <f t="shared" si="3"/>
        <v>12428145</v>
      </c>
      <c r="Z51" s="53">
        <f t="shared" si="4"/>
        <v>16763707.789999999</v>
      </c>
    </row>
    <row r="52" spans="2:26" x14ac:dyDescent="0.25">
      <c r="B52" s="60" t="s">
        <v>73</v>
      </c>
      <c r="C52" s="41">
        <v>5.6</v>
      </c>
      <c r="D52" s="61">
        <v>5.89</v>
      </c>
      <c r="E52" s="61">
        <v>5.8</v>
      </c>
      <c r="F52" s="42">
        <v>5.89</v>
      </c>
      <c r="G52" s="43">
        <v>0.29000000000000004</v>
      </c>
      <c r="H52" s="43">
        <v>5.1785714285714297</v>
      </c>
      <c r="I52" s="44">
        <v>1823731</v>
      </c>
      <c r="J52" s="62">
        <v>10707027.470000001</v>
      </c>
      <c r="K52" s="46">
        <v>0.17799999999999994</v>
      </c>
      <c r="L52" s="47"/>
      <c r="V52" s="7" t="str">
        <f t="shared" si="2"/>
        <v>FTNCOCOA</v>
      </c>
      <c r="W52" s="52">
        <f t="shared" si="14"/>
        <v>5.1785714285714296E-2</v>
      </c>
      <c r="X52" s="52">
        <f t="shared" si="15"/>
        <v>0.17799999999999994</v>
      </c>
      <c r="Y52" s="53">
        <f t="shared" si="3"/>
        <v>1823731</v>
      </c>
      <c r="Z52" s="53">
        <f t="shared" si="4"/>
        <v>10707027.470000001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2274</v>
      </c>
      <c r="J53" s="62">
        <v>2336307.6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2274</v>
      </c>
      <c r="Z53" s="53">
        <f t="shared" si="4"/>
        <v>2336307.6</v>
      </c>
    </row>
    <row r="54" spans="2:26" x14ac:dyDescent="0.25">
      <c r="B54" s="60" t="s">
        <v>75</v>
      </c>
      <c r="C54" s="41">
        <v>115.4</v>
      </c>
      <c r="D54" s="41">
        <v>116.25</v>
      </c>
      <c r="E54" s="41">
        <v>115.9</v>
      </c>
      <c r="F54" s="42">
        <v>116.1</v>
      </c>
      <c r="G54" s="43">
        <v>0.69999999999998863</v>
      </c>
      <c r="H54" s="43">
        <v>0.60658578856151524</v>
      </c>
      <c r="I54" s="44">
        <v>19181707</v>
      </c>
      <c r="J54" s="62">
        <v>2225578342.749999</v>
      </c>
      <c r="K54" s="46">
        <v>0.28004410143329639</v>
      </c>
      <c r="L54" s="47"/>
      <c r="V54" s="7" t="str">
        <f t="shared" si="2"/>
        <v>GTCO</v>
      </c>
      <c r="W54" s="52">
        <f t="shared" si="14"/>
        <v>6.0658578856151524E-3</v>
      </c>
      <c r="X54" s="52">
        <f t="shared" si="15"/>
        <v>0.28004410143329639</v>
      </c>
      <c r="Y54" s="53">
        <f t="shared" si="3"/>
        <v>19181707</v>
      </c>
      <c r="Z54" s="53">
        <f t="shared" si="4"/>
        <v>2225578342.749999</v>
      </c>
    </row>
    <row r="55" spans="2:26" x14ac:dyDescent="0.25">
      <c r="B55" s="60" t="s">
        <v>76</v>
      </c>
      <c r="C55" s="41">
        <v>1.23</v>
      </c>
      <c r="D55" s="61">
        <v>1.28</v>
      </c>
      <c r="E55" s="61">
        <v>1.23</v>
      </c>
      <c r="F55" s="42">
        <v>1.28</v>
      </c>
      <c r="G55" s="43">
        <v>5.0000000000000044E-2</v>
      </c>
      <c r="H55" s="43">
        <v>4.0650406504065071</v>
      </c>
      <c r="I55" s="44">
        <v>3221540</v>
      </c>
      <c r="J55" s="62">
        <v>4043073.53</v>
      </c>
      <c r="K55" s="46">
        <v>-3.7593984962406068E-2</v>
      </c>
      <c r="L55" s="47"/>
      <c r="V55" s="7" t="str">
        <f t="shared" si="2"/>
        <v>GUINEAINS</v>
      </c>
      <c r="W55" s="52">
        <f t="shared" si="14"/>
        <v>4.0650406504065068E-2</v>
      </c>
      <c r="X55" s="52">
        <f t="shared" si="15"/>
        <v>-3.7593984962406068E-2</v>
      </c>
      <c r="Y55" s="53">
        <f t="shared" si="3"/>
        <v>3221540</v>
      </c>
      <c r="Z55" s="53">
        <f t="shared" si="4"/>
        <v>4043073.53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94571</v>
      </c>
      <c r="J56" s="62">
        <v>38034562.299999997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94571</v>
      </c>
      <c r="Z56" s="53">
        <f t="shared" si="4"/>
        <v>38034562.299999997</v>
      </c>
    </row>
    <row r="57" spans="2:26" x14ac:dyDescent="0.25">
      <c r="B57" s="60" t="s">
        <v>78</v>
      </c>
      <c r="C57" s="41">
        <v>4.0999999999999996</v>
      </c>
      <c r="D57" s="61">
        <v>4.0999999999999996</v>
      </c>
      <c r="E57" s="61">
        <v>4.0999999999999996</v>
      </c>
      <c r="F57" s="42">
        <v>4.0999999999999996</v>
      </c>
      <c r="G57" s="43">
        <v>0</v>
      </c>
      <c r="H57" s="43">
        <v>0</v>
      </c>
      <c r="I57" s="44">
        <v>181817</v>
      </c>
      <c r="J57" s="62">
        <v>715465.35</v>
      </c>
      <c r="K57" s="46">
        <v>2.4999999999999911E-2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2.4999999999999911E-2</v>
      </c>
      <c r="Y57" s="53">
        <f t="shared" si="3"/>
        <v>181817</v>
      </c>
      <c r="Z57" s="53">
        <f t="shared" si="4"/>
        <v>715465.35</v>
      </c>
    </row>
    <row r="58" spans="2:26" x14ac:dyDescent="0.25">
      <c r="B58" s="60" t="s">
        <v>79</v>
      </c>
      <c r="C58" s="41">
        <v>21.5</v>
      </c>
      <c r="D58" s="61">
        <v>21.5</v>
      </c>
      <c r="E58" s="61">
        <v>21.5</v>
      </c>
      <c r="F58" s="42">
        <v>21.5</v>
      </c>
      <c r="G58" s="43">
        <v>0</v>
      </c>
      <c r="H58" s="43">
        <v>0</v>
      </c>
      <c r="I58" s="44">
        <v>1173368</v>
      </c>
      <c r="J58" s="62">
        <v>24031562.100000001</v>
      </c>
      <c r="K58" s="46">
        <v>-1.826484018264829E-2</v>
      </c>
      <c r="L58" s="47"/>
      <c r="V58" s="7" t="str">
        <f t="shared" si="2"/>
        <v>HONYFLOUR</v>
      </c>
      <c r="W58" s="52">
        <f t="shared" si="14"/>
        <v>0</v>
      </c>
      <c r="X58" s="52">
        <f t="shared" si="15"/>
        <v>-1.826484018264829E-2</v>
      </c>
      <c r="Y58" s="53">
        <f t="shared" si="3"/>
        <v>1173368</v>
      </c>
      <c r="Z58" s="53">
        <f t="shared" si="4"/>
        <v>24031562.100000001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118315</v>
      </c>
      <c r="J59" s="62">
        <v>4236245.75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118315</v>
      </c>
      <c r="Z59" s="53">
        <f t="shared" si="4"/>
        <v>4236245.75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53984</v>
      </c>
      <c r="J60" s="62">
        <v>1941782.35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53984</v>
      </c>
      <c r="Z60" s="53">
        <f t="shared" si="4"/>
        <v>1941782.35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26631</v>
      </c>
      <c r="J61" s="62">
        <v>556025.35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26631</v>
      </c>
      <c r="Z61" s="53">
        <f t="shared" si="4"/>
        <v>556025.35</v>
      </c>
    </row>
    <row r="62" spans="2:26" x14ac:dyDescent="0.25">
      <c r="B62" s="60" t="s">
        <v>83</v>
      </c>
      <c r="C62" s="41">
        <v>14.4</v>
      </c>
      <c r="D62" s="41">
        <v>14</v>
      </c>
      <c r="E62" s="41">
        <v>13.8</v>
      </c>
      <c r="F62" s="42">
        <v>13.9</v>
      </c>
      <c r="G62" s="43">
        <v>-0.5</v>
      </c>
      <c r="H62" s="43">
        <v>-3.4722222222222223</v>
      </c>
      <c r="I62" s="44">
        <v>1692852</v>
      </c>
      <c r="J62" s="62">
        <v>23637895.350000001</v>
      </c>
      <c r="K62" s="46">
        <v>-7.1428571428571175E-3</v>
      </c>
      <c r="L62" s="47"/>
      <c r="V62" s="7" t="str">
        <f t="shared" si="2"/>
        <v>INTBREW</v>
      </c>
      <c r="W62" s="52">
        <f t="shared" si="14"/>
        <v>-3.4722222222222224E-2</v>
      </c>
      <c r="X62" s="52">
        <f t="shared" si="15"/>
        <v>-7.1428571428571175E-3</v>
      </c>
      <c r="Y62" s="53">
        <f t="shared" si="3"/>
        <v>1692852</v>
      </c>
      <c r="Z62" s="53">
        <f t="shared" si="4"/>
        <v>23637895.350000001</v>
      </c>
    </row>
    <row r="63" spans="2:26" x14ac:dyDescent="0.25">
      <c r="B63" s="60" t="s">
        <v>84</v>
      </c>
      <c r="C63" s="41">
        <v>2.95</v>
      </c>
      <c r="D63" s="61">
        <v>2.95</v>
      </c>
      <c r="E63" s="61">
        <v>2.95</v>
      </c>
      <c r="F63" s="42">
        <v>2.95</v>
      </c>
      <c r="G63" s="43">
        <v>0</v>
      </c>
      <c r="H63" s="43">
        <v>0</v>
      </c>
      <c r="I63" s="44">
        <v>227076</v>
      </c>
      <c r="J63" s="62">
        <v>636660.18000000005</v>
      </c>
      <c r="K63" s="46">
        <v>0.18000000000000016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0.18000000000000016</v>
      </c>
      <c r="Y63" s="53">
        <f t="shared" si="3"/>
        <v>227076</v>
      </c>
      <c r="Z63" s="53">
        <f t="shared" si="4"/>
        <v>636660.18000000005</v>
      </c>
    </row>
    <row r="64" spans="2:26" x14ac:dyDescent="0.25">
      <c r="B64" s="60" t="s">
        <v>85</v>
      </c>
      <c r="C64" s="41">
        <v>10.25</v>
      </c>
      <c r="D64" s="61">
        <v>10.45</v>
      </c>
      <c r="E64" s="61">
        <v>10.1</v>
      </c>
      <c r="F64" s="42">
        <v>10.45</v>
      </c>
      <c r="G64" s="43">
        <v>0.19999999999999929</v>
      </c>
      <c r="H64" s="43">
        <v>1.951219512195115</v>
      </c>
      <c r="I64" s="44">
        <v>8031856</v>
      </c>
      <c r="J64" s="62">
        <v>83237587.489999995</v>
      </c>
      <c r="K64" s="46">
        <v>1.2967032967032965</v>
      </c>
      <c r="L64" s="47"/>
      <c r="V64" s="7" t="str">
        <f t="shared" si="2"/>
        <v>JAIZBANK</v>
      </c>
      <c r="W64" s="52">
        <f t="shared" si="14"/>
        <v>1.951219512195115E-2</v>
      </c>
      <c r="X64" s="52">
        <f t="shared" si="15"/>
        <v>1.2967032967032965</v>
      </c>
      <c r="Y64" s="53">
        <f t="shared" si="3"/>
        <v>8031856</v>
      </c>
      <c r="Z64" s="53">
        <f t="shared" si="4"/>
        <v>83237587.489999995</v>
      </c>
    </row>
    <row r="65" spans="1:26" x14ac:dyDescent="0.25">
      <c r="B65" s="60" t="s">
        <v>86</v>
      </c>
      <c r="C65" s="41">
        <v>3.5</v>
      </c>
      <c r="D65" s="41">
        <v>3.65</v>
      </c>
      <c r="E65" s="41">
        <v>3.33</v>
      </c>
      <c r="F65" s="42">
        <v>3.4</v>
      </c>
      <c r="G65" s="43">
        <v>-0.10000000000000009</v>
      </c>
      <c r="H65" s="43">
        <v>-2.8571428571428599</v>
      </c>
      <c r="I65" s="44">
        <v>21515511</v>
      </c>
      <c r="J65" s="62">
        <v>74559674.109999999</v>
      </c>
      <c r="K65" s="46">
        <v>0.47186147186147176</v>
      </c>
      <c r="L65" s="47"/>
      <c r="V65" s="7" t="str">
        <f t="shared" si="2"/>
        <v>JAPAULGOLD</v>
      </c>
      <c r="W65" s="52">
        <f t="shared" si="14"/>
        <v>-2.8571428571428598E-2</v>
      </c>
      <c r="X65" s="52">
        <f t="shared" si="15"/>
        <v>0.47186147186147176</v>
      </c>
      <c r="Y65" s="53">
        <f t="shared" si="3"/>
        <v>21515511</v>
      </c>
      <c r="Z65" s="53">
        <f t="shared" si="4"/>
        <v>74559674.109999999</v>
      </c>
    </row>
    <row r="66" spans="1:26" x14ac:dyDescent="0.25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41739</v>
      </c>
      <c r="J66" s="62">
        <v>11368942.300000001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41739</v>
      </c>
      <c r="Z66" s="53">
        <f t="shared" si="4"/>
        <v>11368942.300000001</v>
      </c>
    </row>
    <row r="67" spans="1:26" x14ac:dyDescent="0.25">
      <c r="B67" s="60" t="s">
        <v>88</v>
      </c>
      <c r="C67" s="41">
        <v>17.25</v>
      </c>
      <c r="D67" s="41">
        <v>18.95</v>
      </c>
      <c r="E67" s="41">
        <v>18</v>
      </c>
      <c r="F67" s="42">
        <v>18.95</v>
      </c>
      <c r="G67" s="43">
        <v>1.6999999999999993</v>
      </c>
      <c r="H67" s="43">
        <v>9.8550724637681117</v>
      </c>
      <c r="I67" s="44">
        <v>3488324</v>
      </c>
      <c r="J67" s="62">
        <v>64320951.549999997</v>
      </c>
      <c r="K67" s="46">
        <v>2.8673469387755097</v>
      </c>
      <c r="L67" s="47"/>
      <c r="V67" s="7" t="str">
        <f t="shared" si="2"/>
        <v>JOHNHOLT</v>
      </c>
      <c r="W67" s="52">
        <f t="shared" si="14"/>
        <v>9.8550724637681122E-2</v>
      </c>
      <c r="X67" s="52">
        <f t="shared" si="15"/>
        <v>2.8673469387755097</v>
      </c>
      <c r="Y67" s="53">
        <f t="shared" si="3"/>
        <v>3488324</v>
      </c>
      <c r="Z67" s="53">
        <f t="shared" si="4"/>
        <v>64320951.549999997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43269</v>
      </c>
      <c r="J68" s="62">
        <v>282979.26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43269</v>
      </c>
      <c r="Z68" s="53">
        <f t="shared" si="4"/>
        <v>282979.26</v>
      </c>
    </row>
    <row r="69" spans="1:26" x14ac:dyDescent="0.25">
      <c r="B69" s="60" t="s">
        <v>90</v>
      </c>
      <c r="C69" s="41">
        <v>2.42</v>
      </c>
      <c r="D69" s="61">
        <v>2.4900000000000002</v>
      </c>
      <c r="E69" s="61">
        <v>2.19</v>
      </c>
      <c r="F69" s="42">
        <v>2.31</v>
      </c>
      <c r="G69" s="43">
        <v>-0.10999999999999988</v>
      </c>
      <c r="H69" s="43">
        <v>-4.5454545454545405</v>
      </c>
      <c r="I69" s="44">
        <v>3708594</v>
      </c>
      <c r="J69" s="62">
        <v>8538547.7400000002</v>
      </c>
      <c r="K69" s="46">
        <v>-5.7142857142857162E-2</v>
      </c>
      <c r="L69" s="47"/>
      <c r="V69" s="7" t="str">
        <f t="shared" si="2"/>
        <v>LASACO</v>
      </c>
      <c r="W69" s="52">
        <f t="shared" si="14"/>
        <v>-4.5454545454545407E-2</v>
      </c>
      <c r="X69" s="52">
        <f t="shared" si="15"/>
        <v>-5.7142857142857162E-2</v>
      </c>
      <c r="Y69" s="53">
        <f t="shared" si="3"/>
        <v>3708594</v>
      </c>
      <c r="Z69" s="53">
        <f t="shared" si="4"/>
        <v>8538547.7400000002</v>
      </c>
    </row>
    <row r="70" spans="1:26" x14ac:dyDescent="0.25">
      <c r="B70" s="60" t="s">
        <v>91</v>
      </c>
      <c r="C70" s="41">
        <v>9.35</v>
      </c>
      <c r="D70" s="41">
        <v>8.5</v>
      </c>
      <c r="E70" s="41">
        <v>8.5</v>
      </c>
      <c r="F70" s="42">
        <v>8.5</v>
      </c>
      <c r="G70" s="43">
        <v>-0.84999999999999964</v>
      </c>
      <c r="H70" s="43">
        <v>-9.0909090909090864</v>
      </c>
      <c r="I70" s="44">
        <v>715401</v>
      </c>
      <c r="J70" s="62">
        <v>6101874.6500000004</v>
      </c>
      <c r="K70" s="46">
        <v>0.29770992366412208</v>
      </c>
      <c r="L70" s="47"/>
      <c r="V70" s="7" t="str">
        <f t="shared" si="2"/>
        <v>LEARNAFRCA</v>
      </c>
      <c r="W70" s="52">
        <f t="shared" si="14"/>
        <v>-9.090909090909087E-2</v>
      </c>
      <c r="X70" s="52">
        <f t="shared" si="15"/>
        <v>0.29770992366412208</v>
      </c>
      <c r="Y70" s="53">
        <f t="shared" si="3"/>
        <v>715401</v>
      </c>
      <c r="Z70" s="53">
        <f t="shared" si="4"/>
        <v>6101874.6500000004</v>
      </c>
    </row>
    <row r="71" spans="1:26" x14ac:dyDescent="0.25">
      <c r="B71" s="60" t="s">
        <v>92</v>
      </c>
      <c r="C71" s="41">
        <v>7.98</v>
      </c>
      <c r="D71" s="41">
        <v>8.77</v>
      </c>
      <c r="E71" s="41">
        <v>7.19</v>
      </c>
      <c r="F71" s="42">
        <v>7.5</v>
      </c>
      <c r="G71" s="43">
        <v>-0.48000000000000043</v>
      </c>
      <c r="H71" s="43">
        <v>-6.0150375939849674</v>
      </c>
      <c r="I71" s="44">
        <v>41573351</v>
      </c>
      <c r="J71" s="62">
        <v>339168712.88</v>
      </c>
      <c r="K71" s="46">
        <v>0.41776937618147447</v>
      </c>
      <c r="L71" s="47"/>
      <c r="V71" s="7" t="str">
        <f t="shared" si="2"/>
        <v>LEGENDINT</v>
      </c>
      <c r="W71" s="52">
        <f t="shared" si="14"/>
        <v>-6.0150375939849676E-2</v>
      </c>
      <c r="X71" s="52">
        <f t="shared" si="15"/>
        <v>0.41776937618147447</v>
      </c>
      <c r="Y71" s="53">
        <f t="shared" si="3"/>
        <v>41573351</v>
      </c>
      <c r="Z71" s="53">
        <f t="shared" si="4"/>
        <v>339168712.88</v>
      </c>
    </row>
    <row r="72" spans="1:26" x14ac:dyDescent="0.25">
      <c r="B72" s="60" t="s">
        <v>93</v>
      </c>
      <c r="C72" s="41">
        <v>1.55</v>
      </c>
      <c r="D72" s="41">
        <v>1.64</v>
      </c>
      <c r="E72" s="41">
        <v>1.56</v>
      </c>
      <c r="F72" s="42">
        <v>1.58</v>
      </c>
      <c r="G72" s="43">
        <v>3.0000000000000027E-2</v>
      </c>
      <c r="H72" s="43">
        <v>1.9354838709677438</v>
      </c>
      <c r="I72" s="44">
        <v>1539822</v>
      </c>
      <c r="J72" s="62">
        <v>2481083.58</v>
      </c>
      <c r="K72" s="46">
        <v>-0.11235955056179769</v>
      </c>
      <c r="L72" s="47"/>
      <c r="V72" s="7" t="str">
        <f t="shared" si="2"/>
        <v>LINKASSURE</v>
      </c>
      <c r="W72" s="52">
        <f t="shared" si="14"/>
        <v>1.9354838709677438E-2</v>
      </c>
      <c r="X72" s="52">
        <f t="shared" si="15"/>
        <v>-0.11235955056179769</v>
      </c>
      <c r="Y72" s="53">
        <f t="shared" si="3"/>
        <v>1539822</v>
      </c>
      <c r="Z72" s="53">
        <f t="shared" si="4"/>
        <v>2481083.58</v>
      </c>
    </row>
    <row r="73" spans="1:26" x14ac:dyDescent="0.25">
      <c r="B73" s="60" t="s">
        <v>94</v>
      </c>
      <c r="C73" s="41">
        <v>7.55</v>
      </c>
      <c r="D73" s="41">
        <v>7.15</v>
      </c>
      <c r="E73" s="41">
        <v>6.8</v>
      </c>
      <c r="F73" s="42">
        <v>7.15</v>
      </c>
      <c r="G73" s="43">
        <v>-0.39999999999999947</v>
      </c>
      <c r="H73" s="43">
        <v>-5.2980132450331059</v>
      </c>
      <c r="I73" s="44">
        <v>3891396</v>
      </c>
      <c r="J73" s="62">
        <v>26906615.449999999</v>
      </c>
      <c r="K73" s="46">
        <v>0.18181818181818188</v>
      </c>
      <c r="L73" s="47"/>
      <c r="V73" s="7" t="str">
        <f t="shared" ref="V73:V136" si="21">IF(ISTEXT(B73),B73,"")</f>
        <v>LIVESTOCK</v>
      </c>
      <c r="W73" s="52">
        <f t="shared" si="14"/>
        <v>-5.2980132450331056E-2</v>
      </c>
      <c r="X73" s="52">
        <f t="shared" si="15"/>
        <v>0.18181818181818188</v>
      </c>
      <c r="Y73" s="53">
        <f t="shared" ref="Y73:Y136" si="22">IF(ISTEXT(B73),I73,"")</f>
        <v>3891396</v>
      </c>
      <c r="Z73" s="53">
        <f t="shared" ref="Z73:Z136" si="23">IF(ISTEXT(B73),J73,"")</f>
        <v>26906615.449999999</v>
      </c>
    </row>
    <row r="74" spans="1:26" x14ac:dyDescent="0.25">
      <c r="B74" s="60" t="s">
        <v>95</v>
      </c>
      <c r="C74" s="41">
        <v>4.88</v>
      </c>
      <c r="D74" s="61">
        <v>4.8</v>
      </c>
      <c r="E74" s="61">
        <v>4.8</v>
      </c>
      <c r="F74" s="42">
        <v>4.8</v>
      </c>
      <c r="G74" s="43">
        <v>-8.0000000000000071E-2</v>
      </c>
      <c r="H74" s="43">
        <v>-1.6393442622950833</v>
      </c>
      <c r="I74" s="44">
        <v>1506425</v>
      </c>
      <c r="J74" s="62">
        <v>6925985.6500000004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-1.6393442622950834E-2</v>
      </c>
      <c r="X74" s="52">
        <f t="shared" ref="X74:X137" si="25">IF(ISTEXT(B74),K74,"")</f>
        <v>0.39130434782608692</v>
      </c>
      <c r="Y74" s="53">
        <f t="shared" si="22"/>
        <v>1506425</v>
      </c>
      <c r="Z74" s="53">
        <f t="shared" si="23"/>
        <v>6925985.6500000004</v>
      </c>
    </row>
    <row r="75" spans="1:26" x14ac:dyDescent="0.25">
      <c r="B75" s="60" t="s">
        <v>96</v>
      </c>
      <c r="C75" s="41">
        <v>15.8</v>
      </c>
      <c r="D75" s="61">
        <v>15.8</v>
      </c>
      <c r="E75" s="61">
        <v>15.8</v>
      </c>
      <c r="F75" s="42">
        <v>15.8</v>
      </c>
      <c r="G75" s="43">
        <v>0</v>
      </c>
      <c r="H75" s="43">
        <v>0</v>
      </c>
      <c r="I75" s="44">
        <v>591584</v>
      </c>
      <c r="J75" s="62">
        <v>9238870.4700000007</v>
      </c>
      <c r="K75" s="46">
        <v>0.15328467153284686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0.15328467153284686</v>
      </c>
      <c r="Y75" s="53">
        <f t="shared" si="22"/>
        <v>591584</v>
      </c>
      <c r="Z75" s="53">
        <f t="shared" si="23"/>
        <v>9238870.4700000007</v>
      </c>
    </row>
    <row r="76" spans="1:26" x14ac:dyDescent="0.25">
      <c r="B76" s="60" t="s">
        <v>97</v>
      </c>
      <c r="C76" s="41">
        <v>41.5</v>
      </c>
      <c r="D76" s="41">
        <v>41.95</v>
      </c>
      <c r="E76" s="41">
        <v>40</v>
      </c>
      <c r="F76" s="42">
        <v>41.95</v>
      </c>
      <c r="G76" s="43">
        <v>0.45000000000000284</v>
      </c>
      <c r="H76" s="43">
        <v>1.0843373493975972</v>
      </c>
      <c r="I76" s="44">
        <v>998408</v>
      </c>
      <c r="J76" s="62">
        <v>40620025.649999999</v>
      </c>
      <c r="K76" s="46">
        <v>1.2078947368421056</v>
      </c>
      <c r="L76" s="47"/>
      <c r="V76" s="7" t="str">
        <f t="shared" si="21"/>
        <v>MAYBAKER</v>
      </c>
      <c r="W76" s="52">
        <f t="shared" si="24"/>
        <v>1.0843373493975971E-2</v>
      </c>
      <c r="X76" s="52">
        <f t="shared" si="25"/>
        <v>1.2078947368421056</v>
      </c>
      <c r="Y76" s="53">
        <f t="shared" si="22"/>
        <v>998408</v>
      </c>
      <c r="Z76" s="53">
        <f t="shared" si="23"/>
        <v>40620025.649999999</v>
      </c>
    </row>
    <row r="77" spans="1:26" x14ac:dyDescent="0.25">
      <c r="B77" s="60" t="s">
        <v>98</v>
      </c>
      <c r="C77" s="41">
        <v>4.68</v>
      </c>
      <c r="D77" s="61">
        <v>4.71</v>
      </c>
      <c r="E77" s="61">
        <v>4.62</v>
      </c>
      <c r="F77" s="42">
        <v>4.6900000000000004</v>
      </c>
      <c r="G77" s="43">
        <v>1.0000000000000675E-2</v>
      </c>
      <c r="H77" s="43">
        <v>0.2136752136752281</v>
      </c>
      <c r="I77" s="44">
        <v>6948447</v>
      </c>
      <c r="J77" s="62">
        <v>32543834.079999998</v>
      </c>
      <c r="K77" s="46">
        <v>0.51290322580645165</v>
      </c>
      <c r="L77" s="47"/>
      <c r="V77" s="7" t="str">
        <f t="shared" si="21"/>
        <v>MBENEFIT</v>
      </c>
      <c r="W77" s="52">
        <f t="shared" si="24"/>
        <v>2.1367521367522809E-3</v>
      </c>
      <c r="X77" s="52">
        <f t="shared" si="25"/>
        <v>0.51290322580645165</v>
      </c>
      <c r="Y77" s="53">
        <f t="shared" si="22"/>
        <v>6948447</v>
      </c>
      <c r="Z77" s="53">
        <f t="shared" si="23"/>
        <v>32543834.079999998</v>
      </c>
    </row>
    <row r="78" spans="1:26" x14ac:dyDescent="0.25">
      <c r="B78" s="60" t="s">
        <v>99</v>
      </c>
      <c r="C78" s="41">
        <v>6.75</v>
      </c>
      <c r="D78" s="41">
        <v>7.42</v>
      </c>
      <c r="E78" s="41">
        <v>6.62</v>
      </c>
      <c r="F78" s="42">
        <v>7.42</v>
      </c>
      <c r="G78" s="43">
        <v>0.66999999999999993</v>
      </c>
      <c r="H78" s="43">
        <v>9.9259259259259256</v>
      </c>
      <c r="I78" s="44">
        <v>3260309</v>
      </c>
      <c r="J78" s="62">
        <v>22404170.199999999</v>
      </c>
      <c r="K78" s="46">
        <v>1.2691131498470947</v>
      </c>
      <c r="L78" s="47"/>
      <c r="V78" s="7" t="str">
        <f t="shared" si="21"/>
        <v>MCNICHOLS</v>
      </c>
      <c r="W78" s="52">
        <f t="shared" si="24"/>
        <v>9.9259259259259255E-2</v>
      </c>
      <c r="X78" s="52">
        <f t="shared" si="25"/>
        <v>1.2691131498470947</v>
      </c>
      <c r="Y78" s="53">
        <f t="shared" si="22"/>
        <v>3260309</v>
      </c>
      <c r="Z78" s="53">
        <f t="shared" si="23"/>
        <v>22404170.199999999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29702</v>
      </c>
      <c r="J79" s="62">
        <v>1647628.2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29702</v>
      </c>
      <c r="Z79" s="53">
        <f t="shared" si="23"/>
        <v>1647628.2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144165</v>
      </c>
      <c r="J80" s="62">
        <v>2618904.7000000002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144165</v>
      </c>
      <c r="Z80" s="53">
        <f t="shared" si="23"/>
        <v>2618904.7000000002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44257</v>
      </c>
      <c r="J81" s="62">
        <v>505259.02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44257</v>
      </c>
      <c r="Z81" s="53">
        <f t="shared" si="23"/>
        <v>505259.02</v>
      </c>
    </row>
    <row r="82" spans="2:26" x14ac:dyDescent="0.25">
      <c r="B82" s="60" t="s">
        <v>103</v>
      </c>
      <c r="C82" s="41">
        <v>719.1</v>
      </c>
      <c r="D82" s="61">
        <v>719.5</v>
      </c>
      <c r="E82" s="61">
        <v>718</v>
      </c>
      <c r="F82" s="42">
        <v>718</v>
      </c>
      <c r="G82" s="43">
        <v>-1.1000000000000227</v>
      </c>
      <c r="H82" s="43">
        <v>-0.15296898901404848</v>
      </c>
      <c r="I82" s="44">
        <v>3772804</v>
      </c>
      <c r="J82" s="62">
        <v>2711654048.599998</v>
      </c>
      <c r="K82" s="46">
        <v>0.40508806262230923</v>
      </c>
      <c r="L82" s="47"/>
      <c r="V82" s="7" t="str">
        <f t="shared" si="21"/>
        <v>MTNN</v>
      </c>
      <c r="W82" s="52">
        <f t="shared" si="24"/>
        <v>-1.5296898901404849E-3</v>
      </c>
      <c r="X82" s="52">
        <f t="shared" si="25"/>
        <v>0.40508806262230923</v>
      </c>
      <c r="Y82" s="53">
        <f t="shared" si="22"/>
        <v>3772804</v>
      </c>
      <c r="Z82" s="53">
        <f t="shared" si="23"/>
        <v>2711654048.599998</v>
      </c>
    </row>
    <row r="83" spans="2:26" x14ac:dyDescent="0.25">
      <c r="B83" s="60" t="s">
        <v>104</v>
      </c>
      <c r="C83" s="41">
        <v>16.7</v>
      </c>
      <c r="D83" s="41">
        <v>16.7</v>
      </c>
      <c r="E83" s="41">
        <v>16.7</v>
      </c>
      <c r="F83" s="42">
        <v>16.7</v>
      </c>
      <c r="G83" s="43">
        <v>0</v>
      </c>
      <c r="H83" s="43">
        <v>0</v>
      </c>
      <c r="I83" s="44">
        <v>196640</v>
      </c>
      <c r="J83" s="62">
        <v>3565006.5</v>
      </c>
      <c r="K83" s="46">
        <v>0.25093632958801493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0.25093632958801493</v>
      </c>
      <c r="Y83" s="53">
        <f t="shared" si="22"/>
        <v>196640</v>
      </c>
      <c r="Z83" s="53">
        <f t="shared" si="23"/>
        <v>3565006.5</v>
      </c>
    </row>
    <row r="84" spans="2:26" x14ac:dyDescent="0.25">
      <c r="B84" s="60" t="s">
        <v>105</v>
      </c>
      <c r="C84" s="41">
        <v>174.5</v>
      </c>
      <c r="D84" s="41">
        <v>174.5</v>
      </c>
      <c r="E84" s="41">
        <v>174.5</v>
      </c>
      <c r="F84" s="42">
        <v>174.5</v>
      </c>
      <c r="G84" s="43">
        <v>0</v>
      </c>
      <c r="H84" s="43">
        <v>0</v>
      </c>
      <c r="I84" s="44">
        <v>935181</v>
      </c>
      <c r="J84" s="62">
        <v>159580091.55000001</v>
      </c>
      <c r="K84" s="46">
        <v>0.6157407407407407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0.6157407407407407</v>
      </c>
      <c r="Y84" s="53">
        <f t="shared" si="22"/>
        <v>935181</v>
      </c>
      <c r="Z84" s="53">
        <f t="shared" si="23"/>
        <v>159580091.55000001</v>
      </c>
    </row>
    <row r="85" spans="2:26" x14ac:dyDescent="0.25">
      <c r="B85" s="60" t="s">
        <v>106</v>
      </c>
      <c r="C85" s="41">
        <v>151</v>
      </c>
      <c r="D85" s="41">
        <v>152</v>
      </c>
      <c r="E85" s="41">
        <v>152</v>
      </c>
      <c r="F85" s="42">
        <v>152</v>
      </c>
      <c r="G85" s="43">
        <v>1</v>
      </c>
      <c r="H85" s="43">
        <v>0.66225165562913912</v>
      </c>
      <c r="I85" s="44">
        <v>563500</v>
      </c>
      <c r="J85" s="62">
        <v>85500905.75</v>
      </c>
      <c r="K85" s="46">
        <v>0.413953488372093</v>
      </c>
      <c r="L85" s="47"/>
      <c r="V85" s="7" t="str">
        <f t="shared" si="21"/>
        <v>NASCON</v>
      </c>
      <c r="W85" s="52">
        <f t="shared" si="24"/>
        <v>6.6225165562913916E-3</v>
      </c>
      <c r="X85" s="52">
        <f t="shared" si="25"/>
        <v>0.413953488372093</v>
      </c>
      <c r="Y85" s="53">
        <f t="shared" si="22"/>
        <v>563500</v>
      </c>
      <c r="Z85" s="53">
        <f t="shared" si="23"/>
        <v>85500905.75</v>
      </c>
    </row>
    <row r="86" spans="2:26" x14ac:dyDescent="0.25">
      <c r="B86" s="60" t="s">
        <v>107</v>
      </c>
      <c r="C86" s="41">
        <v>73.3</v>
      </c>
      <c r="D86" s="61">
        <v>71</v>
      </c>
      <c r="E86" s="61">
        <v>70.7</v>
      </c>
      <c r="F86" s="42">
        <v>71</v>
      </c>
      <c r="G86" s="43">
        <v>-2.2999999999999972</v>
      </c>
      <c r="H86" s="43">
        <v>-3.1377899045020428</v>
      </c>
      <c r="I86" s="44">
        <v>19202170</v>
      </c>
      <c r="J86" s="62">
        <v>1366216718.1500001</v>
      </c>
      <c r="K86" s="46">
        <v>-5.7104913678618807E-2</v>
      </c>
      <c r="L86" s="47"/>
      <c r="V86" s="7" t="str">
        <f t="shared" si="21"/>
        <v>NB</v>
      </c>
      <c r="W86" s="52">
        <f t="shared" si="24"/>
        <v>-3.1377899045020426E-2</v>
      </c>
      <c r="X86" s="52">
        <f t="shared" si="25"/>
        <v>-5.7104913678618807E-2</v>
      </c>
      <c r="Y86" s="53">
        <f t="shared" si="22"/>
        <v>19202170</v>
      </c>
      <c r="Z86" s="53">
        <f t="shared" si="23"/>
        <v>1366216718.1500001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7010</v>
      </c>
      <c r="J87" s="62">
        <v>1290211.45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7010</v>
      </c>
      <c r="Z87" s="53">
        <f t="shared" si="23"/>
        <v>1290211.45</v>
      </c>
    </row>
    <row r="88" spans="2:26" x14ac:dyDescent="0.25">
      <c r="B88" s="60" t="s">
        <v>109</v>
      </c>
      <c r="C88" s="41">
        <v>10.4</v>
      </c>
      <c r="D88" s="41">
        <v>10.5</v>
      </c>
      <c r="E88" s="41">
        <v>10</v>
      </c>
      <c r="F88" s="42">
        <v>10.45</v>
      </c>
      <c r="G88" s="43">
        <v>4.9999999999998934E-2</v>
      </c>
      <c r="H88" s="43">
        <v>0.48076923076922046</v>
      </c>
      <c r="I88" s="44">
        <v>2427530</v>
      </c>
      <c r="J88" s="62">
        <v>25040848.800000001</v>
      </c>
      <c r="K88" s="46">
        <v>0.80172413793103448</v>
      </c>
      <c r="L88" s="47"/>
      <c r="V88" s="7" t="str">
        <f t="shared" si="21"/>
        <v>NEIMETH</v>
      </c>
      <c r="W88" s="52">
        <f t="shared" si="24"/>
        <v>4.8076923076922047E-3</v>
      </c>
      <c r="X88" s="52">
        <f t="shared" si="25"/>
        <v>0.80172413793103448</v>
      </c>
      <c r="Y88" s="53">
        <f t="shared" si="22"/>
        <v>2427530</v>
      </c>
      <c r="Z88" s="53">
        <f t="shared" si="23"/>
        <v>25040848.800000001</v>
      </c>
    </row>
    <row r="89" spans="2:26" x14ac:dyDescent="0.25">
      <c r="B89" s="60" t="s">
        <v>110</v>
      </c>
      <c r="C89" s="41">
        <v>33.65</v>
      </c>
      <c r="D89" s="41">
        <v>33.65</v>
      </c>
      <c r="E89" s="41">
        <v>33.65</v>
      </c>
      <c r="F89" s="42">
        <v>33.65</v>
      </c>
      <c r="G89" s="43">
        <v>0</v>
      </c>
      <c r="H89" s="43">
        <v>0</v>
      </c>
      <c r="I89" s="44">
        <v>522088</v>
      </c>
      <c r="J89" s="62">
        <v>17546175.850000001</v>
      </c>
      <c r="K89" s="46">
        <v>0.25559701492537301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0.25559701492537301</v>
      </c>
      <c r="Y89" s="53">
        <f t="shared" si="22"/>
        <v>522088</v>
      </c>
      <c r="Z89" s="53">
        <f t="shared" si="23"/>
        <v>17546175.850000001</v>
      </c>
    </row>
    <row r="90" spans="2:26" x14ac:dyDescent="0.25">
      <c r="B90" s="60" t="s">
        <v>111</v>
      </c>
      <c r="C90" s="41">
        <v>3395</v>
      </c>
      <c r="D90" s="61">
        <v>3395</v>
      </c>
      <c r="E90" s="61">
        <v>3395</v>
      </c>
      <c r="F90" s="42">
        <v>3395</v>
      </c>
      <c r="G90" s="43">
        <v>0</v>
      </c>
      <c r="H90" s="43">
        <v>0</v>
      </c>
      <c r="I90" s="44">
        <v>66014</v>
      </c>
      <c r="J90" s="62">
        <v>201705781.19999999</v>
      </c>
      <c r="K90" s="46">
        <v>0.73391215526046993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0.73391215526046993</v>
      </c>
      <c r="Y90" s="53">
        <f t="shared" si="22"/>
        <v>66014</v>
      </c>
      <c r="Z90" s="53">
        <f t="shared" si="23"/>
        <v>201705781.19999999</v>
      </c>
    </row>
    <row r="91" spans="2:26" x14ac:dyDescent="0.25">
      <c r="B91" s="60" t="s">
        <v>112</v>
      </c>
      <c r="C91" s="41">
        <v>168.75</v>
      </c>
      <c r="D91" s="61">
        <v>177.85</v>
      </c>
      <c r="E91" s="61">
        <v>170</v>
      </c>
      <c r="F91" s="42">
        <v>173</v>
      </c>
      <c r="G91" s="43">
        <v>4.25</v>
      </c>
      <c r="H91" s="43">
        <v>2.5185185185185186</v>
      </c>
      <c r="I91" s="44">
        <v>7443970</v>
      </c>
      <c r="J91" s="62">
        <v>1252137474.549999</v>
      </c>
      <c r="K91" s="46">
        <v>1.4714285714285715</v>
      </c>
      <c r="L91" s="47"/>
      <c r="V91" s="7" t="str">
        <f t="shared" si="21"/>
        <v>NGXGROUP</v>
      </c>
      <c r="W91" s="52">
        <f t="shared" si="24"/>
        <v>2.5185185185185185E-2</v>
      </c>
      <c r="X91" s="52">
        <f t="shared" si="25"/>
        <v>1.4714285714285715</v>
      </c>
      <c r="Y91" s="53">
        <f t="shared" si="22"/>
        <v>7443970</v>
      </c>
      <c r="Z91" s="53">
        <f t="shared" si="23"/>
        <v>1252137474.549999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122957</v>
      </c>
      <c r="J92" s="62">
        <v>15217290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122957</v>
      </c>
      <c r="Z92" s="53">
        <f t="shared" si="23"/>
        <v>15217290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31784</v>
      </c>
      <c r="J93" s="62">
        <v>2272556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31784</v>
      </c>
      <c r="Z93" s="53">
        <f t="shared" si="23"/>
        <v>2272556</v>
      </c>
    </row>
    <row r="94" spans="2:26" x14ac:dyDescent="0.25">
      <c r="B94" s="60" t="s">
        <v>115</v>
      </c>
      <c r="C94" s="41">
        <v>7.04</v>
      </c>
      <c r="D94" s="41">
        <v>6.9</v>
      </c>
      <c r="E94" s="41">
        <v>6.7</v>
      </c>
      <c r="F94" s="42">
        <v>6.9</v>
      </c>
      <c r="G94" s="43">
        <v>-0.13999999999999968</v>
      </c>
      <c r="H94" s="43">
        <v>-1.9886363636363591</v>
      </c>
      <c r="I94" s="44">
        <v>1727815</v>
      </c>
      <c r="J94" s="62">
        <v>11706724.99</v>
      </c>
      <c r="K94" s="46">
        <v>0.85983827493261478</v>
      </c>
      <c r="L94" s="47"/>
      <c r="V94" s="7" t="str">
        <f t="shared" si="21"/>
        <v>NPFMCRFBK</v>
      </c>
      <c r="W94" s="52">
        <f t="shared" si="24"/>
        <v>-1.9886363636363591E-2</v>
      </c>
      <c r="X94" s="52">
        <f t="shared" si="25"/>
        <v>0.85983827493261478</v>
      </c>
      <c r="Y94" s="53">
        <f t="shared" si="22"/>
        <v>1727815</v>
      </c>
      <c r="Z94" s="53">
        <f t="shared" si="23"/>
        <v>11706724.99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1385</v>
      </c>
      <c r="J95" s="62">
        <v>155071.5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1385</v>
      </c>
      <c r="Z95" s="53">
        <f t="shared" si="23"/>
        <v>155071.5</v>
      </c>
    </row>
    <row r="96" spans="2:26" x14ac:dyDescent="0.25">
      <c r="B96" s="60" t="s">
        <v>117</v>
      </c>
      <c r="C96" s="41">
        <v>1.4</v>
      </c>
      <c r="D96" s="41">
        <v>1.39</v>
      </c>
      <c r="E96" s="41">
        <v>1.3</v>
      </c>
      <c r="F96" s="42">
        <v>1.3</v>
      </c>
      <c r="G96" s="43">
        <v>-9.9999999999999867E-2</v>
      </c>
      <c r="H96" s="43">
        <v>-7.1428571428571344</v>
      </c>
      <c r="I96" s="44">
        <v>8622035</v>
      </c>
      <c r="J96" s="62">
        <v>11456703.699999999</v>
      </c>
      <c r="K96" s="46">
        <v>0.71052631578947367</v>
      </c>
      <c r="L96" s="47"/>
      <c r="V96" s="7" t="str">
        <f t="shared" si="21"/>
        <v>NSLTECH</v>
      </c>
      <c r="W96" s="52">
        <f t="shared" si="24"/>
        <v>-7.1428571428571341E-2</v>
      </c>
      <c r="X96" s="52">
        <f t="shared" si="25"/>
        <v>0.71052631578947367</v>
      </c>
      <c r="Y96" s="53">
        <f t="shared" si="22"/>
        <v>8622035</v>
      </c>
      <c r="Z96" s="53">
        <f t="shared" si="23"/>
        <v>11456703.699999999</v>
      </c>
    </row>
    <row r="97" spans="2:26" x14ac:dyDescent="0.25">
      <c r="B97" s="60" t="s">
        <v>118</v>
      </c>
      <c r="C97" s="41">
        <v>48.5</v>
      </c>
      <c r="D97" s="41">
        <v>48.5</v>
      </c>
      <c r="E97" s="41">
        <v>48</v>
      </c>
      <c r="F97" s="42">
        <v>48.5</v>
      </c>
      <c r="G97" s="43">
        <v>0</v>
      </c>
      <c r="H97" s="43">
        <v>0</v>
      </c>
      <c r="I97" s="44">
        <v>6789018</v>
      </c>
      <c r="J97" s="62">
        <v>328577473.75</v>
      </c>
      <c r="K97" s="46">
        <v>0.20646766169154218</v>
      </c>
      <c r="L97" s="47"/>
      <c r="V97" s="7" t="str">
        <f t="shared" si="21"/>
        <v>OANDO</v>
      </c>
      <c r="W97" s="52">
        <f t="shared" si="24"/>
        <v>0</v>
      </c>
      <c r="X97" s="52">
        <f t="shared" si="25"/>
        <v>0.20646766169154218</v>
      </c>
      <c r="Y97" s="53">
        <f t="shared" si="22"/>
        <v>6789018</v>
      </c>
      <c r="Z97" s="53">
        <f t="shared" si="23"/>
        <v>328577473.75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32188</v>
      </c>
      <c r="J98" s="62">
        <v>51130681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32188</v>
      </c>
      <c r="Z98" s="53">
        <f t="shared" si="23"/>
        <v>51130681</v>
      </c>
    </row>
    <row r="99" spans="2:26" x14ac:dyDescent="0.25">
      <c r="B99" s="60" t="s">
        <v>120</v>
      </c>
      <c r="C99" s="41">
        <v>2.2999999999999998</v>
      </c>
      <c r="D99" s="61">
        <v>2.1800000000000002</v>
      </c>
      <c r="E99" s="61">
        <v>2.1800000000000002</v>
      </c>
      <c r="F99" s="42">
        <v>2.1800000000000002</v>
      </c>
      <c r="G99" s="43">
        <v>-0.11999999999999966</v>
      </c>
      <c r="H99" s="43">
        <v>-5.217391304347812</v>
      </c>
      <c r="I99" s="44">
        <v>1210315</v>
      </c>
      <c r="J99" s="62">
        <v>2727122.99</v>
      </c>
      <c r="K99" s="46">
        <v>0.92920353982300918</v>
      </c>
      <c r="L99" s="47"/>
      <c r="V99" s="7" t="str">
        <f t="shared" si="21"/>
        <v>OMATEK</v>
      </c>
      <c r="W99" s="52">
        <f t="shared" si="24"/>
        <v>-5.2173913043478119E-2</v>
      </c>
      <c r="X99" s="52">
        <f t="shared" si="25"/>
        <v>0.92920353982300918</v>
      </c>
      <c r="Y99" s="53">
        <f t="shared" si="22"/>
        <v>1210315</v>
      </c>
      <c r="Z99" s="53">
        <f t="shared" si="23"/>
        <v>2727122.99</v>
      </c>
    </row>
    <row r="100" spans="2:26" x14ac:dyDescent="0.25">
      <c r="B100" s="60" t="s">
        <v>121</v>
      </c>
      <c r="C100" s="41">
        <v>34.1</v>
      </c>
      <c r="D100" s="41">
        <v>37.5</v>
      </c>
      <c r="E100" s="41">
        <v>37.5</v>
      </c>
      <c r="F100" s="42">
        <v>37.5</v>
      </c>
      <c r="G100" s="43">
        <v>3.3999999999999986</v>
      </c>
      <c r="H100" s="43">
        <v>9.9706744868035138</v>
      </c>
      <c r="I100" s="44">
        <v>623946</v>
      </c>
      <c r="J100" s="62">
        <v>23397843.5</v>
      </c>
      <c r="K100" s="46">
        <v>2.75</v>
      </c>
      <c r="L100" s="47"/>
      <c r="V100" s="7" t="str">
        <f t="shared" si="21"/>
        <v>PREMPAINTS</v>
      </c>
      <c r="W100" s="52">
        <f t="shared" si="24"/>
        <v>9.9706744868035144E-2</v>
      </c>
      <c r="X100" s="52">
        <f t="shared" si="25"/>
        <v>2.75</v>
      </c>
      <c r="Y100" s="53">
        <f t="shared" si="22"/>
        <v>623946</v>
      </c>
      <c r="Z100" s="53">
        <f t="shared" si="23"/>
        <v>23397843.5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405721</v>
      </c>
      <c r="J101" s="62">
        <v>765709784.10000002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0.36551724137931041</v>
      </c>
      <c r="Y101" s="53">
        <f t="shared" si="22"/>
        <v>405721</v>
      </c>
      <c r="Z101" s="53">
        <f t="shared" si="23"/>
        <v>765709784.10000002</v>
      </c>
    </row>
    <row r="102" spans="2:26" x14ac:dyDescent="0.25">
      <c r="B102" s="60" t="s">
        <v>123</v>
      </c>
      <c r="C102" s="41">
        <v>1.51</v>
      </c>
      <c r="D102" s="41">
        <v>1.53</v>
      </c>
      <c r="E102" s="41">
        <v>1.53</v>
      </c>
      <c r="F102" s="42">
        <v>1.53</v>
      </c>
      <c r="G102" s="43">
        <v>2.0000000000000018E-2</v>
      </c>
      <c r="H102" s="43">
        <v>1.3245033112582794</v>
      </c>
      <c r="I102" s="44">
        <v>658461</v>
      </c>
      <c r="J102" s="62">
        <v>997339.67</v>
      </c>
      <c r="K102" s="46">
        <v>-3.1645569620253222E-2</v>
      </c>
      <c r="L102" s="47"/>
      <c r="V102" s="7" t="str">
        <f t="shared" si="21"/>
        <v>PRESTIGE</v>
      </c>
      <c r="W102" s="52">
        <f t="shared" si="24"/>
        <v>1.3245033112582794E-2</v>
      </c>
      <c r="X102" s="52">
        <f t="shared" si="25"/>
        <v>-3.1645569620253222E-2</v>
      </c>
      <c r="Y102" s="53">
        <f t="shared" si="22"/>
        <v>658461</v>
      </c>
      <c r="Z102" s="53">
        <f t="shared" si="23"/>
        <v>997339.67</v>
      </c>
    </row>
    <row r="103" spans="2:26" x14ac:dyDescent="0.25">
      <c r="B103" s="60" t="s">
        <v>124</v>
      </c>
      <c r="C103" s="41">
        <v>78.599999999999994</v>
      </c>
      <c r="D103" s="41">
        <v>78.400000000000006</v>
      </c>
      <c r="E103" s="41">
        <v>76.5</v>
      </c>
      <c r="F103" s="42">
        <v>78.400000000000006</v>
      </c>
      <c r="G103" s="43">
        <v>-0.19999999999998863</v>
      </c>
      <c r="H103" s="43">
        <v>-0.25445292620863691</v>
      </c>
      <c r="I103" s="44">
        <v>1484832</v>
      </c>
      <c r="J103" s="62">
        <v>114145851.45</v>
      </c>
      <c r="K103" s="46">
        <v>0.76775648252536643</v>
      </c>
      <c r="L103" s="47"/>
      <c r="V103" s="7" t="str">
        <f t="shared" si="21"/>
        <v>PZ</v>
      </c>
      <c r="W103" s="52">
        <f t="shared" si="24"/>
        <v>-2.5445292620863689E-3</v>
      </c>
      <c r="X103" s="52">
        <f t="shared" si="25"/>
        <v>0.76775648252536643</v>
      </c>
      <c r="Y103" s="53">
        <f t="shared" si="22"/>
        <v>1484832</v>
      </c>
      <c r="Z103" s="53">
        <f t="shared" si="23"/>
        <v>114145851.45</v>
      </c>
    </row>
    <row r="104" spans="2:26" x14ac:dyDescent="0.25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94117</v>
      </c>
      <c r="J104" s="62">
        <v>2386834.65</v>
      </c>
      <c r="K104" s="46">
        <v>2.235632183908046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2.235632183908046</v>
      </c>
      <c r="Y104" s="53">
        <f t="shared" si="22"/>
        <v>94117</v>
      </c>
      <c r="Z104" s="53">
        <f t="shared" si="23"/>
        <v>2386834.65</v>
      </c>
    </row>
    <row r="105" spans="2:26" x14ac:dyDescent="0.25">
      <c r="B105" s="60" t="s">
        <v>126</v>
      </c>
      <c r="C105" s="41">
        <v>1.18</v>
      </c>
      <c r="D105" s="41">
        <v>1.17</v>
      </c>
      <c r="E105" s="41">
        <v>1.17</v>
      </c>
      <c r="F105" s="42">
        <v>1.17</v>
      </c>
      <c r="G105" s="43">
        <v>-1.0000000000000009E-2</v>
      </c>
      <c r="H105" s="43">
        <v>-0.84745762711864492</v>
      </c>
      <c r="I105" s="44">
        <v>4574637</v>
      </c>
      <c r="J105" s="62">
        <v>5357875.01</v>
      </c>
      <c r="K105" s="46">
        <v>8.3333333333333259E-2</v>
      </c>
      <c r="L105" s="47"/>
      <c r="V105" s="7" t="str">
        <f t="shared" si="21"/>
        <v>REGALINS</v>
      </c>
      <c r="W105" s="52">
        <f t="shared" si="24"/>
        <v>-8.4745762711864493E-3</v>
      </c>
      <c r="X105" s="52">
        <f t="shared" si="25"/>
        <v>8.3333333333333259E-2</v>
      </c>
      <c r="Y105" s="53">
        <f t="shared" si="22"/>
        <v>4574637</v>
      </c>
      <c r="Z105" s="53">
        <f t="shared" si="23"/>
        <v>5357875.01</v>
      </c>
    </row>
    <row r="106" spans="2:26" x14ac:dyDescent="0.25">
      <c r="B106" s="60" t="s">
        <v>127</v>
      </c>
      <c r="C106" s="41">
        <v>1.79</v>
      </c>
      <c r="D106" s="41">
        <v>1.77</v>
      </c>
      <c r="E106" s="41">
        <v>1.74</v>
      </c>
      <c r="F106" s="42">
        <v>1.74</v>
      </c>
      <c r="G106" s="43">
        <v>-5.0000000000000044E-2</v>
      </c>
      <c r="H106" s="43">
        <v>-2.793296089385477</v>
      </c>
      <c r="I106" s="44">
        <v>1691915</v>
      </c>
      <c r="J106" s="62">
        <v>2979153.31</v>
      </c>
      <c r="K106" s="46">
        <v>-6.4516129032258118E-2</v>
      </c>
      <c r="L106" s="47"/>
      <c r="V106" s="7" t="str">
        <f t="shared" si="21"/>
        <v>ROYALEX</v>
      </c>
      <c r="W106" s="52">
        <f t="shared" si="24"/>
        <v>-2.7932960893854771E-2</v>
      </c>
      <c r="X106" s="52">
        <f t="shared" si="25"/>
        <v>-6.4516129032258118E-2</v>
      </c>
      <c r="Y106" s="53">
        <f t="shared" si="22"/>
        <v>1691915</v>
      </c>
      <c r="Z106" s="53">
        <f t="shared" si="23"/>
        <v>2979153.31</v>
      </c>
    </row>
    <row r="107" spans="2:26" x14ac:dyDescent="0.25">
      <c r="B107" s="60" t="s">
        <v>128</v>
      </c>
      <c r="C107" s="41">
        <v>11.5</v>
      </c>
      <c r="D107" s="41">
        <v>11.5</v>
      </c>
      <c r="E107" s="41">
        <v>10.71</v>
      </c>
      <c r="F107" s="42">
        <v>10.71</v>
      </c>
      <c r="G107" s="43">
        <v>-0.78999999999999915</v>
      </c>
      <c r="H107" s="43">
        <v>-6.8695652173912967</v>
      </c>
      <c r="I107" s="44">
        <v>3027529</v>
      </c>
      <c r="J107" s="62">
        <v>33667723.07</v>
      </c>
      <c r="K107" s="46">
        <v>2.06</v>
      </c>
      <c r="L107" s="47"/>
      <c r="V107" s="7" t="str">
        <f t="shared" si="21"/>
        <v>RTBRISCOE</v>
      </c>
      <c r="W107" s="52">
        <f t="shared" si="24"/>
        <v>-6.8695652173912963E-2</v>
      </c>
      <c r="X107" s="52">
        <f t="shared" si="25"/>
        <v>2.06</v>
      </c>
      <c r="Y107" s="53">
        <f t="shared" si="22"/>
        <v>3027529</v>
      </c>
      <c r="Z107" s="53">
        <f t="shared" si="23"/>
        <v>33667723.07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24614</v>
      </c>
      <c r="J108" s="62">
        <v>522680.5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24614</v>
      </c>
      <c r="Z108" s="53">
        <f t="shared" si="23"/>
        <v>522680.5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30877</v>
      </c>
      <c r="J109" s="62">
        <v>282658170.10000002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30877</v>
      </c>
      <c r="Z109" s="53">
        <f t="shared" si="23"/>
        <v>282658170.10000002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63074</v>
      </c>
      <c r="J110" s="62">
        <v>26041509.949999999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63074</v>
      </c>
      <c r="Z110" s="53">
        <f t="shared" si="23"/>
        <v>26041509.949999999</v>
      </c>
    </row>
    <row r="111" spans="2:26" x14ac:dyDescent="0.25">
      <c r="B111" s="60" t="s">
        <v>132</v>
      </c>
      <c r="C111" s="41">
        <v>144.9</v>
      </c>
      <c r="D111" s="61">
        <v>158.94999999999999</v>
      </c>
      <c r="E111" s="61">
        <v>155</v>
      </c>
      <c r="F111" s="42">
        <v>158.94999999999999</v>
      </c>
      <c r="G111" s="43">
        <v>14.049999999999983</v>
      </c>
      <c r="H111" s="43">
        <v>9.6963423050379465</v>
      </c>
      <c r="I111" s="44">
        <v>631436</v>
      </c>
      <c r="J111" s="62">
        <v>92703702.25</v>
      </c>
      <c r="K111" s="46">
        <v>0.79706048615036718</v>
      </c>
      <c r="L111" s="47"/>
      <c r="V111" s="7" t="str">
        <f t="shared" si="21"/>
        <v>SKYAVN</v>
      </c>
      <c r="W111" s="52">
        <f t="shared" si="24"/>
        <v>9.6963423050379471E-2</v>
      </c>
      <c r="X111" s="52">
        <f t="shared" si="25"/>
        <v>0.79706048615036718</v>
      </c>
      <c r="Y111" s="53">
        <f t="shared" si="22"/>
        <v>631436</v>
      </c>
      <c r="Z111" s="53">
        <f t="shared" si="23"/>
        <v>92703702.25</v>
      </c>
    </row>
    <row r="112" spans="2:26" x14ac:dyDescent="0.25">
      <c r="B112" s="60" t="s">
        <v>133</v>
      </c>
      <c r="C112" s="41">
        <v>2.2400000000000002</v>
      </c>
      <c r="D112" s="61">
        <v>2.25</v>
      </c>
      <c r="E112" s="61">
        <v>2.1</v>
      </c>
      <c r="F112" s="42">
        <v>2.25</v>
      </c>
      <c r="G112" s="43">
        <v>9.9999999999997868E-3</v>
      </c>
      <c r="H112" s="43">
        <v>0.44642857142856185</v>
      </c>
      <c r="I112" s="44">
        <v>3039384</v>
      </c>
      <c r="J112" s="62">
        <v>6626308.0099999998</v>
      </c>
      <c r="K112" s="46">
        <v>-0.41099476439790572</v>
      </c>
      <c r="L112" s="47"/>
      <c r="V112" s="7" t="str">
        <f t="shared" si="21"/>
        <v>SOVRENINS</v>
      </c>
      <c r="W112" s="52">
        <f t="shared" si="24"/>
        <v>4.4642857142856186E-3</v>
      </c>
      <c r="X112" s="52">
        <f t="shared" si="25"/>
        <v>-0.41099476439790572</v>
      </c>
      <c r="Y112" s="53">
        <f t="shared" si="22"/>
        <v>3039384</v>
      </c>
      <c r="Z112" s="53">
        <f t="shared" si="23"/>
        <v>6626308.0099999998</v>
      </c>
    </row>
    <row r="113" spans="2:34" x14ac:dyDescent="0.25">
      <c r="B113" s="60" t="s">
        <v>134</v>
      </c>
      <c r="C113" s="41">
        <v>135.5</v>
      </c>
      <c r="D113" s="61">
        <v>133.1</v>
      </c>
      <c r="E113" s="61">
        <v>133.1</v>
      </c>
      <c r="F113" s="42">
        <v>133.1</v>
      </c>
      <c r="G113" s="43">
        <v>-2.4000000000000057</v>
      </c>
      <c r="H113" s="43">
        <v>-1.771217712177126</v>
      </c>
      <c r="I113" s="44">
        <v>340083</v>
      </c>
      <c r="J113" s="62">
        <v>45354406.600000001</v>
      </c>
      <c r="K113" s="46">
        <v>0.33099999999999996</v>
      </c>
      <c r="L113" s="47"/>
      <c r="V113" s="7" t="str">
        <f t="shared" si="21"/>
        <v>STANBIC</v>
      </c>
      <c r="W113" s="52">
        <f t="shared" si="24"/>
        <v>-1.7712177121771259E-2</v>
      </c>
      <c r="X113" s="52">
        <f t="shared" si="25"/>
        <v>0.33099999999999996</v>
      </c>
      <c r="Y113" s="53">
        <f t="shared" si="22"/>
        <v>340083</v>
      </c>
      <c r="Z113" s="53">
        <f t="shared" si="23"/>
        <v>45354406.600000001</v>
      </c>
    </row>
    <row r="114" spans="2:34" x14ac:dyDescent="0.25">
      <c r="B114" s="60" t="s">
        <v>135</v>
      </c>
      <c r="C114" s="41">
        <v>8</v>
      </c>
      <c r="D114" s="41">
        <v>8.0500000000000007</v>
      </c>
      <c r="E114" s="41">
        <v>7.9</v>
      </c>
      <c r="F114" s="42">
        <v>8.0500000000000007</v>
      </c>
      <c r="G114" s="43">
        <v>5.0000000000000711E-2</v>
      </c>
      <c r="H114" s="43">
        <v>0.62500000000000888</v>
      </c>
      <c r="I114" s="44">
        <v>4716052</v>
      </c>
      <c r="J114" s="62">
        <v>37389662.799999997</v>
      </c>
      <c r="K114" s="46">
        <v>0.14184397163120588</v>
      </c>
      <c r="L114" s="47"/>
      <c r="V114" s="7" t="str">
        <f t="shared" si="21"/>
        <v>STERLINGNG</v>
      </c>
      <c r="W114" s="52">
        <f t="shared" si="24"/>
        <v>6.2500000000000888E-3</v>
      </c>
      <c r="X114" s="52">
        <f t="shared" si="25"/>
        <v>0.14184397163120588</v>
      </c>
      <c r="Y114" s="53">
        <f t="shared" si="22"/>
        <v>4716052</v>
      </c>
      <c r="Z114" s="53">
        <f t="shared" si="23"/>
        <v>37389662.799999997</v>
      </c>
    </row>
    <row r="115" spans="2:34" x14ac:dyDescent="0.25">
      <c r="B115" s="60" t="s">
        <v>136</v>
      </c>
      <c r="C115" s="41">
        <v>4.3099999999999996</v>
      </c>
      <c r="D115" s="41">
        <v>4.6500000000000004</v>
      </c>
      <c r="E115" s="41">
        <v>4.3099999999999996</v>
      </c>
      <c r="F115" s="42">
        <v>4.6500000000000004</v>
      </c>
      <c r="G115" s="43">
        <v>0.34000000000000075</v>
      </c>
      <c r="H115" s="43">
        <v>7.888631090487257</v>
      </c>
      <c r="I115" s="44">
        <v>1156982</v>
      </c>
      <c r="J115" s="62">
        <v>5177894.0199999996</v>
      </c>
      <c r="K115" s="46">
        <v>-0.15454545454545443</v>
      </c>
      <c r="L115" s="47"/>
      <c r="V115" s="7" t="str">
        <f t="shared" si="21"/>
        <v>SUNUASSUR</v>
      </c>
      <c r="W115" s="52">
        <f t="shared" si="24"/>
        <v>7.8886310904872567E-2</v>
      </c>
      <c r="X115" s="52">
        <f t="shared" si="25"/>
        <v>-0.15454545454545443</v>
      </c>
      <c r="Y115" s="53">
        <f t="shared" si="22"/>
        <v>1156982</v>
      </c>
      <c r="Z115" s="53">
        <f t="shared" si="23"/>
        <v>5177894.0199999996</v>
      </c>
    </row>
    <row r="116" spans="2:34" x14ac:dyDescent="0.25">
      <c r="B116" s="60" t="s">
        <v>137</v>
      </c>
      <c r="C116" s="41">
        <v>4.17</v>
      </c>
      <c r="D116" s="61">
        <v>4.3</v>
      </c>
      <c r="E116" s="61">
        <v>4.0999999999999996</v>
      </c>
      <c r="F116" s="42">
        <v>4.3</v>
      </c>
      <c r="G116" s="43">
        <v>0.12999999999999989</v>
      </c>
      <c r="H116" s="43">
        <v>3.1175059952038344</v>
      </c>
      <c r="I116" s="44">
        <v>6869076</v>
      </c>
      <c r="J116" s="62">
        <v>28723260.890000001</v>
      </c>
      <c r="K116" s="46">
        <v>0.72</v>
      </c>
      <c r="V116" s="7" t="str">
        <f t="shared" si="21"/>
        <v>TANTALIZER</v>
      </c>
      <c r="W116" s="52">
        <f t="shared" si="24"/>
        <v>3.1175059952038345E-2</v>
      </c>
      <c r="X116" s="52">
        <f t="shared" si="25"/>
        <v>0.72</v>
      </c>
      <c r="Y116" s="53">
        <f t="shared" si="22"/>
        <v>6869076</v>
      </c>
      <c r="Z116" s="53">
        <f t="shared" si="23"/>
        <v>28723260.890000001</v>
      </c>
    </row>
    <row r="117" spans="2:34" x14ac:dyDescent="0.25">
      <c r="B117" s="60" t="s">
        <v>138</v>
      </c>
      <c r="C117" s="41">
        <v>19.8</v>
      </c>
      <c r="D117" s="61">
        <v>19.8</v>
      </c>
      <c r="E117" s="61">
        <v>19.8</v>
      </c>
      <c r="F117" s="42">
        <v>19.8</v>
      </c>
      <c r="G117" s="43">
        <v>0</v>
      </c>
      <c r="H117" s="43">
        <v>0</v>
      </c>
      <c r="I117" s="71">
        <v>1549933</v>
      </c>
      <c r="J117" s="62">
        <v>31669872.949999999</v>
      </c>
      <c r="K117" s="46">
        <v>0.48872180451127822</v>
      </c>
      <c r="V117" s="7" t="str">
        <f t="shared" si="21"/>
        <v>TIP</v>
      </c>
      <c r="W117" s="52">
        <f t="shared" si="24"/>
        <v>0</v>
      </c>
      <c r="X117" s="52">
        <f t="shared" si="25"/>
        <v>0.48872180451127822</v>
      </c>
      <c r="Y117" s="53">
        <f t="shared" si="22"/>
        <v>1549933</v>
      </c>
      <c r="Z117" s="53">
        <f t="shared" si="23"/>
        <v>31669872.949999999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5734</v>
      </c>
      <c r="J118" s="62">
        <v>3303812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5734</v>
      </c>
      <c r="Z118" s="53">
        <f t="shared" si="23"/>
        <v>3303812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25854</v>
      </c>
      <c r="J119" s="62">
        <v>4915109.7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25854</v>
      </c>
      <c r="Z119" s="53">
        <f t="shared" si="23"/>
        <v>4915109.7</v>
      </c>
    </row>
    <row r="120" spans="2:34" x14ac:dyDescent="0.25">
      <c r="B120" s="60" t="s">
        <v>141</v>
      </c>
      <c r="C120" s="41">
        <v>48.35</v>
      </c>
      <c r="D120" s="41">
        <v>48</v>
      </c>
      <c r="E120" s="41">
        <v>48</v>
      </c>
      <c r="F120" s="42">
        <v>48</v>
      </c>
      <c r="G120" s="43">
        <v>-0.35000000000000142</v>
      </c>
      <c r="H120" s="43">
        <v>-0.72388831437435663</v>
      </c>
      <c r="I120" s="44">
        <v>1051533</v>
      </c>
      <c r="J120" s="62">
        <v>50611977.950000003</v>
      </c>
      <c r="K120" s="46">
        <v>5.7268722466960353E-2</v>
      </c>
      <c r="V120" s="7" t="str">
        <f t="shared" si="21"/>
        <v>TRANSCORP</v>
      </c>
      <c r="W120" s="52">
        <f t="shared" si="24"/>
        <v>-7.2388831437435663E-3</v>
      </c>
      <c r="X120" s="52">
        <f t="shared" si="25"/>
        <v>5.7268722466960353E-2</v>
      </c>
      <c r="Y120" s="53">
        <f t="shared" si="22"/>
        <v>1051533</v>
      </c>
      <c r="Z120" s="53">
        <f t="shared" si="23"/>
        <v>50611977.950000003</v>
      </c>
    </row>
    <row r="121" spans="2:34" x14ac:dyDescent="0.25">
      <c r="B121" s="60" t="s">
        <v>142</v>
      </c>
      <c r="C121" s="41">
        <v>2.36</v>
      </c>
      <c r="D121" s="41">
        <v>2.59</v>
      </c>
      <c r="E121" s="41">
        <v>2.59</v>
      </c>
      <c r="F121" s="42">
        <v>2.59</v>
      </c>
      <c r="G121" s="43">
        <v>0.22999999999999998</v>
      </c>
      <c r="H121" s="43">
        <v>9.7457627118644066</v>
      </c>
      <c r="I121" s="44">
        <v>157416</v>
      </c>
      <c r="J121" s="62">
        <v>407707.44</v>
      </c>
      <c r="K121" s="46">
        <v>0.20465116279069773</v>
      </c>
      <c r="V121" s="7" t="str">
        <f t="shared" si="21"/>
        <v>TRANSEXPR</v>
      </c>
      <c r="W121" s="52">
        <f t="shared" si="24"/>
        <v>9.7457627118644072E-2</v>
      </c>
      <c r="X121" s="52">
        <f t="shared" si="25"/>
        <v>0.20465116279069773</v>
      </c>
      <c r="Y121" s="53">
        <f t="shared" si="22"/>
        <v>157416</v>
      </c>
      <c r="Z121" s="53">
        <f t="shared" si="23"/>
        <v>407707.44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14327</v>
      </c>
      <c r="J122" s="62">
        <v>3958550.1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14327</v>
      </c>
      <c r="Z122" s="53">
        <f t="shared" si="23"/>
        <v>3958550.1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210561</v>
      </c>
      <c r="J123" s="62">
        <v>900378.45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210561</v>
      </c>
      <c r="Z123" s="53">
        <f t="shared" si="23"/>
        <v>900378.45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61358</v>
      </c>
      <c r="J124" s="62">
        <v>5681710.25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61358</v>
      </c>
      <c r="Z124" s="53">
        <f t="shared" si="23"/>
        <v>5681710.25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46.75</v>
      </c>
      <c r="D125" s="41">
        <v>46.85</v>
      </c>
      <c r="E125" s="41">
        <v>46.65</v>
      </c>
      <c r="F125" s="42">
        <v>46.7</v>
      </c>
      <c r="G125" s="43">
        <v>-4.9999999999997158E-2</v>
      </c>
      <c r="H125" s="43">
        <v>-0.10695187165774794</v>
      </c>
      <c r="I125" s="44">
        <v>17651765</v>
      </c>
      <c r="J125" s="62">
        <v>824851076.35000098</v>
      </c>
      <c r="K125" s="46">
        <v>0.12124849939976001</v>
      </c>
      <c r="V125" s="7" t="str">
        <f t="shared" si="21"/>
        <v>UBA</v>
      </c>
      <c r="W125" s="52">
        <f t="shared" si="24"/>
        <v>-1.0695187165774794E-3</v>
      </c>
      <c r="X125" s="52">
        <f t="shared" si="25"/>
        <v>0.12124849939976001</v>
      </c>
      <c r="Y125" s="53">
        <f t="shared" si="22"/>
        <v>17651765</v>
      </c>
      <c r="Z125" s="53">
        <f t="shared" si="23"/>
        <v>824851076.35000098</v>
      </c>
    </row>
    <row r="126" spans="2:34" x14ac:dyDescent="0.25">
      <c r="B126" s="60" t="s">
        <v>147</v>
      </c>
      <c r="C126" s="41">
        <v>18.55</v>
      </c>
      <c r="D126" s="41">
        <v>18.600000000000001</v>
      </c>
      <c r="E126" s="41">
        <v>18.25</v>
      </c>
      <c r="F126" s="42">
        <v>18.5</v>
      </c>
      <c r="G126" s="43">
        <v>-5.0000000000000711E-2</v>
      </c>
      <c r="H126" s="43">
        <v>-0.26954177897574505</v>
      </c>
      <c r="I126" s="44">
        <v>4172260</v>
      </c>
      <c r="J126" s="62">
        <v>76994479.299999997</v>
      </c>
      <c r="K126" s="46">
        <v>-1.0695187165775333E-2</v>
      </c>
      <c r="V126" s="7" t="str">
        <f t="shared" si="21"/>
        <v>UCAP</v>
      </c>
      <c r="W126" s="52">
        <f t="shared" si="24"/>
        <v>-2.6954177897574507E-3</v>
      </c>
      <c r="X126" s="52">
        <f t="shared" si="25"/>
        <v>-1.0695187165775333E-2</v>
      </c>
      <c r="Y126" s="53">
        <f t="shared" si="22"/>
        <v>4172260</v>
      </c>
      <c r="Z126" s="53">
        <f t="shared" si="23"/>
        <v>76994479.299999997</v>
      </c>
    </row>
    <row r="127" spans="2:34" x14ac:dyDescent="0.25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101096</v>
      </c>
      <c r="J127" s="62">
        <v>7769649.4500000002</v>
      </c>
      <c r="K127" s="46">
        <v>0.39826422372227577</v>
      </c>
      <c r="V127" s="7" t="str">
        <f t="shared" si="21"/>
        <v>UHOMREIT</v>
      </c>
      <c r="W127" s="52">
        <f t="shared" si="24"/>
        <v>0</v>
      </c>
      <c r="X127" s="52">
        <f t="shared" si="25"/>
        <v>0.39826422372227577</v>
      </c>
      <c r="Y127" s="53">
        <f t="shared" si="22"/>
        <v>101096</v>
      </c>
      <c r="Z127" s="53">
        <f t="shared" si="23"/>
        <v>7769649.4500000002</v>
      </c>
    </row>
    <row r="128" spans="2:34" x14ac:dyDescent="0.25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405225</v>
      </c>
      <c r="J128" s="62">
        <v>35816979.950000003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405225</v>
      </c>
      <c r="Z128" s="53">
        <f t="shared" si="23"/>
        <v>35816979.950000003</v>
      </c>
    </row>
    <row r="129" spans="2:34" x14ac:dyDescent="0.25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17917</v>
      </c>
      <c r="J129" s="62">
        <v>247350.55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17917</v>
      </c>
      <c r="Z129" s="53">
        <f t="shared" si="23"/>
        <v>247350.55</v>
      </c>
    </row>
    <row r="130" spans="2:34" x14ac:dyDescent="0.25">
      <c r="B130" s="60" t="s">
        <v>151</v>
      </c>
      <c r="C130" s="41">
        <v>1.35</v>
      </c>
      <c r="D130" s="41">
        <v>1.38</v>
      </c>
      <c r="E130" s="41">
        <v>1.24</v>
      </c>
      <c r="F130" s="42">
        <v>1.27</v>
      </c>
      <c r="G130" s="43">
        <v>-8.0000000000000071E-2</v>
      </c>
      <c r="H130" s="43">
        <v>-5.9259259259259309</v>
      </c>
      <c r="I130" s="44">
        <v>4782423</v>
      </c>
      <c r="J130" s="62">
        <v>6105094.2599999998</v>
      </c>
      <c r="K130" s="46">
        <v>4.9586776859504189E-2</v>
      </c>
      <c r="V130" s="7" t="str">
        <f t="shared" si="21"/>
        <v>UNIVINSURE</v>
      </c>
      <c r="W130" s="52">
        <f t="shared" si="24"/>
        <v>-5.925925925925931E-2</v>
      </c>
      <c r="X130" s="52">
        <f t="shared" si="25"/>
        <v>4.9586776859504189E-2</v>
      </c>
      <c r="Y130" s="53">
        <f t="shared" si="22"/>
        <v>4782423</v>
      </c>
      <c r="Z130" s="53">
        <f t="shared" si="23"/>
        <v>6105094.2599999998</v>
      </c>
    </row>
    <row r="131" spans="2:34" x14ac:dyDescent="0.25">
      <c r="B131" s="60" t="s">
        <v>152</v>
      </c>
      <c r="C131" s="41">
        <v>4.8499999999999996</v>
      </c>
      <c r="D131" s="41">
        <v>4.9000000000000004</v>
      </c>
      <c r="E131" s="41">
        <v>4.8499999999999996</v>
      </c>
      <c r="F131" s="42">
        <v>4.9000000000000004</v>
      </c>
      <c r="G131" s="43">
        <v>5.0000000000000711E-2</v>
      </c>
      <c r="H131" s="43">
        <v>1.0309278350515612</v>
      </c>
      <c r="I131" s="44">
        <v>1396927</v>
      </c>
      <c r="J131" s="62">
        <v>6799174.2000000002</v>
      </c>
      <c r="K131" s="46">
        <v>0</v>
      </c>
      <c r="V131" s="7" t="str">
        <f t="shared" si="21"/>
        <v>UPDC</v>
      </c>
      <c r="W131" s="52">
        <f t="shared" si="24"/>
        <v>1.0309278350515611E-2</v>
      </c>
      <c r="X131" s="52">
        <f t="shared" si="25"/>
        <v>0</v>
      </c>
      <c r="Y131" s="53">
        <f t="shared" si="22"/>
        <v>1396927</v>
      </c>
      <c r="Z131" s="53">
        <f t="shared" si="23"/>
        <v>6799174.2000000002</v>
      </c>
    </row>
    <row r="132" spans="2:34" x14ac:dyDescent="0.25">
      <c r="B132" s="60" t="s">
        <v>153</v>
      </c>
      <c r="C132" s="41">
        <v>7</v>
      </c>
      <c r="D132" s="41">
        <v>7.1</v>
      </c>
      <c r="E132" s="41">
        <v>7</v>
      </c>
      <c r="F132" s="42">
        <v>7.1</v>
      </c>
      <c r="G132" s="43">
        <v>9.9999999999999645E-2</v>
      </c>
      <c r="H132" s="43">
        <v>1.4285714285714235</v>
      </c>
      <c r="I132" s="44">
        <v>4493419</v>
      </c>
      <c r="J132" s="62">
        <v>31590604.100000001</v>
      </c>
      <c r="K132" s="46">
        <v>2.8985507246376718E-2</v>
      </c>
      <c r="V132" s="7" t="str">
        <f t="shared" si="21"/>
        <v>UPDCREIT</v>
      </c>
      <c r="W132" s="52">
        <f t="shared" si="24"/>
        <v>1.4285714285714235E-2</v>
      </c>
      <c r="X132" s="52">
        <f t="shared" si="25"/>
        <v>2.8985507246376718E-2</v>
      </c>
      <c r="Y132" s="53">
        <f t="shared" si="22"/>
        <v>4493419</v>
      </c>
      <c r="Z132" s="53">
        <f t="shared" si="23"/>
        <v>31590604.100000001</v>
      </c>
    </row>
    <row r="133" spans="2:34" x14ac:dyDescent="0.25">
      <c r="B133" s="60" t="s">
        <v>154</v>
      </c>
      <c r="C133" s="41">
        <v>5.45</v>
      </c>
      <c r="D133" s="41">
        <v>5.45</v>
      </c>
      <c r="E133" s="41">
        <v>5.45</v>
      </c>
      <c r="F133" s="42">
        <v>5.45</v>
      </c>
      <c r="G133" s="43">
        <v>0</v>
      </c>
      <c r="H133" s="43">
        <v>0</v>
      </c>
      <c r="I133" s="44">
        <v>69370</v>
      </c>
      <c r="J133" s="62">
        <v>387880.9</v>
      </c>
      <c r="K133" s="46">
        <v>-9.1666666666666674E-2</v>
      </c>
      <c r="V133" s="7" t="str">
        <f t="shared" si="21"/>
        <v>UPL</v>
      </c>
      <c r="W133" s="52">
        <f t="shared" si="24"/>
        <v>0</v>
      </c>
      <c r="X133" s="52">
        <f t="shared" si="25"/>
        <v>-9.1666666666666674E-2</v>
      </c>
      <c r="Y133" s="53">
        <f t="shared" si="22"/>
        <v>69370</v>
      </c>
      <c r="Z133" s="53">
        <f t="shared" si="23"/>
        <v>387880.9</v>
      </c>
    </row>
    <row r="134" spans="2:34" x14ac:dyDescent="0.25">
      <c r="B134" s="60" t="s">
        <v>155</v>
      </c>
      <c r="C134" s="41">
        <v>2</v>
      </c>
      <c r="D134" s="41">
        <v>2.11</v>
      </c>
      <c r="E134" s="41">
        <v>2</v>
      </c>
      <c r="F134" s="42">
        <v>2.11</v>
      </c>
      <c r="G134" s="43">
        <v>0.10999999999999988</v>
      </c>
      <c r="H134" s="43">
        <v>5.4999999999999938</v>
      </c>
      <c r="I134" s="44">
        <v>13238670</v>
      </c>
      <c r="J134" s="62">
        <v>26992954.539999999</v>
      </c>
      <c r="K134" s="46">
        <v>0.23391812865497075</v>
      </c>
      <c r="V134" s="7" t="str">
        <f t="shared" si="21"/>
        <v>VERITASKAP</v>
      </c>
      <c r="W134" s="52">
        <f t="shared" si="24"/>
        <v>5.4999999999999938E-2</v>
      </c>
      <c r="X134" s="52">
        <f t="shared" si="25"/>
        <v>0.23391812865497075</v>
      </c>
      <c r="Y134" s="53">
        <f t="shared" si="22"/>
        <v>13238670</v>
      </c>
      <c r="Z134" s="53">
        <f t="shared" si="23"/>
        <v>26992954.539999999</v>
      </c>
    </row>
    <row r="135" spans="2:34" x14ac:dyDescent="0.25">
      <c r="B135" s="60" t="s">
        <v>156</v>
      </c>
      <c r="C135" s="41">
        <v>11.7</v>
      </c>
      <c r="D135" s="41">
        <v>12</v>
      </c>
      <c r="E135" s="41">
        <v>11.7</v>
      </c>
      <c r="F135" s="42">
        <v>12</v>
      </c>
      <c r="G135" s="43">
        <v>0.30000000000000071</v>
      </c>
      <c r="H135" s="43">
        <v>2.5641025641025701</v>
      </c>
      <c r="I135" s="44">
        <v>3944739</v>
      </c>
      <c r="J135" s="62">
        <v>46780110.5</v>
      </c>
      <c r="K135" s="46">
        <v>9.0909090909090828E-2</v>
      </c>
      <c r="V135" s="7" t="str">
        <f t="shared" si="21"/>
        <v>VFDGROUP</v>
      </c>
      <c r="W135" s="52">
        <f t="shared" si="24"/>
        <v>2.5641025641025703E-2</v>
      </c>
      <c r="X135" s="52">
        <f t="shared" si="25"/>
        <v>9.0909090909090828E-2</v>
      </c>
      <c r="Y135" s="53">
        <f t="shared" si="22"/>
        <v>3944739</v>
      </c>
      <c r="Z135" s="53">
        <f t="shared" si="23"/>
        <v>46780110.5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280165</v>
      </c>
      <c r="J136" s="62">
        <v>30176994.199999999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280165</v>
      </c>
      <c r="Z136" s="53">
        <f t="shared" si="23"/>
        <v>30176994.199999999</v>
      </c>
    </row>
    <row r="137" spans="2:34" x14ac:dyDescent="0.25">
      <c r="B137" s="60" t="s">
        <v>158</v>
      </c>
      <c r="C137" s="41">
        <v>224</v>
      </c>
      <c r="D137" s="41">
        <v>224</v>
      </c>
      <c r="E137" s="41">
        <v>224</v>
      </c>
      <c r="F137" s="42">
        <v>224</v>
      </c>
      <c r="G137" s="43">
        <v>0</v>
      </c>
      <c r="H137" s="43">
        <v>0</v>
      </c>
      <c r="I137" s="44">
        <v>2365424</v>
      </c>
      <c r="J137" s="62">
        <v>516592558.30000001</v>
      </c>
      <c r="K137" s="46">
        <v>0.66542750929368033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0</v>
      </c>
      <c r="X137" s="52">
        <f t="shared" si="25"/>
        <v>0.66542750929368033</v>
      </c>
      <c r="Y137" s="53">
        <f t="shared" ref="Y137:Y140" si="27">IF(ISTEXT(B137),I137,"")</f>
        <v>2365424</v>
      </c>
      <c r="Z137" s="53">
        <f t="shared" ref="Z137:Z140" si="28">IF(ISTEXT(B137),J137,"")</f>
        <v>516592558.30000001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3.2</v>
      </c>
      <c r="D138" s="41">
        <v>3.2</v>
      </c>
      <c r="E138" s="41">
        <v>3.08</v>
      </c>
      <c r="F138" s="42">
        <v>3.2</v>
      </c>
      <c r="G138" s="43">
        <v>0</v>
      </c>
      <c r="H138" s="43">
        <v>0</v>
      </c>
      <c r="I138" s="44">
        <v>1610763</v>
      </c>
      <c r="J138" s="62">
        <v>5118509.91</v>
      </c>
      <c r="K138" s="46">
        <v>-1.538461538461533E-2</v>
      </c>
      <c r="V138" s="7" t="str">
        <f t="shared" si="26"/>
        <v>WAPIC</v>
      </c>
      <c r="W138" s="52">
        <f t="shared" ref="W138:W140" si="29">IF(ISTEXT(B138),H138,"")/100</f>
        <v>0</v>
      </c>
      <c r="X138" s="52">
        <f t="shared" ref="X138:X140" si="30">IF(ISTEXT(B138),K138,"")</f>
        <v>-1.538461538461533E-2</v>
      </c>
      <c r="Y138" s="53">
        <f t="shared" si="27"/>
        <v>1610763</v>
      </c>
      <c r="Z138" s="53">
        <f t="shared" si="28"/>
        <v>5118509.91</v>
      </c>
    </row>
    <row r="139" spans="2:34" x14ac:dyDescent="0.25">
      <c r="B139" s="60" t="s">
        <v>160</v>
      </c>
      <c r="C139" s="41">
        <v>26.35</v>
      </c>
      <c r="D139" s="41">
        <v>26.5</v>
      </c>
      <c r="E139" s="41">
        <v>26</v>
      </c>
      <c r="F139" s="42">
        <v>26.5</v>
      </c>
      <c r="G139" s="43">
        <v>0.14999999999999858</v>
      </c>
      <c r="H139" s="43">
        <v>0.56925996204933049</v>
      </c>
      <c r="I139" s="44">
        <v>131486921</v>
      </c>
      <c r="J139" s="62">
        <v>3456562580.3500018</v>
      </c>
      <c r="K139" s="46">
        <v>0.2990196078431373</v>
      </c>
      <c r="V139" s="7" t="str">
        <f t="shared" si="26"/>
        <v>WEMABANK</v>
      </c>
      <c r="W139" s="52">
        <f t="shared" si="29"/>
        <v>5.6925996204933048E-3</v>
      </c>
      <c r="X139" s="52">
        <f t="shared" si="30"/>
        <v>0.2990196078431373</v>
      </c>
      <c r="Y139" s="53">
        <f t="shared" si="27"/>
        <v>131486921</v>
      </c>
      <c r="Z139" s="53">
        <f t="shared" si="28"/>
        <v>3456562580.3500018</v>
      </c>
    </row>
    <row r="140" spans="2:34" x14ac:dyDescent="0.25">
      <c r="B140" s="60" t="s">
        <v>161</v>
      </c>
      <c r="C140" s="41">
        <v>103.05</v>
      </c>
      <c r="D140" s="41">
        <v>104</v>
      </c>
      <c r="E140" s="41">
        <v>103</v>
      </c>
      <c r="F140" s="42">
        <v>103</v>
      </c>
      <c r="G140" s="43">
        <v>-4.9999999999997158E-2</v>
      </c>
      <c r="H140" s="43">
        <v>-4.8520135856377641E-2</v>
      </c>
      <c r="I140" s="44">
        <v>13808353</v>
      </c>
      <c r="J140" s="62">
        <v>1427705680</v>
      </c>
      <c r="K140" s="46">
        <v>0.66666666666666674</v>
      </c>
      <c r="V140" s="7" t="str">
        <f t="shared" si="26"/>
        <v>ZENITHBANK</v>
      </c>
      <c r="W140" s="52">
        <f t="shared" si="29"/>
        <v>-4.8520135856377643E-4</v>
      </c>
      <c r="X140" s="52">
        <f t="shared" si="30"/>
        <v>0.66666666666666674</v>
      </c>
      <c r="Y140" s="53">
        <f t="shared" si="27"/>
        <v>13808353</v>
      </c>
      <c r="Z140" s="53">
        <f t="shared" si="28"/>
        <v>1427705680</v>
      </c>
    </row>
    <row r="141" spans="2:34" x14ac:dyDescent="0.25">
      <c r="B141" s="60" t="s">
        <v>162</v>
      </c>
      <c r="C141" s="41">
        <v>12.54</v>
      </c>
      <c r="D141" s="41">
        <v>13.79</v>
      </c>
      <c r="E141" s="41">
        <v>13.75</v>
      </c>
      <c r="F141" s="42">
        <v>13.79</v>
      </c>
      <c r="G141" s="43">
        <v>1.25</v>
      </c>
      <c r="H141" s="43">
        <v>9.9681020733652321</v>
      </c>
      <c r="I141" s="44">
        <v>35213918</v>
      </c>
      <c r="J141" s="62">
        <v>485573886.88999999</v>
      </c>
      <c r="K141" s="46">
        <v>6.6187845303867396</v>
      </c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2026-03-27T13:45:24Z</dcterms:created>
  <dcterms:modified xsi:type="dcterms:W3CDTF">2026-03-27T13:46:32Z</dcterms:modified>
</cp:coreProperties>
</file>